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D\Nam 2024\DAU TU 2024\BAO CAO GIAI NGAN 2024\BAO CAO NAM 2024\THANG 12\Chinh thuc\"/>
    </mc:Choice>
  </mc:AlternateContent>
  <xr:revisionPtr revIDLastSave="0" documentId="13_ncr:1_{11C5976C-EC18-4C46-B1CE-E93570918AEB}" xr6:coauthVersionLast="47" xr6:coauthVersionMax="47" xr10:uidLastSave="{00000000-0000-0000-0000-000000000000}"/>
  <bookViews>
    <workbookView xWindow="-120" yWindow="-120" windowWidth="29040" windowHeight="15840" activeTab="2" xr2:uid="{00000000-000D-0000-FFFF-FFFF00000000}"/>
  </bookViews>
  <sheets>
    <sheet name="PL1-TH2024" sheetId="3" r:id="rId1"/>
    <sheet name="PL2-GN TUNG CĐT" sheetId="2" r:id="rId2"/>
    <sheet name="PL3-GN TUNG DA" sheetId="1" r:id="rId3"/>
    <sheet name="PL4-GN KD23-24" sheetId="8" state="hidden" r:id="rId4"/>
    <sheet name="PL4.1NTM2022-2023" sheetId="9" state="hidden" r:id="rId5"/>
    <sheet name="PL4.2NTM2023-2024" sheetId="10" state="hidden" r:id="rId6"/>
    <sheet name="PL4.3GNBV2022-2023" sheetId="11" state="hidden" r:id="rId7"/>
    <sheet name="PL4.4GNBV2023-2024" sheetId="12" state="hidden" r:id="rId8"/>
    <sheet name="PL4.5BTTS2022-2023" sheetId="13" state="hidden" r:id="rId9"/>
    <sheet name="PL4.6DTTS2023-2024" sheetId="14" state="hidden" r:id="rId10"/>
    <sheet name="PL3-GN TUNG DA-chuyentiep" sheetId="6" state="hidden" r:id="rId11"/>
    <sheet name="PL3-GN TUNG DA-Khoicongmoi" sheetId="5" state="hidden" r:id="rId12"/>
  </sheets>
  <definedNames>
    <definedName name="_xlnm._FilterDatabase" localSheetId="2" hidden="1">'PL3-GN TUNG DA'!$A$13:$AP$513</definedName>
    <definedName name="_xlnm._FilterDatabase" localSheetId="10" hidden="1">'PL3-GN TUNG DA-chuyentiep'!$A$12:$AE$325</definedName>
    <definedName name="_xlnm._FilterDatabase" localSheetId="11" hidden="1">'PL3-GN TUNG DA-Khoicongmoi'!$A$12:$AE$104</definedName>
    <definedName name="_xlnm._FilterDatabase" localSheetId="3" hidden="1">'PL4-GN KD23-24'!$A$10:$AE$490</definedName>
    <definedName name="_xlnm.Print_Area" localSheetId="0">'PL1-TH2024'!$A$1:$O$32</definedName>
    <definedName name="_xlnm.Print_Area" localSheetId="1">'PL2-GN TUNG CĐT'!$A$1:$BW$115</definedName>
    <definedName name="_xlnm.Print_Area" localSheetId="2">'PL3-GN TUNG DA'!$A$1:$AP$513</definedName>
    <definedName name="_xlnm.Print_Area" localSheetId="10">'PL3-GN TUNG DA-chuyentiep'!$A$1:$AF$325</definedName>
    <definedName name="_xlnm.Print_Area" localSheetId="11">'PL3-GN TUNG DA-Khoicongmoi'!$A$1:$AF$104</definedName>
    <definedName name="_xlnm.Print_Titles" localSheetId="1">'PL2-GN TUNG CĐT'!$5:$13</definedName>
    <definedName name="_xlnm.Print_Titles" localSheetId="10">'PL3-GN TUNG DA-chuyentiep'!$6:$12</definedName>
    <definedName name="_xlnm.Print_Titles" localSheetId="11">'PL3-GN TUNG DA-Khoicongmoi'!$6:$12</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 i="2" l="1"/>
  <c r="AO17" i="2"/>
  <c r="BA17" i="2"/>
  <c r="AY17" i="2"/>
  <c r="AM17" i="2"/>
  <c r="D17" i="2"/>
  <c r="AV348" i="1"/>
  <c r="H79" i="1"/>
  <c r="H248" i="1"/>
  <c r="H277" i="1"/>
  <c r="H315" i="1"/>
  <c r="H320" i="1"/>
  <c r="H391" i="1"/>
  <c r="H37" i="1"/>
  <c r="H59" i="1"/>
  <c r="H58" i="1"/>
  <c r="H65" i="1"/>
  <c r="H64" i="1"/>
  <c r="H57" i="1"/>
  <c r="H70" i="1"/>
  <c r="H69" i="1"/>
  <c r="H74" i="1"/>
  <c r="H76" i="1"/>
  <c r="H73" i="1"/>
  <c r="H68" i="1"/>
  <c r="H84" i="1"/>
  <c r="H93" i="1"/>
  <c r="H109" i="1"/>
  <c r="H114" i="1"/>
  <c r="H117" i="1"/>
  <c r="H133" i="1"/>
  <c r="H92" i="1"/>
  <c r="H86" i="1"/>
  <c r="H83" i="1"/>
  <c r="H144" i="1"/>
  <c r="H146" i="1"/>
  <c r="H148" i="1"/>
  <c r="H143" i="1"/>
  <c r="H137" i="1"/>
  <c r="H161" i="1"/>
  <c r="H183" i="1"/>
  <c r="H186" i="1"/>
  <c r="H150" i="1"/>
  <c r="H136" i="1"/>
  <c r="H196" i="1"/>
  <c r="H204" i="1"/>
  <c r="H194" i="1"/>
  <c r="H215" i="1"/>
  <c r="H222" i="1"/>
  <c r="H229" i="1"/>
  <c r="H237" i="1"/>
  <c r="H212" i="1"/>
  <c r="H193" i="1"/>
  <c r="H82" i="1"/>
  <c r="H254" i="1"/>
  <c r="H263" i="1"/>
  <c r="H261" i="1"/>
  <c r="H253" i="1"/>
  <c r="H266" i="1"/>
  <c r="H265" i="1"/>
  <c r="H270" i="1"/>
  <c r="H269" i="1"/>
  <c r="H252" i="1"/>
  <c r="H282" i="1"/>
  <c r="H281" i="1"/>
  <c r="H286" i="1"/>
  <c r="H291" i="1"/>
  <c r="H298" i="1"/>
  <c r="H285" i="1"/>
  <c r="H284" i="1"/>
  <c r="H306" i="1"/>
  <c r="H311" i="1"/>
  <c r="H303" i="1"/>
  <c r="H302" i="1"/>
  <c r="H280" i="1"/>
  <c r="H324" i="1"/>
  <c r="H330" i="1"/>
  <c r="H323" i="1"/>
  <c r="H334" i="1"/>
  <c r="H333" i="1"/>
  <c r="H345" i="1"/>
  <c r="H344" i="1"/>
  <c r="H343" i="1"/>
  <c r="H342" i="1"/>
  <c r="H322" i="1"/>
  <c r="H351" i="1"/>
  <c r="H360" i="1"/>
  <c r="H350" i="1"/>
  <c r="H368" i="1"/>
  <c r="H370" i="1"/>
  <c r="H376" i="1"/>
  <c r="H367" i="1"/>
  <c r="H382" i="1"/>
  <c r="H386" i="1"/>
  <c r="H381" i="1"/>
  <c r="H349" i="1"/>
  <c r="H395" i="1"/>
  <c r="H398" i="1"/>
  <c r="H394" i="1"/>
  <c r="H401" i="1"/>
  <c r="H400" i="1"/>
  <c r="H393" i="1"/>
  <c r="H406" i="1"/>
  <c r="H405" i="1"/>
  <c r="H404" i="1"/>
  <c r="H411" i="1"/>
  <c r="H415" i="1"/>
  <c r="H410" i="1"/>
  <c r="H418" i="1"/>
  <c r="H417" i="1"/>
  <c r="H409" i="1"/>
  <c r="H429" i="1"/>
  <c r="H432" i="1"/>
  <c r="H428" i="1"/>
  <c r="H444" i="1"/>
  <c r="H443" i="1"/>
  <c r="H427" i="1"/>
  <c r="H449" i="1"/>
  <c r="H451" i="1"/>
  <c r="H448" i="1"/>
  <c r="H456" i="1"/>
  <c r="H460" i="1"/>
  <c r="H464" i="1"/>
  <c r="H459" i="1"/>
  <c r="H455" i="1"/>
  <c r="H467" i="1"/>
  <c r="H466" i="1"/>
  <c r="H454" i="1"/>
  <c r="H453" i="1"/>
  <c r="H447" i="1"/>
  <c r="H38" i="1"/>
  <c r="H36" i="1"/>
  <c r="H50" i="1"/>
  <c r="H51" i="1"/>
  <c r="H52" i="1"/>
  <c r="H49" i="1"/>
  <c r="H35" i="1"/>
  <c r="H33" i="1"/>
  <c r="H32" i="1"/>
  <c r="L15" i="3"/>
  <c r="H20" i="1"/>
  <c r="L16" i="3"/>
  <c r="L14" i="3"/>
  <c r="J20" i="1"/>
  <c r="J79" i="1"/>
  <c r="J248" i="1"/>
  <c r="J277" i="1"/>
  <c r="J315" i="1"/>
  <c r="J320" i="1"/>
  <c r="J391" i="1"/>
  <c r="J37" i="1"/>
  <c r="J70" i="1"/>
  <c r="J69" i="1"/>
  <c r="J74" i="1"/>
  <c r="J76" i="1"/>
  <c r="J73" i="1"/>
  <c r="J68" i="1"/>
  <c r="J84" i="1"/>
  <c r="J93" i="1"/>
  <c r="J109" i="1"/>
  <c r="J114" i="1"/>
  <c r="J117" i="1"/>
  <c r="J133" i="1"/>
  <c r="J92" i="1"/>
  <c r="J86" i="1"/>
  <c r="J83" i="1"/>
  <c r="J144" i="1"/>
  <c r="J146" i="1"/>
  <c r="J148" i="1"/>
  <c r="J143" i="1"/>
  <c r="J137" i="1"/>
  <c r="J161" i="1"/>
  <c r="J183" i="1"/>
  <c r="J186" i="1"/>
  <c r="J150" i="1"/>
  <c r="J136" i="1"/>
  <c r="J196" i="1"/>
  <c r="J204" i="1"/>
  <c r="J194" i="1"/>
  <c r="J215" i="1"/>
  <c r="J222" i="1"/>
  <c r="J229" i="1"/>
  <c r="J237" i="1"/>
  <c r="J212" i="1"/>
  <c r="J193" i="1"/>
  <c r="J82" i="1"/>
  <c r="J254" i="1"/>
  <c r="J263" i="1"/>
  <c r="J261" i="1"/>
  <c r="J253" i="1"/>
  <c r="J266" i="1"/>
  <c r="J265" i="1"/>
  <c r="J270" i="1"/>
  <c r="J269" i="1"/>
  <c r="J252" i="1"/>
  <c r="J282" i="1"/>
  <c r="J281" i="1"/>
  <c r="J286" i="1"/>
  <c r="J291" i="1"/>
  <c r="J298" i="1"/>
  <c r="J285" i="1"/>
  <c r="J284" i="1"/>
  <c r="J306" i="1"/>
  <c r="J309" i="1"/>
  <c r="J311" i="1"/>
  <c r="J303" i="1"/>
  <c r="J302" i="1"/>
  <c r="J280" i="1"/>
  <c r="J324" i="1"/>
  <c r="J330" i="1"/>
  <c r="J323" i="1"/>
  <c r="J334" i="1"/>
  <c r="J333" i="1"/>
  <c r="J345" i="1"/>
  <c r="J344" i="1"/>
  <c r="J343" i="1"/>
  <c r="J342" i="1"/>
  <c r="J322" i="1"/>
  <c r="J351" i="1"/>
  <c r="J360" i="1"/>
  <c r="J350" i="1"/>
  <c r="J368" i="1"/>
  <c r="J370" i="1"/>
  <c r="J376" i="1"/>
  <c r="J367" i="1"/>
  <c r="J382" i="1"/>
  <c r="J386" i="1"/>
  <c r="J381" i="1"/>
  <c r="J349" i="1"/>
  <c r="J395" i="1"/>
  <c r="J398" i="1"/>
  <c r="J394" i="1"/>
  <c r="J401" i="1"/>
  <c r="J400" i="1"/>
  <c r="J393" i="1"/>
  <c r="J406" i="1"/>
  <c r="J405" i="1"/>
  <c r="J404" i="1"/>
  <c r="J411" i="1"/>
  <c r="J415" i="1"/>
  <c r="J410" i="1"/>
  <c r="J409" i="1"/>
  <c r="J429" i="1"/>
  <c r="J432" i="1"/>
  <c r="J428" i="1"/>
  <c r="J444" i="1"/>
  <c r="J443" i="1"/>
  <c r="J427" i="1"/>
  <c r="J449" i="1"/>
  <c r="J451" i="1"/>
  <c r="J448" i="1"/>
  <c r="J456" i="1"/>
  <c r="J460" i="1"/>
  <c r="J464" i="1"/>
  <c r="J459" i="1"/>
  <c r="J455" i="1"/>
  <c r="J467" i="1"/>
  <c r="J474" i="1"/>
  <c r="J473" i="1"/>
  <c r="J480" i="1"/>
  <c r="J479" i="1"/>
  <c r="J484" i="1"/>
  <c r="J487" i="1"/>
  <c r="J486" i="1"/>
  <c r="J466" i="1"/>
  <c r="J454" i="1"/>
  <c r="J453" i="1"/>
  <c r="J447" i="1"/>
  <c r="J38" i="1"/>
  <c r="J36" i="1"/>
  <c r="J50" i="1"/>
  <c r="J51" i="1"/>
  <c r="J52" i="1"/>
  <c r="J49" i="1"/>
  <c r="J35" i="1"/>
  <c r="J33" i="1"/>
  <c r="J32" i="1"/>
  <c r="J19" i="1"/>
  <c r="J15" i="1"/>
  <c r="L17" i="3"/>
  <c r="L19" i="3"/>
  <c r="K20" i="1"/>
  <c r="L20" i="3"/>
  <c r="L18" i="3"/>
  <c r="L21" i="3"/>
  <c r="N79" i="1"/>
  <c r="N248" i="1"/>
  <c r="N277" i="1"/>
  <c r="N315" i="1"/>
  <c r="N320" i="1"/>
  <c r="N391" i="1"/>
  <c r="N37" i="1"/>
  <c r="N70" i="1"/>
  <c r="N69" i="1"/>
  <c r="N76" i="1"/>
  <c r="N73" i="1"/>
  <c r="N68" i="1"/>
  <c r="N84" i="1"/>
  <c r="N93" i="1"/>
  <c r="N109" i="1"/>
  <c r="N114" i="1"/>
  <c r="N117" i="1"/>
  <c r="N133" i="1"/>
  <c r="N92" i="1"/>
  <c r="N86" i="1"/>
  <c r="N83" i="1"/>
  <c r="N144" i="1"/>
  <c r="N143" i="1"/>
  <c r="N137" i="1"/>
  <c r="N161" i="1"/>
  <c r="N183" i="1"/>
  <c r="N186" i="1"/>
  <c r="N150" i="1"/>
  <c r="N136" i="1"/>
  <c r="N196" i="1"/>
  <c r="N204" i="1"/>
  <c r="N194" i="1"/>
  <c r="N215" i="1"/>
  <c r="N222" i="1"/>
  <c r="N229" i="1"/>
  <c r="N237" i="1"/>
  <c r="N212" i="1"/>
  <c r="N193" i="1"/>
  <c r="N82" i="1"/>
  <c r="N254" i="1"/>
  <c r="N263" i="1"/>
  <c r="N261" i="1"/>
  <c r="N253" i="1"/>
  <c r="N266" i="1"/>
  <c r="N265" i="1"/>
  <c r="N270" i="1"/>
  <c r="N269" i="1"/>
  <c r="N252" i="1"/>
  <c r="N282" i="1"/>
  <c r="N281" i="1"/>
  <c r="N286" i="1"/>
  <c r="N291" i="1"/>
  <c r="N298" i="1"/>
  <c r="N285" i="1"/>
  <c r="N284" i="1"/>
  <c r="N306" i="1"/>
  <c r="N309" i="1"/>
  <c r="N311" i="1"/>
  <c r="N303" i="1"/>
  <c r="N302" i="1"/>
  <c r="N280" i="1"/>
  <c r="N324" i="1"/>
  <c r="N330" i="1"/>
  <c r="N323" i="1"/>
  <c r="N334" i="1"/>
  <c r="N333" i="1"/>
  <c r="N345" i="1"/>
  <c r="N344" i="1"/>
  <c r="N343" i="1"/>
  <c r="N342" i="1"/>
  <c r="N322" i="1"/>
  <c r="N351" i="1"/>
  <c r="N360" i="1"/>
  <c r="N350" i="1"/>
  <c r="N368" i="1"/>
  <c r="N370" i="1"/>
  <c r="N376" i="1"/>
  <c r="N367" i="1"/>
  <c r="N382" i="1"/>
  <c r="N386" i="1"/>
  <c r="N381" i="1"/>
  <c r="N349" i="1"/>
  <c r="N395" i="1"/>
  <c r="N398" i="1"/>
  <c r="N394" i="1"/>
  <c r="N401" i="1"/>
  <c r="N400" i="1"/>
  <c r="N393" i="1"/>
  <c r="N406" i="1"/>
  <c r="N405" i="1"/>
  <c r="N404" i="1"/>
  <c r="N411" i="1"/>
  <c r="N410" i="1"/>
  <c r="N409" i="1"/>
  <c r="N429" i="1"/>
  <c r="N432" i="1"/>
  <c r="N428" i="1"/>
  <c r="N444" i="1"/>
  <c r="N443" i="1"/>
  <c r="N427" i="1"/>
  <c r="N449" i="1"/>
  <c r="N451" i="1"/>
  <c r="N448" i="1"/>
  <c r="N460" i="1"/>
  <c r="N464" i="1"/>
  <c r="N459" i="1"/>
  <c r="N455" i="1"/>
  <c r="N467" i="1"/>
  <c r="N466" i="1"/>
  <c r="N454" i="1"/>
  <c r="N453" i="1"/>
  <c r="N447" i="1"/>
  <c r="N38" i="1"/>
  <c r="N36" i="1"/>
  <c r="N49" i="1"/>
  <c r="N35" i="1"/>
  <c r="N33" i="1"/>
  <c r="N32" i="1"/>
  <c r="N19" i="1"/>
  <c r="L22" i="3"/>
  <c r="L13" i="3"/>
  <c r="T79" i="1"/>
  <c r="T248" i="1"/>
  <c r="T277" i="1"/>
  <c r="T315" i="1"/>
  <c r="T320" i="1"/>
  <c r="T391" i="1"/>
  <c r="T37" i="1"/>
  <c r="T70" i="1"/>
  <c r="T69" i="1"/>
  <c r="T76" i="1"/>
  <c r="T73" i="1"/>
  <c r="T68" i="1"/>
  <c r="T84" i="1"/>
  <c r="T93" i="1"/>
  <c r="T109" i="1"/>
  <c r="T114" i="1"/>
  <c r="T117" i="1"/>
  <c r="T133" i="1"/>
  <c r="T92" i="1"/>
  <c r="T86" i="1"/>
  <c r="T83" i="1"/>
  <c r="T144" i="1"/>
  <c r="T143" i="1"/>
  <c r="T137" i="1"/>
  <c r="T161" i="1"/>
  <c r="T183" i="1"/>
  <c r="T186" i="1"/>
  <c r="T150" i="1"/>
  <c r="T136" i="1"/>
  <c r="T196" i="1"/>
  <c r="T204" i="1"/>
  <c r="T194" i="1"/>
  <c r="T215" i="1"/>
  <c r="T222" i="1"/>
  <c r="T229" i="1"/>
  <c r="T237" i="1"/>
  <c r="T212" i="1"/>
  <c r="T193" i="1"/>
  <c r="T82" i="1"/>
  <c r="T254" i="1"/>
  <c r="T263" i="1"/>
  <c r="T261" i="1"/>
  <c r="T253" i="1"/>
  <c r="T266" i="1"/>
  <c r="T265" i="1"/>
  <c r="T270" i="1"/>
  <c r="T269" i="1"/>
  <c r="T252" i="1"/>
  <c r="T282" i="1"/>
  <c r="T281" i="1"/>
  <c r="T286" i="1"/>
  <c r="T291" i="1"/>
  <c r="T298" i="1"/>
  <c r="T285" i="1"/>
  <c r="T284" i="1"/>
  <c r="T306" i="1"/>
  <c r="T309" i="1"/>
  <c r="T311" i="1"/>
  <c r="T303" i="1"/>
  <c r="T302" i="1"/>
  <c r="T280" i="1"/>
  <c r="T324" i="1"/>
  <c r="T330" i="1"/>
  <c r="T323" i="1"/>
  <c r="T334" i="1"/>
  <c r="T333" i="1"/>
  <c r="T345" i="1"/>
  <c r="T344" i="1"/>
  <c r="T343" i="1"/>
  <c r="T342" i="1"/>
  <c r="T322" i="1"/>
  <c r="T351" i="1"/>
  <c r="T360" i="1"/>
  <c r="T350" i="1"/>
  <c r="T368" i="1"/>
  <c r="T370" i="1"/>
  <c r="T376" i="1"/>
  <c r="T367" i="1"/>
  <c r="T382" i="1"/>
  <c r="T386" i="1"/>
  <c r="T381" i="1"/>
  <c r="T349" i="1"/>
  <c r="T395" i="1"/>
  <c r="T398" i="1"/>
  <c r="T394" i="1"/>
  <c r="T401" i="1"/>
  <c r="T400" i="1"/>
  <c r="T393" i="1"/>
  <c r="T406" i="1"/>
  <c r="T405" i="1"/>
  <c r="T404" i="1"/>
  <c r="T411" i="1"/>
  <c r="T410" i="1"/>
  <c r="T409" i="1"/>
  <c r="T429" i="1"/>
  <c r="T432" i="1"/>
  <c r="T428" i="1"/>
  <c r="T444" i="1"/>
  <c r="T443" i="1"/>
  <c r="T427" i="1"/>
  <c r="T449" i="1"/>
  <c r="T451" i="1"/>
  <c r="T448" i="1"/>
  <c r="T460" i="1"/>
  <c r="T464" i="1"/>
  <c r="T459" i="1"/>
  <c r="T455" i="1"/>
  <c r="T467" i="1"/>
  <c r="T466" i="1"/>
  <c r="T454" i="1"/>
  <c r="T453" i="1"/>
  <c r="T447" i="1"/>
  <c r="T38" i="1"/>
  <c r="T36" i="1"/>
  <c r="T35" i="1"/>
  <c r="T33" i="1"/>
  <c r="T32" i="1"/>
  <c r="T19" i="1"/>
  <c r="T15" i="1"/>
  <c r="U79" i="1"/>
  <c r="U248" i="1"/>
  <c r="U277" i="1"/>
  <c r="U315" i="1"/>
  <c r="U320" i="1"/>
  <c r="U391" i="1"/>
  <c r="U37" i="1"/>
  <c r="U59" i="1"/>
  <c r="U58" i="1"/>
  <c r="U65" i="1"/>
  <c r="U64" i="1"/>
  <c r="U57" i="1"/>
  <c r="U70" i="1"/>
  <c r="U69" i="1"/>
  <c r="U74" i="1"/>
  <c r="U76" i="1"/>
  <c r="U73" i="1"/>
  <c r="U68" i="1"/>
  <c r="U84" i="1"/>
  <c r="U93" i="1"/>
  <c r="U109" i="1"/>
  <c r="U114" i="1"/>
  <c r="U117" i="1"/>
  <c r="U133" i="1"/>
  <c r="U92" i="1"/>
  <c r="U86" i="1"/>
  <c r="U83" i="1"/>
  <c r="U144" i="1"/>
  <c r="U146" i="1"/>
  <c r="U148" i="1"/>
  <c r="U143" i="1"/>
  <c r="U137" i="1"/>
  <c r="U161" i="1"/>
  <c r="U183" i="1"/>
  <c r="U186" i="1"/>
  <c r="U150" i="1"/>
  <c r="U136" i="1"/>
  <c r="U196" i="1"/>
  <c r="U204" i="1"/>
  <c r="U194" i="1"/>
  <c r="U215" i="1"/>
  <c r="U222" i="1"/>
  <c r="U229" i="1"/>
  <c r="U237" i="1"/>
  <c r="U212" i="1"/>
  <c r="U193" i="1"/>
  <c r="U82" i="1"/>
  <c r="U254" i="1"/>
  <c r="U263" i="1"/>
  <c r="U261" i="1"/>
  <c r="U253" i="1"/>
  <c r="U266" i="1"/>
  <c r="U265" i="1"/>
  <c r="U270" i="1"/>
  <c r="U269" i="1"/>
  <c r="U252" i="1"/>
  <c r="U282" i="1"/>
  <c r="U281" i="1"/>
  <c r="U286" i="1"/>
  <c r="U291" i="1"/>
  <c r="U298" i="1"/>
  <c r="U285" i="1"/>
  <c r="U284" i="1"/>
  <c r="U306" i="1"/>
  <c r="U309" i="1"/>
  <c r="U311" i="1"/>
  <c r="U303" i="1"/>
  <c r="U302" i="1"/>
  <c r="U280" i="1"/>
  <c r="U324" i="1"/>
  <c r="U330" i="1"/>
  <c r="U323" i="1"/>
  <c r="U334" i="1"/>
  <c r="U333" i="1"/>
  <c r="U345" i="1"/>
  <c r="U344" i="1"/>
  <c r="U343" i="1"/>
  <c r="U342" i="1"/>
  <c r="U322" i="1"/>
  <c r="U351" i="1"/>
  <c r="U360" i="1"/>
  <c r="U350" i="1"/>
  <c r="U368" i="1"/>
  <c r="U370" i="1"/>
  <c r="U376" i="1"/>
  <c r="U367" i="1"/>
  <c r="U382" i="1"/>
  <c r="U386" i="1"/>
  <c r="U381" i="1"/>
  <c r="U349" i="1"/>
  <c r="U395" i="1"/>
  <c r="U398" i="1"/>
  <c r="U394" i="1"/>
  <c r="U401" i="1"/>
  <c r="U400" i="1"/>
  <c r="U393" i="1"/>
  <c r="U406" i="1"/>
  <c r="U405" i="1"/>
  <c r="U404" i="1"/>
  <c r="U411" i="1"/>
  <c r="U415" i="1"/>
  <c r="U410" i="1"/>
  <c r="U418" i="1"/>
  <c r="U417" i="1"/>
  <c r="U409" i="1"/>
  <c r="U423" i="1"/>
  <c r="U422" i="1"/>
  <c r="U421" i="1"/>
  <c r="U429" i="1"/>
  <c r="U432" i="1"/>
  <c r="U428" i="1"/>
  <c r="U444" i="1"/>
  <c r="U443" i="1"/>
  <c r="U427" i="1"/>
  <c r="U449" i="1"/>
  <c r="U451" i="1"/>
  <c r="U448" i="1"/>
  <c r="U456" i="1"/>
  <c r="U460" i="1"/>
  <c r="U464" i="1"/>
  <c r="U459" i="1"/>
  <c r="U455" i="1"/>
  <c r="U467" i="1"/>
  <c r="U474" i="1"/>
  <c r="U473" i="1"/>
  <c r="U480" i="1"/>
  <c r="U479" i="1"/>
  <c r="U484" i="1"/>
  <c r="U487" i="1"/>
  <c r="U486" i="1"/>
  <c r="U466" i="1"/>
  <c r="U492" i="1"/>
  <c r="U495" i="1"/>
  <c r="U491" i="1"/>
  <c r="U490" i="1"/>
  <c r="U454" i="1"/>
  <c r="U453" i="1"/>
  <c r="U447" i="1"/>
  <c r="U38" i="1"/>
  <c r="U36" i="1"/>
  <c r="U49" i="1"/>
  <c r="U35" i="1"/>
  <c r="U33" i="1"/>
  <c r="U32" i="1"/>
  <c r="U19" i="1"/>
  <c r="U15" i="1"/>
  <c r="V79" i="1"/>
  <c r="V248" i="1"/>
  <c r="V277" i="1"/>
  <c r="V315" i="1"/>
  <c r="V320" i="1"/>
  <c r="V391" i="1"/>
  <c r="V37" i="1"/>
  <c r="V59" i="1"/>
  <c r="V58" i="1"/>
  <c r="V65" i="1"/>
  <c r="V64" i="1"/>
  <c r="V57" i="1"/>
  <c r="V70" i="1"/>
  <c r="V69" i="1"/>
  <c r="V74" i="1"/>
  <c r="V76" i="1"/>
  <c r="V73" i="1"/>
  <c r="V68" i="1"/>
  <c r="V84" i="1"/>
  <c r="V93" i="1"/>
  <c r="V109" i="1"/>
  <c r="V114" i="1"/>
  <c r="V117" i="1"/>
  <c r="V133" i="1"/>
  <c r="V92" i="1"/>
  <c r="V86" i="1"/>
  <c r="V83" i="1"/>
  <c r="V144" i="1"/>
  <c r="V146" i="1"/>
  <c r="V148" i="1"/>
  <c r="V143" i="1"/>
  <c r="V137" i="1"/>
  <c r="V161" i="1"/>
  <c r="V183" i="1"/>
  <c r="V186" i="1"/>
  <c r="V150" i="1"/>
  <c r="V136" i="1"/>
  <c r="V196" i="1"/>
  <c r="V204" i="1"/>
  <c r="V194" i="1"/>
  <c r="V215" i="1"/>
  <c r="V222" i="1"/>
  <c r="V229" i="1"/>
  <c r="V237" i="1"/>
  <c r="V212" i="1"/>
  <c r="V193" i="1"/>
  <c r="V82" i="1"/>
  <c r="V254" i="1"/>
  <c r="V263" i="1"/>
  <c r="V261" i="1"/>
  <c r="V253" i="1"/>
  <c r="V266" i="1"/>
  <c r="V265" i="1"/>
  <c r="V270" i="1"/>
  <c r="V269" i="1"/>
  <c r="V252" i="1"/>
  <c r="V282" i="1"/>
  <c r="V281" i="1"/>
  <c r="V286" i="1"/>
  <c r="V291" i="1"/>
  <c r="V298" i="1"/>
  <c r="V285" i="1"/>
  <c r="V284" i="1"/>
  <c r="V306" i="1"/>
  <c r="V309" i="1"/>
  <c r="V311" i="1"/>
  <c r="V303" i="1"/>
  <c r="V302" i="1"/>
  <c r="V280" i="1"/>
  <c r="V324" i="1"/>
  <c r="V330" i="1"/>
  <c r="V323" i="1"/>
  <c r="V334" i="1"/>
  <c r="V333" i="1"/>
  <c r="V345" i="1"/>
  <c r="V344" i="1"/>
  <c r="V343" i="1"/>
  <c r="V342" i="1"/>
  <c r="V322" i="1"/>
  <c r="V351" i="1"/>
  <c r="V360" i="1"/>
  <c r="V350" i="1"/>
  <c r="V368" i="1"/>
  <c r="V370" i="1"/>
  <c r="V376" i="1"/>
  <c r="V367" i="1"/>
  <c r="V382" i="1"/>
  <c r="V386" i="1"/>
  <c r="V381" i="1"/>
  <c r="V349" i="1"/>
  <c r="V395" i="1"/>
  <c r="V398" i="1"/>
  <c r="V394" i="1"/>
  <c r="V401" i="1"/>
  <c r="V400" i="1"/>
  <c r="V393" i="1"/>
  <c r="V406" i="1"/>
  <c r="V405" i="1"/>
  <c r="V404" i="1"/>
  <c r="V411" i="1"/>
  <c r="V415" i="1"/>
  <c r="V410" i="1"/>
  <c r="V418" i="1"/>
  <c r="V417" i="1"/>
  <c r="V409" i="1"/>
  <c r="V423" i="1"/>
  <c r="V422" i="1"/>
  <c r="V421" i="1"/>
  <c r="V429" i="1"/>
  <c r="V432" i="1"/>
  <c r="V428" i="1"/>
  <c r="V444" i="1"/>
  <c r="V443" i="1"/>
  <c r="V427" i="1"/>
  <c r="V449" i="1"/>
  <c r="V451" i="1"/>
  <c r="V448" i="1"/>
  <c r="V456" i="1"/>
  <c r="V460" i="1"/>
  <c r="V464" i="1"/>
  <c r="V459" i="1"/>
  <c r="V455" i="1"/>
  <c r="V467" i="1"/>
  <c r="V474" i="1"/>
  <c r="V473" i="1"/>
  <c r="V480" i="1"/>
  <c r="V479" i="1"/>
  <c r="V484" i="1"/>
  <c r="V487" i="1"/>
  <c r="V486" i="1"/>
  <c r="V466" i="1"/>
  <c r="V492" i="1"/>
  <c r="V495" i="1"/>
  <c r="V491" i="1"/>
  <c r="V490" i="1"/>
  <c r="V454" i="1"/>
  <c r="V453" i="1"/>
  <c r="V447" i="1"/>
  <c r="V38" i="1"/>
  <c r="V36" i="1"/>
  <c r="V49" i="1"/>
  <c r="V35" i="1"/>
  <c r="V33" i="1"/>
  <c r="V32" i="1"/>
  <c r="V19" i="1"/>
  <c r="V15" i="1"/>
  <c r="W79" i="1"/>
  <c r="W248" i="1"/>
  <c r="W277" i="1"/>
  <c r="W315" i="1"/>
  <c r="W320" i="1"/>
  <c r="W391" i="1"/>
  <c r="W37" i="1"/>
  <c r="W59" i="1"/>
  <c r="W58" i="1"/>
  <c r="W65" i="1"/>
  <c r="W64" i="1"/>
  <c r="W57" i="1"/>
  <c r="W70" i="1"/>
  <c r="W69" i="1"/>
  <c r="W74" i="1"/>
  <c r="W76" i="1"/>
  <c r="W73" i="1"/>
  <c r="W68" i="1"/>
  <c r="W84" i="1"/>
  <c r="W93" i="1"/>
  <c r="W109" i="1"/>
  <c r="W114" i="1"/>
  <c r="W117" i="1"/>
  <c r="W133" i="1"/>
  <c r="W92" i="1"/>
  <c r="W86" i="1"/>
  <c r="W83" i="1"/>
  <c r="W144" i="1"/>
  <c r="W146" i="1"/>
  <c r="W148" i="1"/>
  <c r="W143" i="1"/>
  <c r="W137" i="1"/>
  <c r="W161" i="1"/>
  <c r="W183" i="1"/>
  <c r="W186" i="1"/>
  <c r="W150" i="1"/>
  <c r="W136" i="1"/>
  <c r="W196" i="1"/>
  <c r="W204" i="1"/>
  <c r="W194" i="1"/>
  <c r="W215" i="1"/>
  <c r="W222" i="1"/>
  <c r="W229" i="1"/>
  <c r="W237" i="1"/>
  <c r="W212" i="1"/>
  <c r="W193" i="1"/>
  <c r="W82" i="1"/>
  <c r="W254" i="1"/>
  <c r="W263" i="1"/>
  <c r="W261" i="1"/>
  <c r="W253" i="1"/>
  <c r="W266" i="1"/>
  <c r="W265" i="1"/>
  <c r="W270" i="1"/>
  <c r="W269" i="1"/>
  <c r="W252" i="1"/>
  <c r="W282" i="1"/>
  <c r="W281" i="1"/>
  <c r="W286" i="1"/>
  <c r="W291" i="1"/>
  <c r="W298" i="1"/>
  <c r="W285" i="1"/>
  <c r="W284" i="1"/>
  <c r="W306" i="1"/>
  <c r="W309" i="1"/>
  <c r="W311" i="1"/>
  <c r="W303" i="1"/>
  <c r="W302" i="1"/>
  <c r="W280" i="1"/>
  <c r="W324" i="1"/>
  <c r="W330" i="1"/>
  <c r="W323" i="1"/>
  <c r="W334" i="1"/>
  <c r="W333" i="1"/>
  <c r="W345" i="1"/>
  <c r="W344" i="1"/>
  <c r="W343" i="1"/>
  <c r="W342" i="1"/>
  <c r="W322" i="1"/>
  <c r="W351" i="1"/>
  <c r="W360" i="1"/>
  <c r="W350" i="1"/>
  <c r="W368" i="1"/>
  <c r="W370" i="1"/>
  <c r="W376" i="1"/>
  <c r="W367" i="1"/>
  <c r="W382" i="1"/>
  <c r="W386" i="1"/>
  <c r="W381" i="1"/>
  <c r="W349" i="1"/>
  <c r="W395" i="1"/>
  <c r="W398" i="1"/>
  <c r="W394" i="1"/>
  <c r="W401" i="1"/>
  <c r="W400" i="1"/>
  <c r="W393" i="1"/>
  <c r="W406" i="1"/>
  <c r="W405" i="1"/>
  <c r="W404" i="1"/>
  <c r="W411" i="1"/>
  <c r="W415" i="1"/>
  <c r="W410" i="1"/>
  <c r="W418" i="1"/>
  <c r="W417" i="1"/>
  <c r="W409" i="1"/>
  <c r="W423" i="1"/>
  <c r="W422" i="1"/>
  <c r="W421" i="1"/>
  <c r="W429" i="1"/>
  <c r="W432" i="1"/>
  <c r="W428" i="1"/>
  <c r="W444" i="1"/>
  <c r="W443" i="1"/>
  <c r="W427" i="1"/>
  <c r="W449" i="1"/>
  <c r="W451" i="1"/>
  <c r="W448" i="1"/>
  <c r="W456" i="1"/>
  <c r="W460" i="1"/>
  <c r="W464" i="1"/>
  <c r="W459" i="1"/>
  <c r="W455" i="1"/>
  <c r="W467" i="1"/>
  <c r="W474" i="1"/>
  <c r="W473" i="1"/>
  <c r="W480" i="1"/>
  <c r="W479" i="1"/>
  <c r="W484" i="1"/>
  <c r="W487" i="1"/>
  <c r="W486" i="1"/>
  <c r="W466" i="1"/>
  <c r="W492" i="1"/>
  <c r="W495" i="1"/>
  <c r="W491" i="1"/>
  <c r="W490" i="1"/>
  <c r="W454" i="1"/>
  <c r="W453" i="1"/>
  <c r="W447" i="1"/>
  <c r="W38" i="1"/>
  <c r="W36" i="1"/>
  <c r="W49" i="1"/>
  <c r="W35" i="1"/>
  <c r="W33" i="1"/>
  <c r="W32" i="1"/>
  <c r="W19" i="1"/>
  <c r="W15" i="1"/>
  <c r="R15" i="1"/>
  <c r="L24" i="3"/>
  <c r="X20" i="1"/>
  <c r="X79" i="1"/>
  <c r="X248" i="1"/>
  <c r="X277" i="1"/>
  <c r="X315" i="1"/>
  <c r="X320" i="1"/>
  <c r="X391" i="1"/>
  <c r="X37" i="1"/>
  <c r="X59" i="1"/>
  <c r="X58" i="1"/>
  <c r="X65" i="1"/>
  <c r="X64" i="1"/>
  <c r="X57" i="1"/>
  <c r="X70" i="1"/>
  <c r="X69" i="1"/>
  <c r="X74" i="1"/>
  <c r="X76" i="1"/>
  <c r="X73" i="1"/>
  <c r="X68" i="1"/>
  <c r="X84" i="1"/>
  <c r="X93" i="1"/>
  <c r="X109" i="1"/>
  <c r="X114" i="1"/>
  <c r="X117" i="1"/>
  <c r="X133" i="1"/>
  <c r="X92" i="1"/>
  <c r="X86" i="1"/>
  <c r="X83" i="1"/>
  <c r="X144" i="1"/>
  <c r="X146" i="1"/>
  <c r="X148" i="1"/>
  <c r="X143" i="1"/>
  <c r="X137" i="1"/>
  <c r="X161" i="1"/>
  <c r="X183" i="1"/>
  <c r="X186" i="1"/>
  <c r="X150" i="1"/>
  <c r="X136" i="1"/>
  <c r="X196" i="1"/>
  <c r="X204" i="1"/>
  <c r="X194" i="1"/>
  <c r="X215" i="1"/>
  <c r="X222" i="1"/>
  <c r="X229" i="1"/>
  <c r="X237" i="1"/>
  <c r="X212" i="1"/>
  <c r="X193" i="1"/>
  <c r="X82" i="1"/>
  <c r="X254" i="1"/>
  <c r="X263" i="1"/>
  <c r="X261" i="1"/>
  <c r="X253" i="1"/>
  <c r="X266" i="1"/>
  <c r="X265" i="1"/>
  <c r="X270" i="1"/>
  <c r="X269" i="1"/>
  <c r="X252" i="1"/>
  <c r="X282" i="1"/>
  <c r="X281" i="1"/>
  <c r="X286" i="1"/>
  <c r="X291" i="1"/>
  <c r="X298" i="1"/>
  <c r="X285" i="1"/>
  <c r="X284" i="1"/>
  <c r="X306" i="1"/>
  <c r="X309" i="1"/>
  <c r="X311" i="1"/>
  <c r="X303" i="1"/>
  <c r="X302" i="1"/>
  <c r="X280" i="1"/>
  <c r="X324" i="1"/>
  <c r="X330" i="1"/>
  <c r="X323" i="1"/>
  <c r="X334" i="1"/>
  <c r="X333" i="1"/>
  <c r="X345" i="1"/>
  <c r="X344" i="1"/>
  <c r="X343" i="1"/>
  <c r="X342" i="1"/>
  <c r="X322" i="1"/>
  <c r="X351" i="1"/>
  <c r="X360" i="1"/>
  <c r="X350" i="1"/>
  <c r="X368" i="1"/>
  <c r="X370" i="1"/>
  <c r="X376" i="1"/>
  <c r="X367" i="1"/>
  <c r="X382" i="1"/>
  <c r="X386" i="1"/>
  <c r="X381" i="1"/>
  <c r="X349" i="1"/>
  <c r="X395" i="1"/>
  <c r="X398" i="1"/>
  <c r="X394" i="1"/>
  <c r="X401" i="1"/>
  <c r="X400" i="1"/>
  <c r="X393" i="1"/>
  <c r="X406" i="1"/>
  <c r="X405" i="1"/>
  <c r="X404" i="1"/>
  <c r="X411" i="1"/>
  <c r="X415" i="1"/>
  <c r="X410" i="1"/>
  <c r="X418" i="1"/>
  <c r="X417" i="1"/>
  <c r="X409" i="1"/>
  <c r="X423" i="1"/>
  <c r="X422" i="1"/>
  <c r="X421" i="1"/>
  <c r="X429" i="1"/>
  <c r="X432" i="1"/>
  <c r="X428" i="1"/>
  <c r="X444" i="1"/>
  <c r="X443" i="1"/>
  <c r="X427" i="1"/>
  <c r="X449" i="1"/>
  <c r="X451" i="1"/>
  <c r="X448" i="1"/>
  <c r="X456" i="1"/>
  <c r="X460" i="1"/>
  <c r="X464" i="1"/>
  <c r="X459" i="1"/>
  <c r="X455" i="1"/>
  <c r="X467" i="1"/>
  <c r="X474" i="1"/>
  <c r="X473" i="1"/>
  <c r="X480" i="1"/>
  <c r="X479" i="1"/>
  <c r="X484" i="1"/>
  <c r="X487" i="1"/>
  <c r="X486" i="1"/>
  <c r="X466" i="1"/>
  <c r="X492" i="1"/>
  <c r="X495" i="1"/>
  <c r="X491" i="1"/>
  <c r="X490" i="1"/>
  <c r="X454" i="1"/>
  <c r="X453" i="1"/>
  <c r="X447" i="1"/>
  <c r="X38" i="1"/>
  <c r="X36" i="1"/>
  <c r="X50" i="1"/>
  <c r="X51" i="1"/>
  <c r="X52" i="1"/>
  <c r="X49" i="1"/>
  <c r="X35" i="1"/>
  <c r="X33" i="1"/>
  <c r="X32" i="1"/>
  <c r="X19" i="1"/>
  <c r="X15" i="1"/>
  <c r="L31" i="3"/>
  <c r="L23" i="3"/>
  <c r="L12" i="3"/>
  <c r="L11" i="3"/>
  <c r="E73" i="8"/>
  <c r="E35" i="8"/>
  <c r="E58" i="8"/>
  <c r="E57" i="8"/>
  <c r="E53" i="8"/>
  <c r="E84" i="8"/>
  <c r="E94" i="8"/>
  <c r="E112" i="8"/>
  <c r="E123" i="8"/>
  <c r="E83" i="8"/>
  <c r="E79" i="8"/>
  <c r="E76" i="8"/>
  <c r="E196" i="8"/>
  <c r="E208" i="8"/>
  <c r="E225" i="8"/>
  <c r="E195" i="8"/>
  <c r="E182" i="8"/>
  <c r="E165" i="8"/>
  <c r="E75" i="8"/>
  <c r="E236" i="8"/>
  <c r="E244" i="8"/>
  <c r="E243" i="8"/>
  <c r="E239" i="8"/>
  <c r="E235" i="8"/>
  <c r="E264" i="8"/>
  <c r="E267" i="8"/>
  <c r="E263" i="8"/>
  <c r="E262" i="8"/>
  <c r="E257" i="8"/>
  <c r="E234" i="8"/>
  <c r="E277" i="8"/>
  <c r="E274" i="8"/>
  <c r="E299" i="8"/>
  <c r="E292" i="8"/>
  <c r="E291" i="8"/>
  <c r="E273" i="8"/>
  <c r="E331" i="8"/>
  <c r="E330" i="8"/>
  <c r="E342" i="8"/>
  <c r="E344" i="8"/>
  <c r="E341" i="8"/>
  <c r="E329" i="8"/>
  <c r="E367" i="8"/>
  <c r="E373" i="8"/>
  <c r="E366" i="8"/>
  <c r="E387" i="8"/>
  <c r="E392" i="8"/>
  <c r="E384" i="8"/>
  <c r="E355" i="8"/>
  <c r="E402" i="8"/>
  <c r="E404" i="8"/>
  <c r="E401" i="8"/>
  <c r="E400" i="8"/>
  <c r="E435" i="8"/>
  <c r="E434" i="8"/>
  <c r="E433" i="8"/>
  <c r="E446" i="8"/>
  <c r="E445" i="8"/>
  <c r="E444" i="8"/>
  <c r="E477" i="8"/>
  <c r="E476" i="8"/>
  <c r="E480" i="8"/>
  <c r="E479" i="8"/>
  <c r="E483" i="8"/>
  <c r="E482" i="8"/>
  <c r="E475" i="8"/>
  <c r="E36" i="8"/>
  <c r="E34" i="8"/>
  <c r="E33" i="8"/>
  <c r="E31" i="8"/>
  <c r="E30" i="8"/>
  <c r="E15" i="8"/>
  <c r="H15" i="3"/>
  <c r="D19" i="8"/>
  <c r="D20" i="8"/>
  <c r="D21" i="8"/>
  <c r="D22" i="8"/>
  <c r="D23" i="8"/>
  <c r="D24" i="8"/>
  <c r="D25" i="8"/>
  <c r="D26" i="8"/>
  <c r="D27" i="8"/>
  <c r="D28" i="8"/>
  <c r="D29" i="8"/>
  <c r="D18" i="8"/>
  <c r="J18" i="8"/>
  <c r="C18" i="8"/>
  <c r="C14" i="8"/>
  <c r="H16" i="3"/>
  <c r="H14" i="3"/>
  <c r="F18" i="8"/>
  <c r="F73" i="8"/>
  <c r="F35" i="8"/>
  <c r="F58" i="8"/>
  <c r="F57" i="8"/>
  <c r="F53" i="8"/>
  <c r="F84" i="8"/>
  <c r="F94" i="8"/>
  <c r="F112" i="8"/>
  <c r="F123" i="8"/>
  <c r="F83" i="8"/>
  <c r="F79" i="8"/>
  <c r="F76" i="8"/>
  <c r="F196" i="8"/>
  <c r="F208" i="8"/>
  <c r="F225" i="8"/>
  <c r="F195" i="8"/>
  <c r="F182" i="8"/>
  <c r="F165" i="8"/>
  <c r="F75" i="8"/>
  <c r="F236" i="8"/>
  <c r="F244" i="8"/>
  <c r="F243" i="8"/>
  <c r="F239" i="8"/>
  <c r="F235" i="8"/>
  <c r="F264" i="8"/>
  <c r="F267" i="8"/>
  <c r="F263" i="8"/>
  <c r="F262" i="8"/>
  <c r="F257" i="8"/>
  <c r="F234" i="8"/>
  <c r="F277" i="8"/>
  <c r="F274" i="8"/>
  <c r="F299" i="8"/>
  <c r="F292" i="8"/>
  <c r="F291" i="8"/>
  <c r="F273" i="8"/>
  <c r="F331" i="8"/>
  <c r="F330" i="8"/>
  <c r="F342" i="8"/>
  <c r="F344" i="8"/>
  <c r="F341" i="8"/>
  <c r="F329" i="8"/>
  <c r="F367" i="8"/>
  <c r="F373" i="8"/>
  <c r="F366" i="8"/>
  <c r="F387" i="8"/>
  <c r="F392" i="8"/>
  <c r="F384" i="8"/>
  <c r="F355" i="8"/>
  <c r="F402" i="8"/>
  <c r="F404" i="8"/>
  <c r="F401" i="8"/>
  <c r="F400" i="8"/>
  <c r="F435" i="8"/>
  <c r="F434" i="8"/>
  <c r="F433" i="8"/>
  <c r="F446" i="8"/>
  <c r="F445" i="8"/>
  <c r="F444" i="8"/>
  <c r="F477" i="8"/>
  <c r="F476" i="8"/>
  <c r="F480" i="8"/>
  <c r="F479" i="8"/>
  <c r="F484" i="8"/>
  <c r="F485" i="8"/>
  <c r="F483" i="8"/>
  <c r="F482" i="8"/>
  <c r="F475" i="8"/>
  <c r="F36" i="8"/>
  <c r="F34" i="8"/>
  <c r="F33" i="8"/>
  <c r="F31" i="8"/>
  <c r="F30" i="8"/>
  <c r="F17" i="8"/>
  <c r="F12" i="8"/>
  <c r="H17" i="3"/>
  <c r="H13" i="3"/>
  <c r="J73" i="8"/>
  <c r="J35" i="8"/>
  <c r="J58" i="8"/>
  <c r="J57" i="8"/>
  <c r="J53" i="8"/>
  <c r="J79" i="8"/>
  <c r="J76" i="8"/>
  <c r="J75" i="8"/>
  <c r="J237" i="8"/>
  <c r="J238" i="8"/>
  <c r="J236" i="8"/>
  <c r="J242" i="8"/>
  <c r="J239" i="8"/>
  <c r="J235" i="8"/>
  <c r="J264" i="8"/>
  <c r="J263" i="8"/>
  <c r="J262" i="8"/>
  <c r="J257" i="8"/>
  <c r="J234" i="8"/>
  <c r="J277" i="8"/>
  <c r="J274" i="8"/>
  <c r="J273" i="8"/>
  <c r="J332" i="8"/>
  <c r="J333" i="8"/>
  <c r="J334" i="8"/>
  <c r="J335" i="8"/>
  <c r="J336" i="8"/>
  <c r="J331" i="8"/>
  <c r="J330" i="8"/>
  <c r="J342" i="8"/>
  <c r="J345" i="8"/>
  <c r="J346" i="8"/>
  <c r="J347" i="8"/>
  <c r="J348" i="8"/>
  <c r="J349" i="8"/>
  <c r="J344" i="8"/>
  <c r="J341" i="8"/>
  <c r="J329" i="8"/>
  <c r="J372" i="8"/>
  <c r="J367" i="8"/>
  <c r="J373" i="8"/>
  <c r="J366" i="8"/>
  <c r="J388" i="8"/>
  <c r="J389" i="8"/>
  <c r="J390" i="8"/>
  <c r="J391" i="8"/>
  <c r="J387" i="8"/>
  <c r="J392" i="8"/>
  <c r="J384" i="8"/>
  <c r="J355" i="8"/>
  <c r="J402" i="8"/>
  <c r="J404" i="8"/>
  <c r="J401" i="8"/>
  <c r="J400" i="8"/>
  <c r="J437" i="8"/>
  <c r="J435" i="8"/>
  <c r="J434" i="8"/>
  <c r="J433" i="8"/>
  <c r="J477" i="8"/>
  <c r="J476" i="8"/>
  <c r="J480" i="8"/>
  <c r="J479" i="8"/>
  <c r="J484" i="8"/>
  <c r="J485" i="8"/>
  <c r="J486" i="8"/>
  <c r="J483" i="8"/>
  <c r="J482" i="8"/>
  <c r="J475" i="8"/>
  <c r="J36" i="8"/>
  <c r="J34" i="8"/>
  <c r="J33" i="8"/>
  <c r="J31" i="8"/>
  <c r="J30" i="8"/>
  <c r="J17" i="8"/>
  <c r="J12" i="8"/>
  <c r="H24" i="3"/>
  <c r="O18" i="8"/>
  <c r="O73" i="8"/>
  <c r="O35" i="8"/>
  <c r="O79" i="8"/>
  <c r="O76" i="8"/>
  <c r="O75" i="8"/>
  <c r="O236" i="8"/>
  <c r="O239" i="8"/>
  <c r="O235" i="8"/>
  <c r="O264" i="8"/>
  <c r="O263" i="8"/>
  <c r="O262" i="8"/>
  <c r="O257" i="8"/>
  <c r="O234" i="8"/>
  <c r="O277" i="8"/>
  <c r="O274" i="8"/>
  <c r="O273" i="8"/>
  <c r="O331" i="8"/>
  <c r="O330" i="8"/>
  <c r="O344" i="8"/>
  <c r="O341" i="8"/>
  <c r="O329" i="8"/>
  <c r="O355" i="8"/>
  <c r="O402" i="8"/>
  <c r="O404" i="8"/>
  <c r="O401" i="8"/>
  <c r="O400" i="8"/>
  <c r="O435" i="8"/>
  <c r="O434" i="8"/>
  <c r="O433" i="8"/>
  <c r="O477" i="8"/>
  <c r="O476" i="8"/>
  <c r="O475" i="8"/>
  <c r="O36" i="8"/>
  <c r="O34" i="8"/>
  <c r="O33" i="8"/>
  <c r="O31" i="8"/>
  <c r="O30" i="8"/>
  <c r="O17" i="8"/>
  <c r="O12" i="8"/>
  <c r="H31" i="3"/>
  <c r="H23" i="3"/>
  <c r="H12" i="3"/>
  <c r="H11" i="3"/>
  <c r="D11" i="3"/>
  <c r="G79" i="1"/>
  <c r="G248" i="1"/>
  <c r="G277" i="1"/>
  <c r="G315" i="1"/>
  <c r="G320" i="1"/>
  <c r="G391" i="1"/>
  <c r="G37" i="1"/>
  <c r="G59" i="1"/>
  <c r="G58" i="1"/>
  <c r="G65" i="1"/>
  <c r="G64" i="1"/>
  <c r="G57" i="1"/>
  <c r="G70" i="1"/>
  <c r="G69" i="1"/>
  <c r="G74" i="1"/>
  <c r="G76" i="1"/>
  <c r="G73" i="1"/>
  <c r="G68" i="1"/>
  <c r="G84" i="1"/>
  <c r="G93" i="1"/>
  <c r="G109" i="1"/>
  <c r="G114" i="1"/>
  <c r="G117" i="1"/>
  <c r="G133" i="1"/>
  <c r="G92" i="1"/>
  <c r="G86" i="1"/>
  <c r="G83" i="1"/>
  <c r="G144" i="1"/>
  <c r="G146" i="1"/>
  <c r="G148" i="1"/>
  <c r="G143" i="1"/>
  <c r="G137" i="1"/>
  <c r="G161" i="1"/>
  <c r="G183" i="1"/>
  <c r="G186" i="1"/>
  <c r="G150" i="1"/>
  <c r="G136" i="1"/>
  <c r="G196" i="1"/>
  <c r="G204" i="1"/>
  <c r="G194" i="1"/>
  <c r="G215" i="1"/>
  <c r="G222" i="1"/>
  <c r="G229" i="1"/>
  <c r="G237" i="1"/>
  <c r="G212" i="1"/>
  <c r="G193" i="1"/>
  <c r="G82" i="1"/>
  <c r="G254" i="1"/>
  <c r="G263" i="1"/>
  <c r="G261" i="1"/>
  <c r="G253" i="1"/>
  <c r="G266" i="1"/>
  <c r="G265" i="1"/>
  <c r="G270" i="1"/>
  <c r="G269" i="1"/>
  <c r="G252" i="1"/>
  <c r="G282" i="1"/>
  <c r="G281" i="1"/>
  <c r="G286" i="1"/>
  <c r="G291" i="1"/>
  <c r="G298" i="1"/>
  <c r="G285" i="1"/>
  <c r="G284" i="1"/>
  <c r="G306" i="1"/>
  <c r="G311" i="1"/>
  <c r="G303" i="1"/>
  <c r="G302" i="1"/>
  <c r="G280" i="1"/>
  <c r="G324" i="1"/>
  <c r="G330" i="1"/>
  <c r="G323" i="1"/>
  <c r="G334" i="1"/>
  <c r="G333" i="1"/>
  <c r="G345" i="1"/>
  <c r="G344" i="1"/>
  <c r="G343" i="1"/>
  <c r="G342" i="1"/>
  <c r="G322" i="1"/>
  <c r="G351" i="1"/>
  <c r="G360" i="1"/>
  <c r="G350" i="1"/>
  <c r="G368" i="1"/>
  <c r="G370" i="1"/>
  <c r="G376" i="1"/>
  <c r="G367" i="1"/>
  <c r="G382" i="1"/>
  <c r="G386" i="1"/>
  <c r="G381" i="1"/>
  <c r="G349" i="1"/>
  <c r="G395" i="1"/>
  <c r="G398" i="1"/>
  <c r="G394" i="1"/>
  <c r="G401" i="1"/>
  <c r="G400" i="1"/>
  <c r="G393" i="1"/>
  <c r="G406" i="1"/>
  <c r="G405" i="1"/>
  <c r="G404" i="1"/>
  <c r="G411" i="1"/>
  <c r="G415" i="1"/>
  <c r="G410" i="1"/>
  <c r="G418" i="1"/>
  <c r="G417" i="1"/>
  <c r="G409" i="1"/>
  <c r="G423" i="1"/>
  <c r="G422" i="1"/>
  <c r="G421" i="1"/>
  <c r="G429" i="1"/>
  <c r="G432" i="1"/>
  <c r="G428" i="1"/>
  <c r="G444" i="1"/>
  <c r="G443" i="1"/>
  <c r="G427" i="1"/>
  <c r="G449" i="1"/>
  <c r="G451" i="1"/>
  <c r="G448" i="1"/>
  <c r="G456" i="1"/>
  <c r="G460" i="1"/>
  <c r="G464" i="1"/>
  <c r="G459" i="1"/>
  <c r="G455" i="1"/>
  <c r="G467" i="1"/>
  <c r="G474" i="1"/>
  <c r="G473" i="1"/>
  <c r="G480" i="1"/>
  <c r="G479" i="1"/>
  <c r="G484" i="1"/>
  <c r="G487" i="1"/>
  <c r="G486" i="1"/>
  <c r="G466" i="1"/>
  <c r="G492" i="1"/>
  <c r="G495" i="1"/>
  <c r="G491" i="1"/>
  <c r="G490" i="1"/>
  <c r="G454" i="1"/>
  <c r="G453" i="1"/>
  <c r="G447" i="1"/>
  <c r="G38" i="1"/>
  <c r="G36" i="1"/>
  <c r="G50" i="1"/>
  <c r="G51" i="1"/>
  <c r="G52" i="1"/>
  <c r="G49" i="1"/>
  <c r="G35" i="1"/>
  <c r="G33" i="1"/>
  <c r="G32" i="1"/>
  <c r="K15" i="3"/>
  <c r="G20" i="1"/>
  <c r="K16" i="3"/>
  <c r="K14" i="3"/>
  <c r="I20" i="1"/>
  <c r="I79" i="1"/>
  <c r="I248" i="1"/>
  <c r="I277" i="1"/>
  <c r="I315" i="1"/>
  <c r="I320" i="1"/>
  <c r="I391" i="1"/>
  <c r="I37" i="1"/>
  <c r="I59" i="1"/>
  <c r="I58" i="1"/>
  <c r="I65" i="1"/>
  <c r="I64" i="1"/>
  <c r="I57" i="1"/>
  <c r="I70" i="1"/>
  <c r="I69" i="1"/>
  <c r="I74" i="1"/>
  <c r="I76" i="1"/>
  <c r="I73" i="1"/>
  <c r="I68" i="1"/>
  <c r="I84" i="1"/>
  <c r="I93" i="1"/>
  <c r="I109" i="1"/>
  <c r="I114" i="1"/>
  <c r="I117" i="1"/>
  <c r="I133" i="1"/>
  <c r="I92" i="1"/>
  <c r="I86" i="1"/>
  <c r="I83" i="1"/>
  <c r="I144" i="1"/>
  <c r="I146" i="1"/>
  <c r="I148" i="1"/>
  <c r="I143" i="1"/>
  <c r="I137" i="1"/>
  <c r="I161" i="1"/>
  <c r="I183" i="1"/>
  <c r="I186" i="1"/>
  <c r="I150" i="1"/>
  <c r="I136" i="1"/>
  <c r="I196" i="1"/>
  <c r="I204" i="1"/>
  <c r="I194" i="1"/>
  <c r="I215" i="1"/>
  <c r="I222" i="1"/>
  <c r="I229" i="1"/>
  <c r="I237" i="1"/>
  <c r="I212" i="1"/>
  <c r="I193" i="1"/>
  <c r="I82" i="1"/>
  <c r="I254" i="1"/>
  <c r="I263" i="1"/>
  <c r="I261" i="1"/>
  <c r="I253" i="1"/>
  <c r="I266" i="1"/>
  <c r="I265" i="1"/>
  <c r="I270" i="1"/>
  <c r="I269" i="1"/>
  <c r="I252" i="1"/>
  <c r="I282" i="1"/>
  <c r="I281" i="1"/>
  <c r="I286" i="1"/>
  <c r="I291" i="1"/>
  <c r="I298" i="1"/>
  <c r="I285" i="1"/>
  <c r="I284" i="1"/>
  <c r="I306" i="1"/>
  <c r="I309" i="1"/>
  <c r="I311" i="1"/>
  <c r="I303" i="1"/>
  <c r="I302" i="1"/>
  <c r="I280" i="1"/>
  <c r="I324" i="1"/>
  <c r="I330" i="1"/>
  <c r="I323" i="1"/>
  <c r="I334" i="1"/>
  <c r="I333" i="1"/>
  <c r="I345" i="1"/>
  <c r="I344" i="1"/>
  <c r="I343" i="1"/>
  <c r="I342" i="1"/>
  <c r="I322" i="1"/>
  <c r="I351" i="1"/>
  <c r="I360" i="1"/>
  <c r="I350" i="1"/>
  <c r="I368" i="1"/>
  <c r="I370" i="1"/>
  <c r="I376" i="1"/>
  <c r="I367" i="1"/>
  <c r="I382" i="1"/>
  <c r="I386" i="1"/>
  <c r="I381" i="1"/>
  <c r="I349" i="1"/>
  <c r="I395" i="1"/>
  <c r="I398" i="1"/>
  <c r="I394" i="1"/>
  <c r="I401" i="1"/>
  <c r="I400" i="1"/>
  <c r="I393" i="1"/>
  <c r="I406" i="1"/>
  <c r="I405" i="1"/>
  <c r="I404" i="1"/>
  <c r="I411" i="1"/>
  <c r="I415" i="1"/>
  <c r="I410" i="1"/>
  <c r="I418" i="1"/>
  <c r="I417" i="1"/>
  <c r="I409" i="1"/>
  <c r="I423" i="1"/>
  <c r="I422" i="1"/>
  <c r="I421" i="1"/>
  <c r="I429" i="1"/>
  <c r="I432" i="1"/>
  <c r="I428" i="1"/>
  <c r="I444" i="1"/>
  <c r="I443" i="1"/>
  <c r="I427" i="1"/>
  <c r="I449" i="1"/>
  <c r="I451" i="1"/>
  <c r="I448" i="1"/>
  <c r="I456" i="1"/>
  <c r="I460" i="1"/>
  <c r="I464" i="1"/>
  <c r="I459" i="1"/>
  <c r="I455" i="1"/>
  <c r="I467" i="1"/>
  <c r="I474" i="1"/>
  <c r="I473" i="1"/>
  <c r="I480" i="1"/>
  <c r="I479" i="1"/>
  <c r="I484" i="1"/>
  <c r="I487" i="1"/>
  <c r="I486" i="1"/>
  <c r="I466" i="1"/>
  <c r="I492" i="1"/>
  <c r="I495" i="1"/>
  <c r="I491" i="1"/>
  <c r="I490" i="1"/>
  <c r="I454" i="1"/>
  <c r="I453" i="1"/>
  <c r="I447" i="1"/>
  <c r="I38" i="1"/>
  <c r="I36" i="1"/>
  <c r="I50" i="1"/>
  <c r="I51" i="1"/>
  <c r="I52" i="1"/>
  <c r="I49" i="1"/>
  <c r="I35" i="1"/>
  <c r="I33" i="1"/>
  <c r="I32" i="1"/>
  <c r="I19" i="1"/>
  <c r="I15" i="1"/>
  <c r="K17" i="3"/>
  <c r="K19" i="3"/>
  <c r="K20" i="3"/>
  <c r="K18" i="3"/>
  <c r="L20" i="1"/>
  <c r="L79" i="1"/>
  <c r="L248" i="1"/>
  <c r="L277" i="1"/>
  <c r="L315" i="1"/>
  <c r="L320" i="1"/>
  <c r="L391" i="1"/>
  <c r="L37" i="1"/>
  <c r="L59" i="1"/>
  <c r="L58" i="1"/>
  <c r="L65" i="1"/>
  <c r="L64" i="1"/>
  <c r="L57" i="1"/>
  <c r="L70" i="1"/>
  <c r="L69" i="1"/>
  <c r="L74" i="1"/>
  <c r="L76" i="1"/>
  <c r="L73" i="1"/>
  <c r="L68" i="1"/>
  <c r="L84" i="1"/>
  <c r="L93" i="1"/>
  <c r="L109" i="1"/>
  <c r="L114" i="1"/>
  <c r="L117" i="1"/>
  <c r="L133" i="1"/>
  <c r="L92" i="1"/>
  <c r="L86" i="1"/>
  <c r="L83" i="1"/>
  <c r="L144" i="1"/>
  <c r="L146" i="1"/>
  <c r="L148" i="1"/>
  <c r="L143" i="1"/>
  <c r="L137" i="1"/>
  <c r="L161" i="1"/>
  <c r="L183" i="1"/>
  <c r="L186" i="1"/>
  <c r="L150" i="1"/>
  <c r="L136" i="1"/>
  <c r="L196" i="1"/>
  <c r="L204" i="1"/>
  <c r="L194" i="1"/>
  <c r="L215" i="1"/>
  <c r="L222" i="1"/>
  <c r="L229" i="1"/>
  <c r="L237" i="1"/>
  <c r="L212" i="1"/>
  <c r="L193" i="1"/>
  <c r="L82" i="1"/>
  <c r="L254" i="1"/>
  <c r="L263" i="1"/>
  <c r="L261" i="1"/>
  <c r="L253" i="1"/>
  <c r="L266" i="1"/>
  <c r="L265" i="1"/>
  <c r="L270" i="1"/>
  <c r="L269" i="1"/>
  <c r="L252" i="1"/>
  <c r="L282" i="1"/>
  <c r="L281" i="1"/>
  <c r="L286" i="1"/>
  <c r="L291" i="1"/>
  <c r="L298" i="1"/>
  <c r="L285" i="1"/>
  <c r="L284" i="1"/>
  <c r="L306" i="1"/>
  <c r="L309" i="1"/>
  <c r="L311" i="1"/>
  <c r="L303" i="1"/>
  <c r="L302" i="1"/>
  <c r="L280" i="1"/>
  <c r="L324" i="1"/>
  <c r="L330" i="1"/>
  <c r="L323" i="1"/>
  <c r="L334" i="1"/>
  <c r="L333" i="1"/>
  <c r="L345" i="1"/>
  <c r="L344" i="1"/>
  <c r="L343" i="1"/>
  <c r="L342" i="1"/>
  <c r="L322" i="1"/>
  <c r="L351" i="1"/>
  <c r="L360" i="1"/>
  <c r="L350" i="1"/>
  <c r="L368" i="1"/>
  <c r="L370" i="1"/>
  <c r="L376" i="1"/>
  <c r="L367" i="1"/>
  <c r="L382" i="1"/>
  <c r="L386" i="1"/>
  <c r="L381" i="1"/>
  <c r="L349" i="1"/>
  <c r="L395" i="1"/>
  <c r="L398" i="1"/>
  <c r="L394" i="1"/>
  <c r="L401" i="1"/>
  <c r="L400" i="1"/>
  <c r="L393" i="1"/>
  <c r="L406" i="1"/>
  <c r="L405" i="1"/>
  <c r="L404" i="1"/>
  <c r="L411" i="1"/>
  <c r="L415" i="1"/>
  <c r="L410" i="1"/>
  <c r="L418" i="1"/>
  <c r="L417" i="1"/>
  <c r="L409" i="1"/>
  <c r="L423" i="1"/>
  <c r="L422" i="1"/>
  <c r="L421" i="1"/>
  <c r="L429" i="1"/>
  <c r="L432" i="1"/>
  <c r="L428" i="1"/>
  <c r="L444" i="1"/>
  <c r="L443" i="1"/>
  <c r="L427" i="1"/>
  <c r="L449" i="1"/>
  <c r="L451" i="1"/>
  <c r="L448" i="1"/>
  <c r="L456" i="1"/>
  <c r="L460" i="1"/>
  <c r="L464" i="1"/>
  <c r="L459" i="1"/>
  <c r="L455" i="1"/>
  <c r="L467" i="1"/>
  <c r="L474" i="1"/>
  <c r="L473" i="1"/>
  <c r="L480" i="1"/>
  <c r="L479" i="1"/>
  <c r="L484" i="1"/>
  <c r="L487" i="1"/>
  <c r="L486" i="1"/>
  <c r="L466" i="1"/>
  <c r="L492" i="1"/>
  <c r="L495" i="1"/>
  <c r="L491" i="1"/>
  <c r="L490" i="1"/>
  <c r="L454" i="1"/>
  <c r="L453" i="1"/>
  <c r="L447" i="1"/>
  <c r="L38" i="1"/>
  <c r="L36" i="1"/>
  <c r="L50" i="1"/>
  <c r="L51" i="1"/>
  <c r="L52" i="1"/>
  <c r="L49" i="1"/>
  <c r="L35" i="1"/>
  <c r="L33" i="1"/>
  <c r="L32" i="1"/>
  <c r="L19" i="1"/>
  <c r="L15" i="1"/>
  <c r="K21" i="3"/>
  <c r="K13" i="3"/>
  <c r="S20" i="1"/>
  <c r="S79" i="1"/>
  <c r="S248" i="1"/>
  <c r="S277" i="1"/>
  <c r="S315" i="1"/>
  <c r="S320" i="1"/>
  <c r="S391" i="1"/>
  <c r="S37" i="1"/>
  <c r="S59" i="1"/>
  <c r="S58" i="1"/>
  <c r="S65" i="1"/>
  <c r="S64" i="1"/>
  <c r="S57" i="1"/>
  <c r="S70" i="1"/>
  <c r="S69" i="1"/>
  <c r="S74" i="1"/>
  <c r="S76" i="1"/>
  <c r="S73" i="1"/>
  <c r="S68" i="1"/>
  <c r="S84" i="1"/>
  <c r="S93" i="1"/>
  <c r="S109" i="1"/>
  <c r="S114" i="1"/>
  <c r="S117" i="1"/>
  <c r="S133" i="1"/>
  <c r="S92" i="1"/>
  <c r="S86" i="1"/>
  <c r="S83" i="1"/>
  <c r="S144" i="1"/>
  <c r="S146" i="1"/>
  <c r="S148" i="1"/>
  <c r="S143" i="1"/>
  <c r="S137" i="1"/>
  <c r="S161" i="1"/>
  <c r="S183" i="1"/>
  <c r="S186" i="1"/>
  <c r="S150" i="1"/>
  <c r="S136" i="1"/>
  <c r="S196" i="1"/>
  <c r="S204" i="1"/>
  <c r="S194" i="1"/>
  <c r="S215" i="1"/>
  <c r="S222" i="1"/>
  <c r="S229" i="1"/>
  <c r="S237" i="1"/>
  <c r="S212" i="1"/>
  <c r="S193" i="1"/>
  <c r="S82" i="1"/>
  <c r="S254" i="1"/>
  <c r="S263" i="1"/>
  <c r="S261" i="1"/>
  <c r="S253" i="1"/>
  <c r="S266" i="1"/>
  <c r="S265" i="1"/>
  <c r="S270" i="1"/>
  <c r="S269" i="1"/>
  <c r="S252" i="1"/>
  <c r="S282" i="1"/>
  <c r="S281" i="1"/>
  <c r="S286" i="1"/>
  <c r="S291" i="1"/>
  <c r="S298" i="1"/>
  <c r="S285" i="1"/>
  <c r="S284" i="1"/>
  <c r="S306" i="1"/>
  <c r="S309" i="1"/>
  <c r="S311" i="1"/>
  <c r="S303" i="1"/>
  <c r="S302" i="1"/>
  <c r="S280" i="1"/>
  <c r="S324" i="1"/>
  <c r="S330" i="1"/>
  <c r="S323" i="1"/>
  <c r="S334" i="1"/>
  <c r="S333" i="1"/>
  <c r="S345" i="1"/>
  <c r="S344" i="1"/>
  <c r="S343" i="1"/>
  <c r="S342" i="1"/>
  <c r="S322" i="1"/>
  <c r="S351" i="1"/>
  <c r="S360" i="1"/>
  <c r="S350" i="1"/>
  <c r="S369" i="1"/>
  <c r="S368" i="1"/>
  <c r="S370" i="1"/>
  <c r="S376" i="1"/>
  <c r="S367" i="1"/>
  <c r="S382" i="1"/>
  <c r="S386" i="1"/>
  <c r="S381" i="1"/>
  <c r="S349" i="1"/>
  <c r="S395" i="1"/>
  <c r="S398" i="1"/>
  <c r="S394" i="1"/>
  <c r="S401" i="1"/>
  <c r="S400" i="1"/>
  <c r="S393" i="1"/>
  <c r="S406" i="1"/>
  <c r="S405" i="1"/>
  <c r="S404" i="1"/>
  <c r="S411" i="1"/>
  <c r="S415" i="1"/>
  <c r="S410" i="1"/>
  <c r="S418" i="1"/>
  <c r="S417" i="1"/>
  <c r="S409" i="1"/>
  <c r="S423" i="1"/>
  <c r="S422" i="1"/>
  <c r="S421" i="1"/>
  <c r="S429" i="1"/>
  <c r="S432" i="1"/>
  <c r="S428" i="1"/>
  <c r="S444" i="1"/>
  <c r="S443" i="1"/>
  <c r="S427" i="1"/>
  <c r="S449" i="1"/>
  <c r="S451" i="1"/>
  <c r="S448" i="1"/>
  <c r="S456" i="1"/>
  <c r="S460" i="1"/>
  <c r="S464" i="1"/>
  <c r="S459" i="1"/>
  <c r="S455" i="1"/>
  <c r="S467" i="1"/>
  <c r="S474" i="1"/>
  <c r="S473" i="1"/>
  <c r="S480" i="1"/>
  <c r="S479" i="1"/>
  <c r="S484" i="1"/>
  <c r="S487" i="1"/>
  <c r="S486" i="1"/>
  <c r="S466" i="1"/>
  <c r="S492" i="1"/>
  <c r="S495" i="1"/>
  <c r="S491" i="1"/>
  <c r="S490" i="1"/>
  <c r="S454" i="1"/>
  <c r="S453" i="1"/>
  <c r="S447" i="1"/>
  <c r="S38" i="1"/>
  <c r="S36" i="1"/>
  <c r="S50" i="1"/>
  <c r="S51" i="1"/>
  <c r="S52" i="1"/>
  <c r="S49" i="1"/>
  <c r="S35" i="1"/>
  <c r="S33" i="1"/>
  <c r="S32" i="1"/>
  <c r="S19" i="1"/>
  <c r="S15" i="1"/>
  <c r="Q15" i="1"/>
  <c r="K24" i="3"/>
  <c r="K31" i="3"/>
  <c r="K23" i="3"/>
  <c r="K12" i="3"/>
  <c r="K11" i="3"/>
  <c r="C11" i="3"/>
  <c r="AA456" i="1"/>
  <c r="AA460" i="1"/>
  <c r="AA464" i="1"/>
  <c r="AA459" i="1"/>
  <c r="AA455" i="1"/>
  <c r="AA467" i="1"/>
  <c r="AA474" i="1"/>
  <c r="AA473" i="1"/>
  <c r="AA480" i="1"/>
  <c r="AA479" i="1"/>
  <c r="AA484" i="1"/>
  <c r="AA487" i="1"/>
  <c r="AA486" i="1"/>
  <c r="AA466" i="1"/>
  <c r="AA492" i="1"/>
  <c r="AA495" i="1"/>
  <c r="AA491" i="1"/>
  <c r="AA490" i="1"/>
  <c r="AA454" i="1"/>
  <c r="AA453" i="1"/>
  <c r="AA449" i="1"/>
  <c r="AA451" i="1"/>
  <c r="AA448" i="1"/>
  <c r="AA447" i="1"/>
  <c r="AA59" i="1"/>
  <c r="AA58" i="1"/>
  <c r="AA65" i="1"/>
  <c r="AA64" i="1"/>
  <c r="AA57" i="1"/>
  <c r="AA70" i="1"/>
  <c r="AA69" i="1"/>
  <c r="AA74" i="1"/>
  <c r="AA76" i="1"/>
  <c r="AA73" i="1"/>
  <c r="AA68" i="1"/>
  <c r="AA84" i="1"/>
  <c r="AA93" i="1"/>
  <c r="AA109" i="1"/>
  <c r="AA114" i="1"/>
  <c r="AA117" i="1"/>
  <c r="AA133" i="1"/>
  <c r="AA92" i="1"/>
  <c r="AA86" i="1"/>
  <c r="AA83" i="1"/>
  <c r="AA144" i="1"/>
  <c r="AA146" i="1"/>
  <c r="AA148" i="1"/>
  <c r="AA143" i="1"/>
  <c r="AA137" i="1"/>
  <c r="AA161" i="1"/>
  <c r="AA183" i="1"/>
  <c r="AA186" i="1"/>
  <c r="AA150" i="1"/>
  <c r="AA136" i="1"/>
  <c r="AA196" i="1"/>
  <c r="AA204" i="1"/>
  <c r="AA194" i="1"/>
  <c r="AA215" i="1"/>
  <c r="AA222" i="1"/>
  <c r="AA229" i="1"/>
  <c r="AA237" i="1"/>
  <c r="AA212" i="1"/>
  <c r="AA193" i="1"/>
  <c r="AA82" i="1"/>
  <c r="AA254" i="1"/>
  <c r="AA263" i="1"/>
  <c r="AA261" i="1"/>
  <c r="AA253" i="1"/>
  <c r="AA266" i="1"/>
  <c r="AA265" i="1"/>
  <c r="AA270" i="1"/>
  <c r="AA269" i="1"/>
  <c r="AA252" i="1"/>
  <c r="AA282" i="1"/>
  <c r="AA281" i="1"/>
  <c r="AA286" i="1"/>
  <c r="AA291" i="1"/>
  <c r="AA298" i="1"/>
  <c r="AA285" i="1"/>
  <c r="AA284" i="1"/>
  <c r="AA306" i="1"/>
  <c r="AA309" i="1"/>
  <c r="AA311" i="1"/>
  <c r="AA303" i="1"/>
  <c r="AA302" i="1"/>
  <c r="AA280" i="1"/>
  <c r="AA324" i="1"/>
  <c r="AA330" i="1"/>
  <c r="AA323" i="1"/>
  <c r="AA334" i="1"/>
  <c r="AA333" i="1"/>
  <c r="AA345" i="1"/>
  <c r="AA344" i="1"/>
  <c r="AA343" i="1"/>
  <c r="AA342" i="1"/>
  <c r="AA322" i="1"/>
  <c r="AA351" i="1"/>
  <c r="AA360" i="1"/>
  <c r="AA350" i="1"/>
  <c r="AA368" i="1"/>
  <c r="AA370" i="1"/>
  <c r="AA376" i="1"/>
  <c r="AA367" i="1"/>
  <c r="AA382" i="1"/>
  <c r="AA386" i="1"/>
  <c r="AA381" i="1"/>
  <c r="AA349" i="1"/>
  <c r="AA395" i="1"/>
  <c r="AA398" i="1"/>
  <c r="AA394" i="1"/>
  <c r="AA401" i="1"/>
  <c r="AA400" i="1"/>
  <c r="AA393" i="1"/>
  <c r="AA406" i="1"/>
  <c r="AA405" i="1"/>
  <c r="AA404" i="1"/>
  <c r="AA411" i="1"/>
  <c r="AA415" i="1"/>
  <c r="AA410" i="1"/>
  <c r="AA409" i="1"/>
  <c r="AA423" i="1"/>
  <c r="AA422" i="1"/>
  <c r="AA421" i="1"/>
  <c r="AA429" i="1"/>
  <c r="AA432" i="1"/>
  <c r="AA428" i="1"/>
  <c r="AA444" i="1"/>
  <c r="AA443" i="1"/>
  <c r="AA427" i="1"/>
  <c r="AA38" i="1"/>
  <c r="AA79" i="1"/>
  <c r="AA248" i="1"/>
  <c r="AA277" i="1"/>
  <c r="AA315" i="1"/>
  <c r="AA320" i="1"/>
  <c r="AA391" i="1"/>
  <c r="AA37" i="1"/>
  <c r="AA36" i="1"/>
  <c r="AA50" i="1"/>
  <c r="AA51" i="1"/>
  <c r="AA52" i="1"/>
  <c r="AA49" i="1"/>
  <c r="AA35" i="1"/>
  <c r="AA33" i="1"/>
  <c r="AA32" i="1"/>
  <c r="M15" i="3"/>
  <c r="AA21" i="1"/>
  <c r="AA22" i="1"/>
  <c r="AA23" i="1"/>
  <c r="AA24" i="1"/>
  <c r="AA25" i="1"/>
  <c r="AA27" i="1"/>
  <c r="AA28" i="1"/>
  <c r="AA30" i="1"/>
  <c r="AA31" i="1"/>
  <c r="AA20" i="1"/>
  <c r="M16" i="3"/>
  <c r="M14" i="3"/>
  <c r="AB456" i="1"/>
  <c r="AB460" i="1"/>
  <c r="AB464" i="1"/>
  <c r="AB459" i="1"/>
  <c r="AB455" i="1"/>
  <c r="AB467" i="1"/>
  <c r="AB474" i="1"/>
  <c r="AB473" i="1"/>
  <c r="AB480" i="1"/>
  <c r="AB479" i="1"/>
  <c r="AB484" i="1"/>
  <c r="AB487" i="1"/>
  <c r="AB486" i="1"/>
  <c r="AB466" i="1"/>
  <c r="AB492" i="1"/>
  <c r="AB495" i="1"/>
  <c r="AB491" i="1"/>
  <c r="AB490" i="1"/>
  <c r="AB454" i="1"/>
  <c r="AB453" i="1"/>
  <c r="AB449" i="1"/>
  <c r="AB451" i="1"/>
  <c r="AB448" i="1"/>
  <c r="AB447" i="1"/>
  <c r="AB59" i="1"/>
  <c r="AB58" i="1"/>
  <c r="AB65" i="1"/>
  <c r="AB64" i="1"/>
  <c r="AB57" i="1"/>
  <c r="AB70" i="1"/>
  <c r="AB69" i="1"/>
  <c r="AB74" i="1"/>
  <c r="AB76" i="1"/>
  <c r="AB73" i="1"/>
  <c r="AB68" i="1"/>
  <c r="AB84" i="1"/>
  <c r="AB93" i="1"/>
  <c r="AB109" i="1"/>
  <c r="AB114" i="1"/>
  <c r="AB117" i="1"/>
  <c r="AB133" i="1"/>
  <c r="AB92" i="1"/>
  <c r="AB86" i="1"/>
  <c r="AB83" i="1"/>
  <c r="AB144" i="1"/>
  <c r="AB146" i="1"/>
  <c r="AB148" i="1"/>
  <c r="AB143" i="1"/>
  <c r="AB137" i="1"/>
  <c r="AB161" i="1"/>
  <c r="AB183" i="1"/>
  <c r="AB186" i="1"/>
  <c r="AB150" i="1"/>
  <c r="AB136" i="1"/>
  <c r="AB196" i="1"/>
  <c r="AB204" i="1"/>
  <c r="AB194" i="1"/>
  <c r="AB215" i="1"/>
  <c r="AB222" i="1"/>
  <c r="AB229" i="1"/>
  <c r="AB237" i="1"/>
  <c r="AB212" i="1"/>
  <c r="AB193" i="1"/>
  <c r="AB82" i="1"/>
  <c r="AB254" i="1"/>
  <c r="AB263" i="1"/>
  <c r="AB261" i="1"/>
  <c r="AB253" i="1"/>
  <c r="AB266" i="1"/>
  <c r="AB265" i="1"/>
  <c r="AB270" i="1"/>
  <c r="AB269" i="1"/>
  <c r="AB252" i="1"/>
  <c r="AB282" i="1"/>
  <c r="AB281" i="1"/>
  <c r="AB286" i="1"/>
  <c r="AB291" i="1"/>
  <c r="AB298" i="1"/>
  <c r="AB285" i="1"/>
  <c r="AB284" i="1"/>
  <c r="AB306" i="1"/>
  <c r="AB309" i="1"/>
  <c r="AB311" i="1"/>
  <c r="AB303" i="1"/>
  <c r="AB302" i="1"/>
  <c r="AB280" i="1"/>
  <c r="AB324" i="1"/>
  <c r="AB330" i="1"/>
  <c r="AB323" i="1"/>
  <c r="AB334" i="1"/>
  <c r="AB333" i="1"/>
  <c r="AB345" i="1"/>
  <c r="AB344" i="1"/>
  <c r="AB343" i="1"/>
  <c r="AB342" i="1"/>
  <c r="AB322" i="1"/>
  <c r="AB351" i="1"/>
  <c r="AB360" i="1"/>
  <c r="AB350" i="1"/>
  <c r="AB368" i="1"/>
  <c r="AB370" i="1"/>
  <c r="AB376" i="1"/>
  <c r="AB367" i="1"/>
  <c r="AB382" i="1"/>
  <c r="AB386" i="1"/>
  <c r="AB381" i="1"/>
  <c r="AB349" i="1"/>
  <c r="AB395" i="1"/>
  <c r="AB398" i="1"/>
  <c r="AB394" i="1"/>
  <c r="AB401" i="1"/>
  <c r="AB400" i="1"/>
  <c r="AB393" i="1"/>
  <c r="AB406" i="1"/>
  <c r="AB405" i="1"/>
  <c r="AB404" i="1"/>
  <c r="AB411" i="1"/>
  <c r="AB415" i="1"/>
  <c r="AB410" i="1"/>
  <c r="AB409" i="1"/>
  <c r="AB423" i="1"/>
  <c r="AB422" i="1"/>
  <c r="AB421" i="1"/>
  <c r="AB429" i="1"/>
  <c r="AB432" i="1"/>
  <c r="AB428" i="1"/>
  <c r="AB444" i="1"/>
  <c r="AB443" i="1"/>
  <c r="AB427" i="1"/>
  <c r="AB38" i="1"/>
  <c r="AB79" i="1"/>
  <c r="AB248" i="1"/>
  <c r="AB277" i="1"/>
  <c r="AB315" i="1"/>
  <c r="AB320" i="1"/>
  <c r="AB391" i="1"/>
  <c r="AB37" i="1"/>
  <c r="AB36" i="1"/>
  <c r="AB51" i="1"/>
  <c r="AB49" i="1"/>
  <c r="AB35" i="1"/>
  <c r="AB33" i="1"/>
  <c r="AB32" i="1"/>
  <c r="AB20" i="1"/>
  <c r="AB19" i="1"/>
  <c r="AB15" i="1"/>
  <c r="M17" i="3"/>
  <c r="AD456" i="1"/>
  <c r="AD460" i="1"/>
  <c r="AD464" i="1"/>
  <c r="AD459" i="1"/>
  <c r="AD455" i="1"/>
  <c r="AD467" i="1"/>
  <c r="AD474" i="1"/>
  <c r="AD473" i="1"/>
  <c r="AD480" i="1"/>
  <c r="AD479" i="1"/>
  <c r="AD484" i="1"/>
  <c r="AD487" i="1"/>
  <c r="AD486" i="1"/>
  <c r="AD466" i="1"/>
  <c r="AD492" i="1"/>
  <c r="AD495" i="1"/>
  <c r="AD491" i="1"/>
  <c r="AD490" i="1"/>
  <c r="AD454" i="1"/>
  <c r="AD453" i="1"/>
  <c r="AD449" i="1"/>
  <c r="AD451" i="1"/>
  <c r="AD448" i="1"/>
  <c r="AD447" i="1"/>
  <c r="AD59" i="1"/>
  <c r="AD58" i="1"/>
  <c r="AD65" i="1"/>
  <c r="AD64" i="1"/>
  <c r="AD57" i="1"/>
  <c r="AD70" i="1"/>
  <c r="AD69" i="1"/>
  <c r="AD74" i="1"/>
  <c r="AD73" i="1"/>
  <c r="AD68" i="1"/>
  <c r="AD84" i="1"/>
  <c r="AD93" i="1"/>
  <c r="AD109" i="1"/>
  <c r="AD114" i="1"/>
  <c r="AD117" i="1"/>
  <c r="AD133" i="1"/>
  <c r="AD92" i="1"/>
  <c r="AD86" i="1"/>
  <c r="AD83" i="1"/>
  <c r="AD144" i="1"/>
  <c r="AD146" i="1"/>
  <c r="AD148" i="1"/>
  <c r="AD143" i="1"/>
  <c r="AD137" i="1"/>
  <c r="AD161" i="1"/>
  <c r="AD183" i="1"/>
  <c r="AD186" i="1"/>
  <c r="AD150" i="1"/>
  <c r="AD136" i="1"/>
  <c r="AD196" i="1"/>
  <c r="AD204" i="1"/>
  <c r="AD194" i="1"/>
  <c r="AD215" i="1"/>
  <c r="AD222" i="1"/>
  <c r="AD229" i="1"/>
  <c r="AD237" i="1"/>
  <c r="AD212" i="1"/>
  <c r="AD193" i="1"/>
  <c r="AD82" i="1"/>
  <c r="AD254" i="1"/>
  <c r="AD263" i="1"/>
  <c r="AD261" i="1"/>
  <c r="AD253" i="1"/>
  <c r="AD266" i="1"/>
  <c r="AD265" i="1"/>
  <c r="AD270" i="1"/>
  <c r="AD269" i="1"/>
  <c r="AD252" i="1"/>
  <c r="AD282" i="1"/>
  <c r="AD281" i="1"/>
  <c r="AD286" i="1"/>
  <c r="AD291" i="1"/>
  <c r="AD298" i="1"/>
  <c r="AD285" i="1"/>
  <c r="AD284" i="1"/>
  <c r="AD306" i="1"/>
  <c r="AD311" i="1"/>
  <c r="AD303" i="1"/>
  <c r="AD302" i="1"/>
  <c r="AD280" i="1"/>
  <c r="AD324" i="1"/>
  <c r="AD330" i="1"/>
  <c r="AD323" i="1"/>
  <c r="AD334" i="1"/>
  <c r="AD333" i="1"/>
  <c r="AD345" i="1"/>
  <c r="AD344" i="1"/>
  <c r="AD343" i="1"/>
  <c r="AD342" i="1"/>
  <c r="AD322" i="1"/>
  <c r="AD351" i="1"/>
  <c r="AD360" i="1"/>
  <c r="AD350" i="1"/>
  <c r="AD368" i="1"/>
  <c r="AD370" i="1"/>
  <c r="AD376" i="1"/>
  <c r="AD367" i="1"/>
  <c r="AD382" i="1"/>
  <c r="AD386" i="1"/>
  <c r="AD381" i="1"/>
  <c r="AD349" i="1"/>
  <c r="AD395" i="1"/>
  <c r="AD398" i="1"/>
  <c r="AD394" i="1"/>
  <c r="AD401" i="1"/>
  <c r="AD400" i="1"/>
  <c r="AD393" i="1"/>
  <c r="AD406" i="1"/>
  <c r="AD405" i="1"/>
  <c r="AD404" i="1"/>
  <c r="AD411" i="1"/>
  <c r="AD415" i="1"/>
  <c r="AD410" i="1"/>
  <c r="AD409" i="1"/>
  <c r="AD423" i="1"/>
  <c r="AD422" i="1"/>
  <c r="AD421" i="1"/>
  <c r="AD429" i="1"/>
  <c r="AD432" i="1"/>
  <c r="AD428" i="1"/>
  <c r="AD444" i="1"/>
  <c r="AD443" i="1"/>
  <c r="AD427" i="1"/>
  <c r="AD38" i="1"/>
  <c r="AD79" i="1"/>
  <c r="AD248" i="1"/>
  <c r="AD277" i="1"/>
  <c r="AD315" i="1"/>
  <c r="AD320" i="1"/>
  <c r="AD391" i="1"/>
  <c r="AD37" i="1"/>
  <c r="AD36" i="1"/>
  <c r="AD49" i="1"/>
  <c r="AD35" i="1"/>
  <c r="AD33" i="1"/>
  <c r="AD32" i="1"/>
  <c r="AD20" i="1"/>
  <c r="AD19" i="1"/>
  <c r="AD15" i="1"/>
  <c r="M21" i="3"/>
  <c r="AE79" i="1"/>
  <c r="AE37" i="1"/>
  <c r="AE324" i="1"/>
  <c r="AE323" i="1"/>
  <c r="AE322" i="1"/>
  <c r="AE38" i="1"/>
  <c r="AE36" i="1"/>
  <c r="AE49" i="1"/>
  <c r="AE35" i="1"/>
  <c r="AE33" i="1"/>
  <c r="AE32" i="1"/>
  <c r="AE19" i="1"/>
  <c r="AE15" i="1"/>
  <c r="M22" i="3"/>
  <c r="AC32" i="1"/>
  <c r="M19" i="3"/>
  <c r="AC20" i="1"/>
  <c r="M20" i="3"/>
  <c r="M18" i="3"/>
  <c r="M13" i="3"/>
  <c r="AG457" i="1"/>
  <c r="AG458" i="1"/>
  <c r="AG456" i="1"/>
  <c r="AG461" i="1"/>
  <c r="AG462" i="1"/>
  <c r="AG463" i="1"/>
  <c r="AG460" i="1"/>
  <c r="AG465" i="1"/>
  <c r="AG464" i="1"/>
  <c r="AG459" i="1"/>
  <c r="AG455" i="1"/>
  <c r="AG468" i="1"/>
  <c r="AG469" i="1"/>
  <c r="AG470" i="1"/>
  <c r="AG471" i="1"/>
  <c r="AG472" i="1"/>
  <c r="AG467" i="1"/>
  <c r="AG475" i="1"/>
  <c r="AG476" i="1"/>
  <c r="AG477" i="1"/>
  <c r="AG478" i="1"/>
  <c r="AG474" i="1"/>
  <c r="AG473" i="1"/>
  <c r="AG481" i="1"/>
  <c r="AG482" i="1"/>
  <c r="AG483" i="1"/>
  <c r="AG480" i="1"/>
  <c r="AG479" i="1"/>
  <c r="AG484" i="1"/>
  <c r="AG488" i="1"/>
  <c r="AG489" i="1"/>
  <c r="AG487" i="1"/>
  <c r="AG486" i="1"/>
  <c r="AG466" i="1"/>
  <c r="AG493" i="1"/>
  <c r="AG494" i="1"/>
  <c r="AG492" i="1"/>
  <c r="AG496" i="1"/>
  <c r="AG497" i="1"/>
  <c r="AG498" i="1"/>
  <c r="AG499" i="1"/>
  <c r="AG500" i="1"/>
  <c r="AG501" i="1"/>
  <c r="AG502" i="1"/>
  <c r="AG503" i="1"/>
  <c r="AG504" i="1"/>
  <c r="AG505" i="1"/>
  <c r="AG506" i="1"/>
  <c r="AG495" i="1"/>
  <c r="AG491" i="1"/>
  <c r="AG490" i="1"/>
  <c r="AG454" i="1"/>
  <c r="AG453" i="1"/>
  <c r="AG449" i="1"/>
  <c r="AG451" i="1"/>
  <c r="AG448" i="1"/>
  <c r="AG447" i="1"/>
  <c r="AG59" i="1"/>
  <c r="AG58" i="1"/>
  <c r="AG65" i="1"/>
  <c r="AG64" i="1"/>
  <c r="AG57" i="1"/>
  <c r="AG70" i="1"/>
  <c r="AG69" i="1"/>
  <c r="AG74" i="1"/>
  <c r="AG73" i="1"/>
  <c r="AG68" i="1"/>
  <c r="AG84" i="1"/>
  <c r="AG93" i="1"/>
  <c r="AG109" i="1"/>
  <c r="AG114" i="1"/>
  <c r="AG117" i="1"/>
  <c r="AG133" i="1"/>
  <c r="AG92" i="1"/>
  <c r="AG86" i="1"/>
  <c r="AG83" i="1"/>
  <c r="AG144" i="1"/>
  <c r="AG146" i="1"/>
  <c r="AG148" i="1"/>
  <c r="AG143" i="1"/>
  <c r="AG137" i="1"/>
  <c r="AG161" i="1"/>
  <c r="AG183" i="1"/>
  <c r="AG186" i="1"/>
  <c r="AG150" i="1"/>
  <c r="AG136" i="1"/>
  <c r="AG196" i="1"/>
  <c r="AG204" i="1"/>
  <c r="AG194" i="1"/>
  <c r="AG215" i="1"/>
  <c r="AG222" i="1"/>
  <c r="AG229" i="1"/>
  <c r="AG237" i="1"/>
  <c r="AG212" i="1"/>
  <c r="AG193" i="1"/>
  <c r="AG82" i="1"/>
  <c r="AG257" i="1"/>
  <c r="AG254" i="1"/>
  <c r="AG263" i="1"/>
  <c r="AG261" i="1"/>
  <c r="AG253" i="1"/>
  <c r="AG266" i="1"/>
  <c r="AG265" i="1"/>
  <c r="AG270" i="1"/>
  <c r="AG269" i="1"/>
  <c r="AG252" i="1"/>
  <c r="AG282" i="1"/>
  <c r="AG281" i="1"/>
  <c r="AG286" i="1"/>
  <c r="AG291" i="1"/>
  <c r="AG298" i="1"/>
  <c r="AG285" i="1"/>
  <c r="AG284" i="1"/>
  <c r="AG306" i="1"/>
  <c r="AG311" i="1"/>
  <c r="AG303" i="1"/>
  <c r="AG302" i="1"/>
  <c r="AG280" i="1"/>
  <c r="AG324" i="1"/>
  <c r="AG330" i="1"/>
  <c r="AG323" i="1"/>
  <c r="AG340" i="1"/>
  <c r="AG341" i="1"/>
  <c r="AG334" i="1"/>
  <c r="AG333" i="1"/>
  <c r="AG345" i="1"/>
  <c r="AG344" i="1"/>
  <c r="AG343" i="1"/>
  <c r="AG342" i="1"/>
  <c r="AG322" i="1"/>
  <c r="AG353" i="1"/>
  <c r="AG355" i="1"/>
  <c r="AG357" i="1"/>
  <c r="AG351" i="1"/>
  <c r="AG362" i="1"/>
  <c r="AG360" i="1"/>
  <c r="AG350" i="1"/>
  <c r="AG369" i="1"/>
  <c r="AG368" i="1"/>
  <c r="AG375" i="1"/>
  <c r="AG370" i="1"/>
  <c r="AG376" i="1"/>
  <c r="AG367" i="1"/>
  <c r="AG384" i="1"/>
  <c r="AG385" i="1"/>
  <c r="AG382" i="1"/>
  <c r="AG386" i="1"/>
  <c r="AG381" i="1"/>
  <c r="AG349" i="1"/>
  <c r="AG397" i="1"/>
  <c r="AG395" i="1"/>
  <c r="AG398" i="1"/>
  <c r="AG394" i="1"/>
  <c r="AG401" i="1"/>
  <c r="AG400" i="1"/>
  <c r="AG393" i="1"/>
  <c r="AG406" i="1"/>
  <c r="AG405" i="1"/>
  <c r="AG404" i="1"/>
  <c r="AG411" i="1"/>
  <c r="AG415" i="1"/>
  <c r="AG410" i="1"/>
  <c r="AG409" i="1"/>
  <c r="AG423" i="1"/>
  <c r="AG422" i="1"/>
  <c r="AG421" i="1"/>
  <c r="AG429" i="1"/>
  <c r="AG432" i="1"/>
  <c r="AG428" i="1"/>
  <c r="AG444" i="1"/>
  <c r="AG443" i="1"/>
  <c r="AG427" i="1"/>
  <c r="AG38" i="1"/>
  <c r="AG79" i="1"/>
  <c r="AG248" i="1"/>
  <c r="AG277" i="1"/>
  <c r="AG315" i="1"/>
  <c r="AG320" i="1"/>
  <c r="AG391" i="1"/>
  <c r="AG37" i="1"/>
  <c r="AG36" i="1"/>
  <c r="AG49" i="1"/>
  <c r="AG35" i="1"/>
  <c r="AG33" i="1"/>
  <c r="AG32" i="1"/>
  <c r="AG20" i="1"/>
  <c r="AG19" i="1"/>
  <c r="AG15" i="1"/>
  <c r="M24" i="3"/>
  <c r="AL20" i="1"/>
  <c r="AL79" i="1"/>
  <c r="AL248" i="1"/>
  <c r="AL277" i="1"/>
  <c r="AL315" i="1"/>
  <c r="AL320" i="1"/>
  <c r="AL391" i="1"/>
  <c r="AL37" i="1"/>
  <c r="AL59" i="1"/>
  <c r="AL58" i="1"/>
  <c r="AL65" i="1"/>
  <c r="AL64" i="1"/>
  <c r="AL57" i="1"/>
  <c r="AL70" i="1"/>
  <c r="AL69" i="1"/>
  <c r="AL74" i="1"/>
  <c r="AL73" i="1"/>
  <c r="AL68" i="1"/>
  <c r="AL84" i="1"/>
  <c r="AL93" i="1"/>
  <c r="AL109" i="1"/>
  <c r="AL114" i="1"/>
  <c r="AL117" i="1"/>
  <c r="AL133" i="1"/>
  <c r="AL92" i="1"/>
  <c r="AL86" i="1"/>
  <c r="AL83" i="1"/>
  <c r="AL144" i="1"/>
  <c r="AL146" i="1"/>
  <c r="AL148" i="1"/>
  <c r="AL143" i="1"/>
  <c r="AL137" i="1"/>
  <c r="AL161" i="1"/>
  <c r="AL183" i="1"/>
  <c r="AL186" i="1"/>
  <c r="AL150" i="1"/>
  <c r="AL136" i="1"/>
  <c r="AL196" i="1"/>
  <c r="AL204" i="1"/>
  <c r="AL194" i="1"/>
  <c r="AL215" i="1"/>
  <c r="AL222" i="1"/>
  <c r="AL229" i="1"/>
  <c r="AL237" i="1"/>
  <c r="AL212" i="1"/>
  <c r="AL193" i="1"/>
  <c r="AL82" i="1"/>
  <c r="AL254" i="1"/>
  <c r="AL263" i="1"/>
  <c r="AL261" i="1"/>
  <c r="AL253" i="1"/>
  <c r="AL266" i="1"/>
  <c r="AL265" i="1"/>
  <c r="AL270" i="1"/>
  <c r="AL269" i="1"/>
  <c r="AL252" i="1"/>
  <c r="AL282" i="1"/>
  <c r="AL281" i="1"/>
  <c r="AL286" i="1"/>
  <c r="AL291" i="1"/>
  <c r="AL298" i="1"/>
  <c r="AL285" i="1"/>
  <c r="AL284" i="1"/>
  <c r="AL306" i="1"/>
  <c r="AL311" i="1"/>
  <c r="AL303" i="1"/>
  <c r="AL302" i="1"/>
  <c r="AL280" i="1"/>
  <c r="AL324" i="1"/>
  <c r="AL330" i="1"/>
  <c r="AL323" i="1"/>
  <c r="AL334" i="1"/>
  <c r="AL333" i="1"/>
  <c r="AL345" i="1"/>
  <c r="AL344" i="1"/>
  <c r="AL343" i="1"/>
  <c r="AL342" i="1"/>
  <c r="AL322" i="1"/>
  <c r="AL351" i="1"/>
  <c r="AL360" i="1"/>
  <c r="AL350" i="1"/>
  <c r="AL368" i="1"/>
  <c r="AL370" i="1"/>
  <c r="AL376" i="1"/>
  <c r="AL367" i="1"/>
  <c r="AL382" i="1"/>
  <c r="AL386" i="1"/>
  <c r="AL381" i="1"/>
  <c r="AL349" i="1"/>
  <c r="AL395" i="1"/>
  <c r="AL398" i="1"/>
  <c r="AL394" i="1"/>
  <c r="AL401" i="1"/>
  <c r="AL400" i="1"/>
  <c r="AL393" i="1"/>
  <c r="AL406" i="1"/>
  <c r="AL405" i="1"/>
  <c r="AL404" i="1"/>
  <c r="AL411" i="1"/>
  <c r="AL415" i="1"/>
  <c r="AL410" i="1"/>
  <c r="AL409" i="1"/>
  <c r="AL423" i="1"/>
  <c r="AL422" i="1"/>
  <c r="AL421" i="1"/>
  <c r="AL429" i="1"/>
  <c r="AL432" i="1"/>
  <c r="AL428" i="1"/>
  <c r="AL444" i="1"/>
  <c r="AL443" i="1"/>
  <c r="AL427" i="1"/>
  <c r="AL449" i="1"/>
  <c r="AL451" i="1"/>
  <c r="AL448" i="1"/>
  <c r="AL456" i="1"/>
  <c r="AL460" i="1"/>
  <c r="AL464" i="1"/>
  <c r="AL459" i="1"/>
  <c r="AL455" i="1"/>
  <c r="AL467" i="1"/>
  <c r="AL474" i="1"/>
  <c r="AL473" i="1"/>
  <c r="AL480" i="1"/>
  <c r="AL479" i="1"/>
  <c r="AL484" i="1"/>
  <c r="AL487" i="1"/>
  <c r="AL486" i="1"/>
  <c r="AL466" i="1"/>
  <c r="AL492" i="1"/>
  <c r="AL495" i="1"/>
  <c r="AL491" i="1"/>
  <c r="AL490" i="1"/>
  <c r="AL454" i="1"/>
  <c r="AL453" i="1"/>
  <c r="AL447" i="1"/>
  <c r="AL38" i="1"/>
  <c r="AL36" i="1"/>
  <c r="AL49" i="1"/>
  <c r="AL35" i="1"/>
  <c r="AL33" i="1"/>
  <c r="AL32" i="1"/>
  <c r="AL19" i="1"/>
  <c r="AL15" i="1"/>
  <c r="M31" i="3"/>
  <c r="M23" i="3"/>
  <c r="M12" i="3"/>
  <c r="M11" i="3"/>
  <c r="Q19" i="8"/>
  <c r="Q20" i="8"/>
  <c r="Q21" i="8"/>
  <c r="Q22" i="8"/>
  <c r="Q23" i="8"/>
  <c r="Q24" i="8"/>
  <c r="Q25" i="8"/>
  <c r="Q26" i="8"/>
  <c r="Q27" i="8"/>
  <c r="Q28" i="8"/>
  <c r="Q29" i="8"/>
  <c r="Q18" i="8"/>
  <c r="R73" i="8"/>
  <c r="R35" i="8"/>
  <c r="R58" i="8"/>
  <c r="R57" i="8"/>
  <c r="R53" i="8"/>
  <c r="R84" i="8"/>
  <c r="R94" i="8"/>
  <c r="R112" i="8"/>
  <c r="R123" i="8"/>
  <c r="R83" i="8"/>
  <c r="R79" i="8"/>
  <c r="R76" i="8"/>
  <c r="R196" i="8"/>
  <c r="R208" i="8"/>
  <c r="R225" i="8"/>
  <c r="R195" i="8"/>
  <c r="R182" i="8"/>
  <c r="R165" i="8"/>
  <c r="R75" i="8"/>
  <c r="R236" i="8"/>
  <c r="R244" i="8"/>
  <c r="R243" i="8"/>
  <c r="R239" i="8"/>
  <c r="R235" i="8"/>
  <c r="R264" i="8"/>
  <c r="R263" i="8"/>
  <c r="R262" i="8"/>
  <c r="R257" i="8"/>
  <c r="R234" i="8"/>
  <c r="R277" i="8"/>
  <c r="R274" i="8"/>
  <c r="R299" i="8"/>
  <c r="R292" i="8"/>
  <c r="R291" i="8"/>
  <c r="R273" i="8"/>
  <c r="R331" i="8"/>
  <c r="R330" i="8"/>
  <c r="R342" i="8"/>
  <c r="R344" i="8"/>
  <c r="R341" i="8"/>
  <c r="R329" i="8"/>
  <c r="R367" i="8"/>
  <c r="R373" i="8"/>
  <c r="R366" i="8"/>
  <c r="R387" i="8"/>
  <c r="R392" i="8"/>
  <c r="R384" i="8"/>
  <c r="R355" i="8"/>
  <c r="R402" i="8"/>
  <c r="R404" i="8"/>
  <c r="R401" i="8"/>
  <c r="R400" i="8"/>
  <c r="R435" i="8"/>
  <c r="R434" i="8"/>
  <c r="R433" i="8"/>
  <c r="R446" i="8"/>
  <c r="R445" i="8"/>
  <c r="R444" i="8"/>
  <c r="R477" i="8"/>
  <c r="R476" i="8"/>
  <c r="R480" i="8"/>
  <c r="R479" i="8"/>
  <c r="R483" i="8"/>
  <c r="R482" i="8"/>
  <c r="R475" i="8"/>
  <c r="R36" i="8"/>
  <c r="R34" i="8"/>
  <c r="R33" i="8"/>
  <c r="R31" i="8"/>
  <c r="S73" i="8"/>
  <c r="S35" i="8"/>
  <c r="S58" i="8"/>
  <c r="S57" i="8"/>
  <c r="S53" i="8"/>
  <c r="S84" i="8"/>
  <c r="S94" i="8"/>
  <c r="S112" i="8"/>
  <c r="S123" i="8"/>
  <c r="S83" i="8"/>
  <c r="S79" i="8"/>
  <c r="S76" i="8"/>
  <c r="S196" i="8"/>
  <c r="S208" i="8"/>
  <c r="S225" i="8"/>
  <c r="S195" i="8"/>
  <c r="S182" i="8"/>
  <c r="S165" i="8"/>
  <c r="S75" i="8"/>
  <c r="S236" i="8"/>
  <c r="S244" i="8"/>
  <c r="S243" i="8"/>
  <c r="S239" i="8"/>
  <c r="S235" i="8"/>
  <c r="S264" i="8"/>
  <c r="S263" i="8"/>
  <c r="S262" i="8"/>
  <c r="S257" i="8"/>
  <c r="S234" i="8"/>
  <c r="S277" i="8"/>
  <c r="S274" i="8"/>
  <c r="S299" i="8"/>
  <c r="S292" i="8"/>
  <c r="S291" i="8"/>
  <c r="S273" i="8"/>
  <c r="S331" i="8"/>
  <c r="S330" i="8"/>
  <c r="S342" i="8"/>
  <c r="S344" i="8"/>
  <c r="S341" i="8"/>
  <c r="S329" i="8"/>
  <c r="S367" i="8"/>
  <c r="S373" i="8"/>
  <c r="S366" i="8"/>
  <c r="S387" i="8"/>
  <c r="S392" i="8"/>
  <c r="S384" i="8"/>
  <c r="S355" i="8"/>
  <c r="S402" i="8"/>
  <c r="S404" i="8"/>
  <c r="S401" i="8"/>
  <c r="S400" i="8"/>
  <c r="S435" i="8"/>
  <c r="S434" i="8"/>
  <c r="S433" i="8"/>
  <c r="S446" i="8"/>
  <c r="S445" i="8"/>
  <c r="S444" i="8"/>
  <c r="S477" i="8"/>
  <c r="S476" i="8"/>
  <c r="S480" i="8"/>
  <c r="S479" i="8"/>
  <c r="S483" i="8"/>
  <c r="S482" i="8"/>
  <c r="S475" i="8"/>
  <c r="S36" i="8"/>
  <c r="S34" i="8"/>
  <c r="S33" i="8"/>
  <c r="S31" i="8"/>
  <c r="T73" i="8"/>
  <c r="T35" i="8"/>
  <c r="T58" i="8"/>
  <c r="T57" i="8"/>
  <c r="T53" i="8"/>
  <c r="T84" i="8"/>
  <c r="T94" i="8"/>
  <c r="T112" i="8"/>
  <c r="T123" i="8"/>
  <c r="T83" i="8"/>
  <c r="T79" i="8"/>
  <c r="T76" i="8"/>
  <c r="T196" i="8"/>
  <c r="T208" i="8"/>
  <c r="T225" i="8"/>
  <c r="T195" i="8"/>
  <c r="T182" i="8"/>
  <c r="T165" i="8"/>
  <c r="T75" i="8"/>
  <c r="T236" i="8"/>
  <c r="T244" i="8"/>
  <c r="T243" i="8"/>
  <c r="T239" i="8"/>
  <c r="T235" i="8"/>
  <c r="T264" i="8"/>
  <c r="T263" i="8"/>
  <c r="T262" i="8"/>
  <c r="T257" i="8"/>
  <c r="T234" i="8"/>
  <c r="T277" i="8"/>
  <c r="T274" i="8"/>
  <c r="T273" i="8"/>
  <c r="T331" i="8"/>
  <c r="T330" i="8"/>
  <c r="T342" i="8"/>
  <c r="T344" i="8"/>
  <c r="T341" i="8"/>
  <c r="T329" i="8"/>
  <c r="T367" i="8"/>
  <c r="T373" i="8"/>
  <c r="T366" i="8"/>
  <c r="T387" i="8"/>
  <c r="T392" i="8"/>
  <c r="T384" i="8"/>
  <c r="T355" i="8"/>
  <c r="T402" i="8"/>
  <c r="T404" i="8"/>
  <c r="T401" i="8"/>
  <c r="T400" i="8"/>
  <c r="T435" i="8"/>
  <c r="T434" i="8"/>
  <c r="T433" i="8"/>
  <c r="T446" i="8"/>
  <c r="T445" i="8"/>
  <c r="T444" i="8"/>
  <c r="T477" i="8"/>
  <c r="T476" i="8"/>
  <c r="T480" i="8"/>
  <c r="T479" i="8"/>
  <c r="T483" i="8"/>
  <c r="T482" i="8"/>
  <c r="T475" i="8"/>
  <c r="T36" i="8"/>
  <c r="T34" i="8"/>
  <c r="T33" i="8"/>
  <c r="T31" i="8"/>
  <c r="U73" i="8"/>
  <c r="U35" i="8"/>
  <c r="U58" i="8"/>
  <c r="U57" i="8"/>
  <c r="U53" i="8"/>
  <c r="U84" i="8"/>
  <c r="U94" i="8"/>
  <c r="U112" i="8"/>
  <c r="U123" i="8"/>
  <c r="U83" i="8"/>
  <c r="U79" i="8"/>
  <c r="U76" i="8"/>
  <c r="U196" i="8"/>
  <c r="U208" i="8"/>
  <c r="U225" i="8"/>
  <c r="U195" i="8"/>
  <c r="U182" i="8"/>
  <c r="U165" i="8"/>
  <c r="U75" i="8"/>
  <c r="U236" i="8"/>
  <c r="U239" i="8"/>
  <c r="U235" i="8"/>
  <c r="U264" i="8"/>
  <c r="U263" i="8"/>
  <c r="U262" i="8"/>
  <c r="U257" i="8"/>
  <c r="U234" i="8"/>
  <c r="U277" i="8"/>
  <c r="U274" i="8"/>
  <c r="U273" i="8"/>
  <c r="U331" i="8"/>
  <c r="U330" i="8"/>
  <c r="U342" i="8"/>
  <c r="U344" i="8"/>
  <c r="U341" i="8"/>
  <c r="U329" i="8"/>
  <c r="U367" i="8"/>
  <c r="U373" i="8"/>
  <c r="U366" i="8"/>
  <c r="U387" i="8"/>
  <c r="U392" i="8"/>
  <c r="U384" i="8"/>
  <c r="U355" i="8"/>
  <c r="U402" i="8"/>
  <c r="U404" i="8"/>
  <c r="U401" i="8"/>
  <c r="U400" i="8"/>
  <c r="U435" i="8"/>
  <c r="U434" i="8"/>
  <c r="U433" i="8"/>
  <c r="U446" i="8"/>
  <c r="U445" i="8"/>
  <c r="U444" i="8"/>
  <c r="U477" i="8"/>
  <c r="U476" i="8"/>
  <c r="U480" i="8"/>
  <c r="U479" i="8"/>
  <c r="U483" i="8"/>
  <c r="U482" i="8"/>
  <c r="U475" i="8"/>
  <c r="U36" i="8"/>
  <c r="U34" i="8"/>
  <c r="U33" i="8"/>
  <c r="U31" i="8"/>
  <c r="Q31" i="8"/>
  <c r="Q30" i="8"/>
  <c r="Q17" i="8"/>
  <c r="Q12" i="8"/>
  <c r="I13" i="3"/>
  <c r="W35" i="8"/>
  <c r="W238" i="8"/>
  <c r="W236" i="8"/>
  <c r="W242" i="8"/>
  <c r="W239" i="8"/>
  <c r="W235" i="8"/>
  <c r="W264" i="8"/>
  <c r="W263" i="8"/>
  <c r="W262" i="8"/>
  <c r="W257" i="8"/>
  <c r="W234" i="8"/>
  <c r="W277" i="8"/>
  <c r="W274" i="8"/>
  <c r="W273" i="8"/>
  <c r="W335" i="8"/>
  <c r="W336" i="8"/>
  <c r="W331" i="8"/>
  <c r="W330" i="8"/>
  <c r="W342" i="8"/>
  <c r="W349" i="8"/>
  <c r="W344" i="8"/>
  <c r="W341" i="8"/>
  <c r="W329" i="8"/>
  <c r="W402" i="8"/>
  <c r="W404" i="8"/>
  <c r="W401" i="8"/>
  <c r="W400" i="8"/>
  <c r="W437" i="8"/>
  <c r="W435" i="8"/>
  <c r="W434" i="8"/>
  <c r="W433" i="8"/>
  <c r="W484" i="8"/>
  <c r="W485" i="8"/>
  <c r="W486" i="8"/>
  <c r="W483" i="8"/>
  <c r="W482" i="8"/>
  <c r="W475" i="8"/>
  <c r="W36" i="8"/>
  <c r="W34" i="8"/>
  <c r="W33" i="8"/>
  <c r="W31" i="8"/>
  <c r="W30" i="8"/>
  <c r="W17" i="8"/>
  <c r="W12" i="8"/>
  <c r="I24" i="3"/>
  <c r="AB35" i="8"/>
  <c r="AB239" i="8"/>
  <c r="AB235" i="8"/>
  <c r="AB264" i="8"/>
  <c r="AB263" i="8"/>
  <c r="AB262" i="8"/>
  <c r="AB257" i="8"/>
  <c r="AB234" i="8"/>
  <c r="AB277" i="8"/>
  <c r="AB274" i="8"/>
  <c r="AB273" i="8"/>
  <c r="AB342" i="8"/>
  <c r="AB344" i="8"/>
  <c r="AB341" i="8"/>
  <c r="AB329" i="8"/>
  <c r="AB402" i="8"/>
  <c r="AB404" i="8"/>
  <c r="AB401" i="8"/>
  <c r="AB400" i="8"/>
  <c r="AB435" i="8"/>
  <c r="AB434" i="8"/>
  <c r="AB433" i="8"/>
  <c r="AB36" i="8"/>
  <c r="AB34" i="8"/>
  <c r="AB33" i="8"/>
  <c r="AB31" i="8"/>
  <c r="AB30" i="8"/>
  <c r="AB17" i="8"/>
  <c r="AB12" i="8"/>
  <c r="I31" i="3"/>
  <c r="I23" i="3"/>
  <c r="I12" i="3"/>
  <c r="I11" i="3"/>
  <c r="E11" i="3"/>
  <c r="AD52" i="8"/>
  <c r="M33" i="2"/>
  <c r="N33" i="2"/>
  <c r="O33" i="2"/>
  <c r="P33" i="2"/>
  <c r="L33" i="2"/>
  <c r="R33" i="2"/>
  <c r="Q33" i="2"/>
  <c r="K33" i="2"/>
  <c r="AP33" i="2"/>
  <c r="AR33" i="2"/>
  <c r="AT33" i="2"/>
  <c r="AU33" i="2"/>
  <c r="AN33" i="2"/>
  <c r="BB33" i="2"/>
  <c r="BD33" i="2"/>
  <c r="BE33" i="2"/>
  <c r="BF33" i="2"/>
  <c r="AZ33" i="2"/>
  <c r="BG33" i="2"/>
  <c r="AX33" i="2"/>
  <c r="AL33" i="2"/>
  <c r="C33" i="2"/>
  <c r="AQ33" i="2"/>
  <c r="AS33" i="2"/>
  <c r="AW33" i="2"/>
  <c r="AO33" i="2"/>
  <c r="BC33" i="2"/>
  <c r="BA33" i="2"/>
  <c r="AY33" i="2"/>
  <c r="AM33" i="2"/>
  <c r="D33" i="2"/>
  <c r="F33" i="2"/>
  <c r="G33" i="2"/>
  <c r="Z33" i="2"/>
  <c r="AA33" i="2"/>
  <c r="AB33" i="2"/>
  <c r="AC33" i="2"/>
  <c r="Y33" i="2"/>
  <c r="AE33" i="2"/>
  <c r="AD33" i="2"/>
  <c r="X33" i="2"/>
  <c r="BJ33" i="2"/>
  <c r="BK33" i="2"/>
  <c r="BL33" i="2"/>
  <c r="BM33" i="2"/>
  <c r="BI33" i="2"/>
  <c r="BQ33" i="2"/>
  <c r="BR33" i="2"/>
  <c r="BS33" i="2"/>
  <c r="BP33" i="2"/>
  <c r="BU33" i="2"/>
  <c r="BO33" i="2"/>
  <c r="BH33" i="2"/>
  <c r="H33" i="2"/>
  <c r="I33" i="2"/>
  <c r="BV33" i="2"/>
  <c r="Z114" i="2"/>
  <c r="Z109" i="2"/>
  <c r="AA109" i="2"/>
  <c r="AB109" i="2"/>
  <c r="AC109" i="2"/>
  <c r="Y109" i="2"/>
  <c r="AD109" i="2"/>
  <c r="X109" i="2"/>
  <c r="M110" i="2"/>
  <c r="N110" i="2"/>
  <c r="O110" i="2"/>
  <c r="P110" i="2"/>
  <c r="L110" i="2"/>
  <c r="K110" i="2"/>
  <c r="M112" i="2"/>
  <c r="N112" i="2"/>
  <c r="O112" i="2"/>
  <c r="P112" i="2"/>
  <c r="L112" i="2"/>
  <c r="K112" i="2"/>
  <c r="M113" i="2"/>
  <c r="N113" i="2"/>
  <c r="O113" i="2"/>
  <c r="P113" i="2"/>
  <c r="L113" i="2"/>
  <c r="K113" i="2"/>
  <c r="K111" i="2"/>
  <c r="M114" i="2"/>
  <c r="L114" i="2"/>
  <c r="K114" i="2"/>
  <c r="K109" i="2"/>
  <c r="AK109" i="2"/>
  <c r="Y114" i="2"/>
  <c r="X114" i="2"/>
  <c r="AK114" i="2"/>
  <c r="Y113" i="2"/>
  <c r="X113" i="2"/>
  <c r="AK113" i="2"/>
  <c r="Y112" i="2"/>
  <c r="X112" i="2"/>
  <c r="AK112" i="2"/>
  <c r="Y111" i="2"/>
  <c r="X111" i="2"/>
  <c r="AK111" i="2"/>
  <c r="Z96" i="2"/>
  <c r="AB96" i="2"/>
  <c r="Y96" i="2"/>
  <c r="X96" i="2"/>
  <c r="M96" i="2"/>
  <c r="L96" i="2"/>
  <c r="K96" i="2"/>
  <c r="AK96" i="2"/>
  <c r="L94" i="2"/>
  <c r="K94" i="2"/>
  <c r="O95" i="2"/>
  <c r="P95" i="2"/>
  <c r="M95" i="2"/>
  <c r="N95" i="2"/>
  <c r="L95" i="2"/>
  <c r="K95" i="2"/>
  <c r="K93" i="2"/>
  <c r="Y93" i="2"/>
  <c r="X93" i="2"/>
  <c r="AK93" i="2"/>
  <c r="AC90" i="2"/>
  <c r="AB90" i="2"/>
  <c r="AA90" i="2"/>
  <c r="Z90" i="2"/>
  <c r="Y90" i="2"/>
  <c r="X90" i="2"/>
  <c r="W90" i="2"/>
  <c r="V90" i="2"/>
  <c r="U90" i="2"/>
  <c r="T90" i="2"/>
  <c r="S90" i="2"/>
  <c r="R90" i="2"/>
  <c r="Q90" i="2"/>
  <c r="P90" i="2"/>
  <c r="O90" i="2"/>
  <c r="N90" i="2"/>
  <c r="M90" i="2"/>
  <c r="L90" i="2"/>
  <c r="K90" i="2"/>
  <c r="K89" i="2"/>
  <c r="X89" i="2"/>
  <c r="AK89" i="2"/>
  <c r="Z88" i="2"/>
  <c r="AB88" i="2"/>
  <c r="Y88" i="2"/>
  <c r="X88" i="2"/>
  <c r="M88" i="2"/>
  <c r="L88" i="2"/>
  <c r="K88" i="2"/>
  <c r="AK88" i="2"/>
  <c r="Y86" i="2"/>
  <c r="X86" i="2"/>
  <c r="Y87" i="2"/>
  <c r="X87" i="2"/>
  <c r="X85" i="2"/>
  <c r="L86" i="2"/>
  <c r="K86" i="2"/>
  <c r="O87" i="2"/>
  <c r="P87" i="2"/>
  <c r="M87" i="2"/>
  <c r="N87" i="2"/>
  <c r="L87" i="2"/>
  <c r="K87" i="2"/>
  <c r="K85" i="2"/>
  <c r="AK85" i="2"/>
  <c r="Y84" i="2"/>
  <c r="X84" i="2"/>
  <c r="X83" i="2"/>
  <c r="L84" i="2"/>
  <c r="K84" i="2"/>
  <c r="K83" i="2"/>
  <c r="AK83" i="2"/>
  <c r="Y81" i="2"/>
  <c r="Y80" i="2"/>
  <c r="AD80" i="2"/>
  <c r="X80" i="2"/>
  <c r="O81" i="2"/>
  <c r="P81" i="2"/>
  <c r="M81" i="2"/>
  <c r="N81" i="2"/>
  <c r="L81" i="2"/>
  <c r="K81" i="2"/>
  <c r="K80" i="2"/>
  <c r="AK80" i="2"/>
  <c r="Y79" i="2"/>
  <c r="X79" i="2"/>
  <c r="Y82" i="2"/>
  <c r="X82" i="2"/>
  <c r="X78" i="2"/>
  <c r="L79" i="2"/>
  <c r="R79" i="2"/>
  <c r="Q79" i="2"/>
  <c r="K79" i="2"/>
  <c r="L82" i="2"/>
  <c r="K82" i="2"/>
  <c r="K78" i="2"/>
  <c r="AK78" i="2"/>
  <c r="Y75" i="2"/>
  <c r="X75" i="2"/>
  <c r="Y76" i="2"/>
  <c r="X76" i="2"/>
  <c r="X74" i="2"/>
  <c r="L75" i="2"/>
  <c r="K75" i="2"/>
  <c r="M76" i="2"/>
  <c r="N76" i="2"/>
  <c r="O76" i="2"/>
  <c r="P76" i="2"/>
  <c r="L76" i="2"/>
  <c r="K76" i="2"/>
  <c r="K74" i="2"/>
  <c r="AK74" i="2"/>
  <c r="AE73" i="2"/>
  <c r="AD73" i="2"/>
  <c r="X73" i="2"/>
  <c r="L73" i="2"/>
  <c r="S73" i="2"/>
  <c r="R73" i="2"/>
  <c r="Q73" i="2"/>
  <c r="K73" i="2"/>
  <c r="AK73" i="2"/>
  <c r="Y77" i="2"/>
  <c r="X77" i="2"/>
  <c r="X72" i="2"/>
  <c r="L77" i="2"/>
  <c r="K77" i="2"/>
  <c r="K72" i="2"/>
  <c r="AK72" i="2"/>
  <c r="Y71" i="2"/>
  <c r="X71" i="2"/>
  <c r="M71" i="2"/>
  <c r="L71" i="2"/>
  <c r="K71" i="2"/>
  <c r="AK71" i="2"/>
  <c r="Z63" i="2"/>
  <c r="AB63" i="2"/>
  <c r="Y63" i="2"/>
  <c r="X63" i="2"/>
  <c r="M63" i="2"/>
  <c r="L63" i="2"/>
  <c r="K63" i="2"/>
  <c r="AK63" i="2"/>
  <c r="Y65" i="2"/>
  <c r="X65" i="2"/>
  <c r="Y68" i="2"/>
  <c r="X68" i="2"/>
  <c r="X64" i="2"/>
  <c r="L65" i="2"/>
  <c r="K65" i="2"/>
  <c r="L69" i="2"/>
  <c r="K69" i="2"/>
  <c r="M70" i="2"/>
  <c r="N70" i="2"/>
  <c r="O70" i="2"/>
  <c r="P70" i="2"/>
  <c r="L70" i="2"/>
  <c r="K70" i="2"/>
  <c r="K68" i="2"/>
  <c r="K64" i="2"/>
  <c r="AK64" i="2"/>
  <c r="Y58" i="2"/>
  <c r="Y59" i="2"/>
  <c r="Y57" i="2"/>
  <c r="AG57" i="2"/>
  <c r="AH57" i="2"/>
  <c r="AI57" i="2"/>
  <c r="AE57" i="2"/>
  <c r="AJ57" i="2"/>
  <c r="AD57" i="2"/>
  <c r="X57" i="2"/>
  <c r="L58" i="2"/>
  <c r="K58" i="2"/>
  <c r="L59" i="2"/>
  <c r="S59" i="2"/>
  <c r="R59" i="2"/>
  <c r="Q59" i="2"/>
  <c r="K59" i="2"/>
  <c r="K57" i="2"/>
  <c r="AK57" i="2"/>
  <c r="Y61" i="2"/>
  <c r="X61" i="2"/>
  <c r="Y62" i="2"/>
  <c r="AE62" i="2"/>
  <c r="AD62" i="2"/>
  <c r="X62" i="2"/>
  <c r="X60" i="2"/>
  <c r="X56" i="2"/>
  <c r="L61" i="2"/>
  <c r="K61" i="2"/>
  <c r="O62" i="2"/>
  <c r="P62" i="2"/>
  <c r="M62" i="2"/>
  <c r="N62" i="2"/>
  <c r="L62" i="2"/>
  <c r="K62" i="2"/>
  <c r="K60" i="2"/>
  <c r="K56" i="2"/>
  <c r="AK56" i="2"/>
  <c r="AK60" i="2"/>
  <c r="Y49" i="2"/>
  <c r="X49" i="2"/>
  <c r="M49" i="2"/>
  <c r="L49" i="2"/>
  <c r="K49" i="2"/>
  <c r="AK49" i="2"/>
  <c r="Z23" i="2"/>
  <c r="AA23" i="2"/>
  <c r="AB23" i="2"/>
  <c r="AC23" i="2"/>
  <c r="Y23" i="2"/>
  <c r="AE23" i="2"/>
  <c r="AD23" i="2"/>
  <c r="X23" i="2"/>
  <c r="M23" i="2"/>
  <c r="N23" i="2"/>
  <c r="O23" i="2"/>
  <c r="P23" i="2"/>
  <c r="L23" i="2"/>
  <c r="R23" i="2"/>
  <c r="Q23" i="2"/>
  <c r="K23" i="2"/>
  <c r="AK23" i="2"/>
  <c r="Z22" i="2"/>
  <c r="AA22" i="2"/>
  <c r="AB22" i="2"/>
  <c r="AC22" i="2"/>
  <c r="Y22" i="2"/>
  <c r="AE22" i="2"/>
  <c r="AD22" i="2"/>
  <c r="X22" i="2"/>
  <c r="M22" i="2"/>
  <c r="N22" i="2"/>
  <c r="O22" i="2"/>
  <c r="P22" i="2"/>
  <c r="L22" i="2"/>
  <c r="R22" i="2"/>
  <c r="Q22" i="2"/>
  <c r="K22" i="2"/>
  <c r="AK22" i="2"/>
  <c r="Z18" i="2"/>
  <c r="AA18" i="2"/>
  <c r="AB18" i="2"/>
  <c r="AC18" i="2"/>
  <c r="Y18" i="2"/>
  <c r="AE18" i="2"/>
  <c r="AD18" i="2"/>
  <c r="X18" i="2"/>
  <c r="M18" i="2"/>
  <c r="N18" i="2"/>
  <c r="O18" i="2"/>
  <c r="P18" i="2"/>
  <c r="L18" i="2"/>
  <c r="R18" i="2"/>
  <c r="Q18" i="2"/>
  <c r="K18" i="2"/>
  <c r="AK18" i="2"/>
  <c r="AA264" i="8"/>
  <c r="AA263" i="8"/>
  <c r="AA262" i="8"/>
  <c r="Z264" i="8"/>
  <c r="Z263" i="8"/>
  <c r="Z262" i="8"/>
  <c r="Y264" i="8"/>
  <c r="Y263" i="8"/>
  <c r="Y262" i="8"/>
  <c r="X264" i="8"/>
  <c r="X263" i="8"/>
  <c r="X262" i="8"/>
  <c r="V264" i="8"/>
  <c r="V263" i="8"/>
  <c r="V262" i="8"/>
  <c r="Q265" i="8"/>
  <c r="Q264" i="8"/>
  <c r="Q263" i="8"/>
  <c r="Q262" i="8"/>
  <c r="P265" i="8"/>
  <c r="P264" i="8"/>
  <c r="P263" i="8"/>
  <c r="P262" i="8"/>
  <c r="N264" i="8"/>
  <c r="N263" i="8"/>
  <c r="N262" i="8"/>
  <c r="M264" i="8"/>
  <c r="M263" i="8"/>
  <c r="M262" i="8"/>
  <c r="L264" i="8"/>
  <c r="L263" i="8"/>
  <c r="L262" i="8"/>
  <c r="K264" i="8"/>
  <c r="K263" i="8"/>
  <c r="K262" i="8"/>
  <c r="I264" i="8"/>
  <c r="I263" i="8"/>
  <c r="I262" i="8"/>
  <c r="H264" i="8"/>
  <c r="H267" i="8"/>
  <c r="H263" i="8"/>
  <c r="H262" i="8"/>
  <c r="G264" i="8"/>
  <c r="G267" i="8"/>
  <c r="G263" i="8"/>
  <c r="G262" i="8"/>
  <c r="AA257" i="8"/>
  <c r="Z257" i="8"/>
  <c r="Y257" i="8"/>
  <c r="X257" i="8"/>
  <c r="V257" i="8"/>
  <c r="Q257" i="8"/>
  <c r="P257" i="8"/>
  <c r="N257" i="8"/>
  <c r="M257" i="8"/>
  <c r="L257" i="8"/>
  <c r="K257" i="8"/>
  <c r="I257" i="8"/>
  <c r="H257" i="8"/>
  <c r="G257" i="8"/>
  <c r="AJ78" i="2"/>
  <c r="AI78" i="2"/>
  <c r="AH78" i="2"/>
  <c r="AG78" i="2"/>
  <c r="AF78" i="2"/>
  <c r="AE78" i="2"/>
  <c r="AD78" i="2"/>
  <c r="AC80" i="2"/>
  <c r="AC78" i="2"/>
  <c r="AB80" i="2"/>
  <c r="AB78" i="2"/>
  <c r="AA80" i="2"/>
  <c r="AA78" i="2"/>
  <c r="Z80" i="2"/>
  <c r="Z78" i="2"/>
  <c r="Y78" i="2"/>
  <c r="W80" i="2"/>
  <c r="W78" i="2"/>
  <c r="V80" i="2"/>
  <c r="V78" i="2"/>
  <c r="U80" i="2"/>
  <c r="U78" i="2"/>
  <c r="T80" i="2"/>
  <c r="T78" i="2"/>
  <c r="S80" i="2"/>
  <c r="S78" i="2"/>
  <c r="R80" i="2"/>
  <c r="R78" i="2"/>
  <c r="Q80" i="2"/>
  <c r="Q78" i="2"/>
  <c r="P80" i="2"/>
  <c r="P78" i="2"/>
  <c r="O80" i="2"/>
  <c r="O78" i="2"/>
  <c r="N80" i="2"/>
  <c r="N78" i="2"/>
  <c r="M80" i="2"/>
  <c r="M78" i="2"/>
  <c r="L80" i="2"/>
  <c r="L78" i="2"/>
  <c r="AA16" i="2"/>
  <c r="AA19" i="2"/>
  <c r="AA20" i="2"/>
  <c r="AA21" i="2"/>
  <c r="AA24" i="2"/>
  <c r="AA25" i="2"/>
  <c r="AA26" i="2"/>
  <c r="AA27" i="2"/>
  <c r="AA28" i="2"/>
  <c r="AA29" i="2"/>
  <c r="AA30" i="2"/>
  <c r="AA31" i="2"/>
  <c r="AA32" i="2"/>
  <c r="AA34" i="2"/>
  <c r="AA35" i="2"/>
  <c r="AA36" i="2"/>
  <c r="AA37" i="2"/>
  <c r="AA38" i="2"/>
  <c r="AA39" i="2"/>
  <c r="AA41" i="2"/>
  <c r="AA15" i="2"/>
  <c r="AA101" i="2"/>
  <c r="AA99" i="2"/>
  <c r="AA97" i="2"/>
  <c r="AA60" i="2"/>
  <c r="AA57" i="2"/>
  <c r="AA56" i="2"/>
  <c r="AA85" i="2"/>
  <c r="AA83" i="2"/>
  <c r="AA44" i="2"/>
  <c r="AA64" i="2"/>
  <c r="AA74" i="2"/>
  <c r="AA72" i="2"/>
  <c r="AA89" i="2"/>
  <c r="AA43" i="2"/>
  <c r="AA14" i="2"/>
  <c r="BJ107" i="2"/>
  <c r="H13" i="12"/>
  <c r="H17" i="12"/>
  <c r="H21" i="12"/>
  <c r="H16" i="12"/>
  <c r="H12" i="12"/>
  <c r="H11" i="12"/>
  <c r="N13" i="12"/>
  <c r="F129" i="10"/>
  <c r="Q207" i="8"/>
  <c r="P207" i="8"/>
  <c r="Q113" i="8"/>
  <c r="P113" i="8"/>
  <c r="AA19" i="1"/>
  <c r="AA15" i="1"/>
  <c r="Z304" i="1"/>
  <c r="Z307" i="1"/>
  <c r="Z306" i="1"/>
  <c r="Z310" i="1"/>
  <c r="Z309" i="1"/>
  <c r="Z312" i="1"/>
  <c r="Z313" i="1"/>
  <c r="Z311" i="1"/>
  <c r="Z303" i="1"/>
  <c r="Y304" i="1"/>
  <c r="Y307" i="1"/>
  <c r="Y306" i="1"/>
  <c r="Y310" i="1"/>
  <c r="Y309" i="1"/>
  <c r="Y312" i="1"/>
  <c r="Y313" i="1"/>
  <c r="Y311" i="1"/>
  <c r="Y303" i="1"/>
  <c r="R307" i="1"/>
  <c r="R306" i="1"/>
  <c r="R310" i="1"/>
  <c r="R309" i="1"/>
  <c r="R312" i="1"/>
  <c r="R313" i="1"/>
  <c r="R311" i="1"/>
  <c r="R303" i="1"/>
  <c r="Q307" i="1"/>
  <c r="Q306" i="1"/>
  <c r="Q310" i="1"/>
  <c r="Q309" i="1"/>
  <c r="Q312" i="1"/>
  <c r="Q313" i="1"/>
  <c r="Q311" i="1"/>
  <c r="Q303" i="1"/>
  <c r="P307" i="1"/>
  <c r="P306" i="1"/>
  <c r="P309" i="1"/>
  <c r="P312" i="1"/>
  <c r="P313" i="1"/>
  <c r="P311" i="1"/>
  <c r="P303" i="1"/>
  <c r="O307" i="1"/>
  <c r="O306" i="1"/>
  <c r="O309" i="1"/>
  <c r="O312" i="1"/>
  <c r="O313" i="1"/>
  <c r="O311" i="1"/>
  <c r="O303" i="1"/>
  <c r="M306" i="1"/>
  <c r="M309" i="1"/>
  <c r="M311" i="1"/>
  <c r="M303" i="1"/>
  <c r="K306" i="1"/>
  <c r="K309" i="1"/>
  <c r="K311" i="1"/>
  <c r="K303" i="1"/>
  <c r="AE237" i="1"/>
  <c r="AC237" i="1"/>
  <c r="Z238" i="1"/>
  <c r="Z243" i="1"/>
  <c r="Z245" i="1"/>
  <c r="Z237" i="1"/>
  <c r="Y238" i="1"/>
  <c r="Y243" i="1"/>
  <c r="Y245" i="1"/>
  <c r="Y237" i="1"/>
  <c r="R238" i="1"/>
  <c r="R239" i="1"/>
  <c r="R240" i="1"/>
  <c r="R241" i="1"/>
  <c r="R242" i="1"/>
  <c r="R243" i="1"/>
  <c r="R244" i="1"/>
  <c r="R246" i="1"/>
  <c r="R237" i="1"/>
  <c r="Q238" i="1"/>
  <c r="Q239" i="1"/>
  <c r="Q240" i="1"/>
  <c r="Q241" i="1"/>
  <c r="Q242" i="1"/>
  <c r="Q243" i="1"/>
  <c r="Q244" i="1"/>
  <c r="Q246" i="1"/>
  <c r="Q237" i="1"/>
  <c r="P238" i="1"/>
  <c r="P239" i="1"/>
  <c r="P240" i="1"/>
  <c r="P241" i="1"/>
  <c r="P242" i="1"/>
  <c r="P243" i="1"/>
  <c r="P244" i="1"/>
  <c r="P246" i="1"/>
  <c r="P237" i="1"/>
  <c r="O238" i="1"/>
  <c r="O239" i="1"/>
  <c r="O240" i="1"/>
  <c r="O241" i="1"/>
  <c r="O242" i="1"/>
  <c r="O243" i="1"/>
  <c r="O244" i="1"/>
  <c r="O246" i="1"/>
  <c r="O237" i="1"/>
  <c r="M237" i="1"/>
  <c r="K237" i="1"/>
  <c r="AE303" i="1"/>
  <c r="AC306" i="1"/>
  <c r="AC311" i="1"/>
  <c r="AC303" i="1"/>
  <c r="AE117" i="1"/>
  <c r="AC117" i="1"/>
  <c r="Z118" i="1"/>
  <c r="Z119" i="1"/>
  <c r="Z120" i="1"/>
  <c r="Z121" i="1"/>
  <c r="Z122" i="1"/>
  <c r="Z123" i="1"/>
  <c r="Z124" i="1"/>
  <c r="Z125" i="1"/>
  <c r="Z126" i="1"/>
  <c r="Z127" i="1"/>
  <c r="Z128" i="1"/>
  <c r="Z129" i="1"/>
  <c r="Z130" i="1"/>
  <c r="Z131" i="1"/>
  <c r="Z132" i="1"/>
  <c r="Z117" i="1"/>
  <c r="Y118" i="1"/>
  <c r="Y119" i="1"/>
  <c r="Y120" i="1"/>
  <c r="Y121" i="1"/>
  <c r="Y122" i="1"/>
  <c r="Y123" i="1"/>
  <c r="Y124" i="1"/>
  <c r="Y125" i="1"/>
  <c r="Y126" i="1"/>
  <c r="Y127" i="1"/>
  <c r="Y128" i="1"/>
  <c r="Y129" i="1"/>
  <c r="Y130" i="1"/>
  <c r="Y131" i="1"/>
  <c r="Y132" i="1"/>
  <c r="Y117" i="1"/>
  <c r="R118" i="1"/>
  <c r="R119" i="1"/>
  <c r="R120" i="1"/>
  <c r="R121" i="1"/>
  <c r="R122" i="1"/>
  <c r="R123" i="1"/>
  <c r="R124" i="1"/>
  <c r="R125" i="1"/>
  <c r="R126" i="1"/>
  <c r="R127" i="1"/>
  <c r="R128" i="1"/>
  <c r="R129" i="1"/>
  <c r="R117" i="1"/>
  <c r="Q118" i="1"/>
  <c r="Q119" i="1"/>
  <c r="Q120" i="1"/>
  <c r="Q121" i="1"/>
  <c r="Q122" i="1"/>
  <c r="Q123" i="1"/>
  <c r="Q124" i="1"/>
  <c r="Q125" i="1"/>
  <c r="Q126" i="1"/>
  <c r="Q127" i="1"/>
  <c r="Q128" i="1"/>
  <c r="Q129" i="1"/>
  <c r="Q117" i="1"/>
  <c r="P118" i="1"/>
  <c r="P119" i="1"/>
  <c r="P120" i="1"/>
  <c r="P121" i="1"/>
  <c r="P122" i="1"/>
  <c r="P123" i="1"/>
  <c r="P124" i="1"/>
  <c r="P125" i="1"/>
  <c r="P126" i="1"/>
  <c r="P127" i="1"/>
  <c r="P128" i="1"/>
  <c r="P129" i="1"/>
  <c r="P117" i="1"/>
  <c r="O118" i="1"/>
  <c r="O119" i="1"/>
  <c r="O120" i="1"/>
  <c r="O121" i="1"/>
  <c r="O122" i="1"/>
  <c r="O123" i="1"/>
  <c r="O124" i="1"/>
  <c r="O125" i="1"/>
  <c r="O126" i="1"/>
  <c r="O127" i="1"/>
  <c r="O128" i="1"/>
  <c r="O129" i="1"/>
  <c r="O117" i="1"/>
  <c r="M117" i="1"/>
  <c r="K117" i="1"/>
  <c r="AC79" i="1"/>
  <c r="Z80" i="1"/>
  <c r="Z81" i="1"/>
  <c r="Z79" i="1"/>
  <c r="Y80" i="1"/>
  <c r="Y81" i="1"/>
  <c r="Y79" i="1"/>
  <c r="R80" i="1"/>
  <c r="R79" i="1"/>
  <c r="Q80" i="1"/>
  <c r="Q79" i="1"/>
  <c r="P80" i="1"/>
  <c r="P79" i="1"/>
  <c r="O80" i="1"/>
  <c r="O79" i="1"/>
  <c r="M79" i="1"/>
  <c r="K79" i="1"/>
  <c r="Z226" i="1"/>
  <c r="Y226" i="1"/>
  <c r="Z221" i="1"/>
  <c r="Y221" i="1"/>
  <c r="Z116" i="1"/>
  <c r="Y116" i="1"/>
  <c r="Z181" i="1"/>
  <c r="Y181" i="1"/>
  <c r="Z180" i="1"/>
  <c r="Y180" i="1"/>
  <c r="Z179" i="1"/>
  <c r="Y179" i="1"/>
  <c r="Z178" i="1"/>
  <c r="Y178" i="1"/>
  <c r="Z177" i="1"/>
  <c r="Y177" i="1"/>
  <c r="Z176" i="1"/>
  <c r="Y176" i="1"/>
  <c r="Z329" i="1"/>
  <c r="Y329" i="1"/>
  <c r="Z389" i="1"/>
  <c r="Y389" i="1"/>
  <c r="Z414" i="1"/>
  <c r="Y414" i="1"/>
  <c r="M18" i="8"/>
  <c r="M73" i="8"/>
  <c r="M35" i="8"/>
  <c r="M58" i="8"/>
  <c r="M57" i="8"/>
  <c r="M53" i="8"/>
  <c r="M79" i="8"/>
  <c r="M76" i="8"/>
  <c r="M75" i="8"/>
  <c r="M236" i="8"/>
  <c r="M239" i="8"/>
  <c r="M235" i="8"/>
  <c r="M234" i="8"/>
  <c r="M277" i="8"/>
  <c r="M274" i="8"/>
  <c r="M273" i="8"/>
  <c r="M331" i="8"/>
  <c r="M330" i="8"/>
  <c r="M342" i="8"/>
  <c r="M344" i="8"/>
  <c r="M341" i="8"/>
  <c r="M329" i="8"/>
  <c r="M367" i="8"/>
  <c r="M373" i="8"/>
  <c r="M366" i="8"/>
  <c r="M387" i="8"/>
  <c r="M392" i="8"/>
  <c r="M384" i="8"/>
  <c r="M355" i="8"/>
  <c r="M402" i="8"/>
  <c r="M404" i="8"/>
  <c r="M401" i="8"/>
  <c r="M400" i="8"/>
  <c r="M435" i="8"/>
  <c r="M434" i="8"/>
  <c r="M433" i="8"/>
  <c r="M477" i="8"/>
  <c r="M476" i="8"/>
  <c r="M480" i="8"/>
  <c r="M479" i="8"/>
  <c r="M483" i="8"/>
  <c r="M482" i="8"/>
  <c r="M475" i="8"/>
  <c r="M36" i="8"/>
  <c r="M34" i="8"/>
  <c r="M33" i="8"/>
  <c r="M31" i="8"/>
  <c r="M30" i="8"/>
  <c r="M17" i="8"/>
  <c r="M12" i="8"/>
  <c r="H29" i="3"/>
  <c r="AD74" i="2"/>
  <c r="AD72" i="2"/>
  <c r="AJ74" i="2"/>
  <c r="AJ72" i="2"/>
  <c r="AI74" i="2"/>
  <c r="AI72" i="2"/>
  <c r="AH74" i="2"/>
  <c r="AH72" i="2"/>
  <c r="AG74" i="2"/>
  <c r="AG72" i="2"/>
  <c r="AF74" i="2"/>
  <c r="AF72" i="2"/>
  <c r="AC74" i="2"/>
  <c r="AC72" i="2"/>
  <c r="AB74" i="2"/>
  <c r="AB72" i="2"/>
  <c r="AE74" i="2"/>
  <c r="AE72" i="2"/>
  <c r="BK35" i="2"/>
  <c r="BK34" i="2"/>
  <c r="M270" i="1"/>
  <c r="K270" i="1"/>
  <c r="AK266" i="1"/>
  <c r="AJ266" i="1"/>
  <c r="AI266" i="1"/>
  <c r="AH266" i="1"/>
  <c r="AF266" i="1"/>
  <c r="AE266" i="1"/>
  <c r="AC266" i="1"/>
  <c r="M266" i="1"/>
  <c r="K266" i="1"/>
  <c r="Z300" i="1"/>
  <c r="Y300" i="1"/>
  <c r="Z267" i="1"/>
  <c r="Y267" i="1"/>
  <c r="Z275" i="1"/>
  <c r="Y275" i="1"/>
  <c r="AR17" i="2"/>
  <c r="AN17" i="2"/>
  <c r="AZ17" i="2"/>
  <c r="AX17" i="2"/>
  <c r="AL17" i="2"/>
  <c r="F209" i="1"/>
  <c r="F81" i="1"/>
  <c r="D81" i="1"/>
  <c r="AN81" i="1"/>
  <c r="E81" i="1"/>
  <c r="F132" i="1"/>
  <c r="D132" i="1"/>
  <c r="E132" i="1"/>
  <c r="F131" i="1"/>
  <c r="D131" i="1"/>
  <c r="E131" i="1"/>
  <c r="F130" i="1"/>
  <c r="D130" i="1"/>
  <c r="E130" i="1"/>
  <c r="F214" i="1"/>
  <c r="D214" i="1"/>
  <c r="E214" i="1"/>
  <c r="C214" i="1"/>
  <c r="C245" i="1"/>
  <c r="F380" i="1"/>
  <c r="D380" i="1"/>
  <c r="E380" i="1"/>
  <c r="C380" i="1"/>
  <c r="K376" i="1"/>
  <c r="C329" i="1"/>
  <c r="F329" i="1"/>
  <c r="D329" i="1"/>
  <c r="F275" i="1"/>
  <c r="D275" i="1"/>
  <c r="F245" i="1"/>
  <c r="D245" i="1"/>
  <c r="C215" i="1"/>
  <c r="E109" i="2"/>
  <c r="E103" i="2"/>
  <c r="E97" i="2"/>
  <c r="E89" i="2"/>
  <c r="E83" i="2"/>
  <c r="E78" i="2"/>
  <c r="E72" i="2"/>
  <c r="E64" i="2"/>
  <c r="E56" i="2"/>
  <c r="E50" i="2"/>
  <c r="E44" i="2"/>
  <c r="E15" i="2"/>
  <c r="E43" i="2"/>
  <c r="E14" i="2"/>
  <c r="AR472" i="1"/>
  <c r="AS468" i="1"/>
  <c r="BN15" i="2"/>
  <c r="Q485" i="8"/>
  <c r="F30" i="13"/>
  <c r="F29" i="14"/>
  <c r="AF257" i="1"/>
  <c r="Z257" i="1"/>
  <c r="Z251" i="1"/>
  <c r="Y251" i="1"/>
  <c r="Z250" i="1"/>
  <c r="Y250" i="1"/>
  <c r="Y257" i="1"/>
  <c r="BT60" i="2"/>
  <c r="BS60" i="2"/>
  <c r="BQ60" i="2"/>
  <c r="BN60" i="2"/>
  <c r="BM60" i="2"/>
  <c r="BL60" i="2"/>
  <c r="BP61" i="2"/>
  <c r="BO61" i="2"/>
  <c r="BO60" i="2"/>
  <c r="BJ113" i="2"/>
  <c r="Q336" i="8"/>
  <c r="Z452" i="1"/>
  <c r="Y452" i="1"/>
  <c r="E13" i="12"/>
  <c r="E17" i="12"/>
  <c r="E21" i="12"/>
  <c r="E16" i="12"/>
  <c r="E12" i="12"/>
  <c r="E11" i="12"/>
  <c r="N15" i="12"/>
  <c r="F22" i="12"/>
  <c r="Q91" i="8"/>
  <c r="P91" i="8"/>
  <c r="Q226" i="8"/>
  <c r="P226" i="8"/>
  <c r="Q379" i="8"/>
  <c r="P379" i="8"/>
  <c r="BP60" i="2"/>
  <c r="V336" i="8"/>
  <c r="P336" i="8"/>
  <c r="Z295" i="1"/>
  <c r="Y295" i="1"/>
  <c r="Z294" i="1"/>
  <c r="Y294" i="1"/>
  <c r="Z293" i="1"/>
  <c r="Y293" i="1"/>
  <c r="Z292" i="1"/>
  <c r="Y292" i="1"/>
  <c r="Z108" i="1"/>
  <c r="Y108" i="1"/>
  <c r="Z107" i="1"/>
  <c r="Y107" i="1"/>
  <c r="Z106" i="1"/>
  <c r="Y106" i="1"/>
  <c r="Z105" i="1"/>
  <c r="Y105" i="1"/>
  <c r="Z104" i="1"/>
  <c r="Y104" i="1"/>
  <c r="Z103" i="1"/>
  <c r="Y103" i="1"/>
  <c r="Z102" i="1"/>
  <c r="Y102" i="1"/>
  <c r="Z101" i="1"/>
  <c r="Y101" i="1"/>
  <c r="Z100" i="1"/>
  <c r="Y100" i="1"/>
  <c r="Z99" i="1"/>
  <c r="Y99" i="1"/>
  <c r="Z450" i="1"/>
  <c r="Y450" i="1"/>
  <c r="AM437" i="8"/>
  <c r="BM46" i="2"/>
  <c r="BM44" i="2"/>
  <c r="BL46" i="2"/>
  <c r="BN46" i="2"/>
  <c r="BN44" i="2"/>
  <c r="BN43" i="2"/>
  <c r="BN14" i="2"/>
  <c r="AC49" i="1"/>
  <c r="AE48" i="1"/>
  <c r="AE47" i="1"/>
  <c r="AE46" i="1"/>
  <c r="AE45" i="1"/>
  <c r="AE44" i="1"/>
  <c r="AE43" i="1"/>
  <c r="AE42" i="1"/>
  <c r="AE41" i="1"/>
  <c r="AE319" i="1"/>
  <c r="AE318" i="1"/>
  <c r="AE55" i="1"/>
  <c r="AE54" i="1"/>
  <c r="AC324" i="1"/>
  <c r="Z327" i="1"/>
  <c r="Y327" i="1"/>
  <c r="Z63" i="1"/>
  <c r="Y63" i="1"/>
  <c r="Z62" i="1"/>
  <c r="Y62" i="1"/>
  <c r="Q486" i="8"/>
  <c r="I20" i="9"/>
  <c r="I19" i="9"/>
  <c r="F31" i="9"/>
  <c r="F28" i="9"/>
  <c r="F20" i="9"/>
  <c r="F19" i="9"/>
  <c r="H28" i="9"/>
  <c r="H20" i="9"/>
  <c r="H19" i="9"/>
  <c r="G28" i="9"/>
  <c r="G20" i="9"/>
  <c r="G19" i="9"/>
  <c r="Z64" i="2"/>
  <c r="AD64" i="2"/>
  <c r="AC64" i="2"/>
  <c r="AB64" i="2"/>
  <c r="Z74" i="2"/>
  <c r="Z72" i="2"/>
  <c r="W74" i="2"/>
  <c r="W72" i="2"/>
  <c r="V74" i="2"/>
  <c r="V72" i="2"/>
  <c r="U74" i="2"/>
  <c r="U72" i="2"/>
  <c r="T74" i="2"/>
  <c r="T72" i="2"/>
  <c r="S74" i="2"/>
  <c r="R74" i="2"/>
  <c r="Q74" i="2"/>
  <c r="Q335" i="8"/>
  <c r="N331" i="8"/>
  <c r="N330" i="8"/>
  <c r="L331" i="8"/>
  <c r="L330" i="8"/>
  <c r="AE40" i="1"/>
  <c r="AE39" i="1"/>
  <c r="Q331" i="8"/>
  <c r="Q330" i="8"/>
  <c r="V238" i="8"/>
  <c r="P238" i="8"/>
  <c r="Q185" i="8"/>
  <c r="P185" i="8"/>
  <c r="Q278" i="8"/>
  <c r="P278" i="8"/>
  <c r="Q481" i="8"/>
  <c r="P481" i="8"/>
  <c r="Q480" i="8"/>
  <c r="Q479" i="8"/>
  <c r="BJ62" i="2"/>
  <c r="BK62" i="2"/>
  <c r="M54" i="1"/>
  <c r="AK467" i="1"/>
  <c r="AJ467" i="1"/>
  <c r="AI467" i="1"/>
  <c r="AH467" i="1"/>
  <c r="AC467" i="1"/>
  <c r="M467" i="1"/>
  <c r="M466" i="1"/>
  <c r="K467" i="1"/>
  <c r="AK464" i="1"/>
  <c r="AJ464" i="1"/>
  <c r="AI464" i="1"/>
  <c r="AH464" i="1"/>
  <c r="AC464" i="1"/>
  <c r="M464" i="1"/>
  <c r="K464" i="1"/>
  <c r="AK460" i="1"/>
  <c r="AJ460" i="1"/>
  <c r="AI460" i="1"/>
  <c r="AH460" i="1"/>
  <c r="AC460" i="1"/>
  <c r="M460" i="1"/>
  <c r="K460" i="1"/>
  <c r="AK451" i="1"/>
  <c r="AJ451" i="1"/>
  <c r="AI451" i="1"/>
  <c r="AH451" i="1"/>
  <c r="AF451" i="1"/>
  <c r="AC451" i="1"/>
  <c r="Z451" i="1"/>
  <c r="Y451" i="1"/>
  <c r="P451" i="1"/>
  <c r="O451" i="1"/>
  <c r="M451" i="1"/>
  <c r="K451" i="1"/>
  <c r="AK449" i="1"/>
  <c r="AJ449" i="1"/>
  <c r="AI449" i="1"/>
  <c r="AH449" i="1"/>
  <c r="AF449" i="1"/>
  <c r="AC449" i="1"/>
  <c r="Z449" i="1"/>
  <c r="Y449" i="1"/>
  <c r="P449" i="1"/>
  <c r="O449" i="1"/>
  <c r="M449" i="1"/>
  <c r="K449" i="1"/>
  <c r="AK444" i="1"/>
  <c r="AJ444" i="1"/>
  <c r="AI444" i="1"/>
  <c r="AI443" i="1"/>
  <c r="AH444" i="1"/>
  <c r="AH443" i="1"/>
  <c r="AF444" i="1"/>
  <c r="AF443" i="1"/>
  <c r="AC444" i="1"/>
  <c r="AC443" i="1"/>
  <c r="Z444" i="1"/>
  <c r="Z443" i="1"/>
  <c r="Y444" i="1"/>
  <c r="Y443" i="1"/>
  <c r="P444" i="1"/>
  <c r="P443" i="1"/>
  <c r="O444" i="1"/>
  <c r="O443" i="1"/>
  <c r="M444" i="1"/>
  <c r="M443" i="1"/>
  <c r="K444" i="1"/>
  <c r="K443" i="1"/>
  <c r="AK443" i="1"/>
  <c r="AJ443" i="1"/>
  <c r="AK432" i="1"/>
  <c r="AJ432" i="1"/>
  <c r="AI432" i="1"/>
  <c r="AH432" i="1"/>
  <c r="AF432" i="1"/>
  <c r="AC432" i="1"/>
  <c r="P432" i="1"/>
  <c r="M432" i="1"/>
  <c r="K432" i="1"/>
  <c r="AK429" i="1"/>
  <c r="AJ429" i="1"/>
  <c r="AI429" i="1"/>
  <c r="AH429" i="1"/>
  <c r="AF429" i="1"/>
  <c r="AC429" i="1"/>
  <c r="P429" i="1"/>
  <c r="O429" i="1"/>
  <c r="M429" i="1"/>
  <c r="K429" i="1"/>
  <c r="AK411" i="1"/>
  <c r="AJ411" i="1"/>
  <c r="AI411" i="1"/>
  <c r="AH411" i="1"/>
  <c r="AF411" i="1"/>
  <c r="AC411" i="1"/>
  <c r="T408" i="1"/>
  <c r="P411" i="1"/>
  <c r="P410" i="1"/>
  <c r="P409" i="1"/>
  <c r="P408" i="1"/>
  <c r="O411" i="1"/>
  <c r="N408" i="1"/>
  <c r="M411" i="1"/>
  <c r="M410" i="1"/>
  <c r="M409" i="1"/>
  <c r="M408" i="1"/>
  <c r="K411" i="1"/>
  <c r="AL403" i="1"/>
  <c r="AK406" i="1"/>
  <c r="AK405" i="1"/>
  <c r="AK404" i="1"/>
  <c r="AK403" i="1"/>
  <c r="AJ406" i="1"/>
  <c r="AJ405" i="1"/>
  <c r="AJ404" i="1"/>
  <c r="AJ403" i="1"/>
  <c r="AI406" i="1"/>
  <c r="AI405" i="1"/>
  <c r="AI404" i="1"/>
  <c r="AI403" i="1"/>
  <c r="AH406" i="1"/>
  <c r="AH405" i="1"/>
  <c r="AH404" i="1"/>
  <c r="AH403" i="1"/>
  <c r="AG403" i="1"/>
  <c r="AF406" i="1"/>
  <c r="AF405" i="1"/>
  <c r="AF404" i="1"/>
  <c r="AF403" i="1"/>
  <c r="AD403" i="1"/>
  <c r="AC406" i="1"/>
  <c r="AC405" i="1"/>
  <c r="AC404" i="1"/>
  <c r="AC403" i="1"/>
  <c r="AB403" i="1"/>
  <c r="AA403" i="1"/>
  <c r="Z406" i="1"/>
  <c r="Z405" i="1"/>
  <c r="Z404" i="1"/>
  <c r="Z403" i="1"/>
  <c r="Y406" i="1"/>
  <c r="Y405" i="1"/>
  <c r="Y404" i="1"/>
  <c r="Y403" i="1"/>
  <c r="X403" i="1"/>
  <c r="W403" i="1"/>
  <c r="V403" i="1"/>
  <c r="U403" i="1"/>
  <c r="T403" i="1"/>
  <c r="S403" i="1"/>
  <c r="P406" i="1"/>
  <c r="P405" i="1"/>
  <c r="P404" i="1"/>
  <c r="P403" i="1"/>
  <c r="O406" i="1"/>
  <c r="O405" i="1"/>
  <c r="O404" i="1"/>
  <c r="O403" i="1"/>
  <c r="N403" i="1"/>
  <c r="M406" i="1"/>
  <c r="M405" i="1"/>
  <c r="M404" i="1"/>
  <c r="M403" i="1"/>
  <c r="L403" i="1"/>
  <c r="K406" i="1"/>
  <c r="K405" i="1"/>
  <c r="K404" i="1"/>
  <c r="K403" i="1"/>
  <c r="J403" i="1"/>
  <c r="I403" i="1"/>
  <c r="H403" i="1"/>
  <c r="G403" i="1"/>
  <c r="AK401" i="1"/>
  <c r="AK400" i="1"/>
  <c r="AJ401" i="1"/>
  <c r="AJ400" i="1"/>
  <c r="AI401" i="1"/>
  <c r="AI400" i="1"/>
  <c r="AH401" i="1"/>
  <c r="AH400" i="1"/>
  <c r="AF401" i="1"/>
  <c r="AF400" i="1"/>
  <c r="AC401" i="1"/>
  <c r="AC400" i="1"/>
  <c r="P401" i="1"/>
  <c r="P400" i="1"/>
  <c r="O401" i="1"/>
  <c r="O400" i="1"/>
  <c r="M401" i="1"/>
  <c r="M400" i="1"/>
  <c r="K401" i="1"/>
  <c r="K400" i="1"/>
  <c r="AK398" i="1"/>
  <c r="AJ398" i="1"/>
  <c r="AI398" i="1"/>
  <c r="AH398" i="1"/>
  <c r="AF398" i="1"/>
  <c r="AC398" i="1"/>
  <c r="P398" i="1"/>
  <c r="O398" i="1"/>
  <c r="M398" i="1"/>
  <c r="K398" i="1"/>
  <c r="AK395" i="1"/>
  <c r="AJ395" i="1"/>
  <c r="AI395" i="1"/>
  <c r="AH395" i="1"/>
  <c r="AC395" i="1"/>
  <c r="M395" i="1"/>
  <c r="K395" i="1"/>
  <c r="AK391" i="1"/>
  <c r="AJ391" i="1"/>
  <c r="AI391" i="1"/>
  <c r="AH391" i="1"/>
  <c r="AF391" i="1"/>
  <c r="AC391" i="1"/>
  <c r="Z391" i="1"/>
  <c r="Y391" i="1"/>
  <c r="R391" i="1"/>
  <c r="Q391" i="1"/>
  <c r="P391" i="1"/>
  <c r="O391" i="1"/>
  <c r="M391" i="1"/>
  <c r="K391" i="1"/>
  <c r="AK386" i="1"/>
  <c r="AJ386" i="1"/>
  <c r="AI386" i="1"/>
  <c r="AH386" i="1"/>
  <c r="AF386" i="1"/>
  <c r="AC386" i="1"/>
  <c r="P386" i="1"/>
  <c r="O386" i="1"/>
  <c r="M386" i="1"/>
  <c r="K386" i="1"/>
  <c r="AK382" i="1"/>
  <c r="AJ382" i="1"/>
  <c r="AI382" i="1"/>
  <c r="AH382" i="1"/>
  <c r="AC382" i="1"/>
  <c r="M382" i="1"/>
  <c r="K382" i="1"/>
  <c r="AK376" i="1"/>
  <c r="AJ376" i="1"/>
  <c r="AI376" i="1"/>
  <c r="AH376" i="1"/>
  <c r="AF376" i="1"/>
  <c r="AC376" i="1"/>
  <c r="R376" i="1"/>
  <c r="M376" i="1"/>
  <c r="AK370" i="1"/>
  <c r="AJ370" i="1"/>
  <c r="AI370" i="1"/>
  <c r="AH370" i="1"/>
  <c r="AC370" i="1"/>
  <c r="M370" i="1"/>
  <c r="K370" i="1"/>
  <c r="AK368" i="1"/>
  <c r="AK43" i="1"/>
  <c r="AJ368" i="1"/>
  <c r="AI368" i="1"/>
  <c r="AH368" i="1"/>
  <c r="AD43" i="1"/>
  <c r="AC368" i="1"/>
  <c r="AC43" i="1"/>
  <c r="W43" i="1"/>
  <c r="N43" i="1"/>
  <c r="M368" i="1"/>
  <c r="K368" i="1"/>
  <c r="J43" i="1"/>
  <c r="I43" i="1"/>
  <c r="AK360" i="1"/>
  <c r="AJ360" i="1"/>
  <c r="AI360" i="1"/>
  <c r="AH360" i="1"/>
  <c r="AC360" i="1"/>
  <c r="M360" i="1"/>
  <c r="K360" i="1"/>
  <c r="AK351" i="1"/>
  <c r="AJ351" i="1"/>
  <c r="AI351" i="1"/>
  <c r="AH351" i="1"/>
  <c r="AC351" i="1"/>
  <c r="M351" i="1"/>
  <c r="K351" i="1"/>
  <c r="AK334" i="1"/>
  <c r="AK333" i="1"/>
  <c r="AJ334" i="1"/>
  <c r="AJ333" i="1"/>
  <c r="AI334" i="1"/>
  <c r="AI333" i="1"/>
  <c r="AH334" i="1"/>
  <c r="AH333" i="1"/>
  <c r="AC334" i="1"/>
  <c r="AC333" i="1"/>
  <c r="M334" i="1"/>
  <c r="M333" i="1"/>
  <c r="K334" i="1"/>
  <c r="K333" i="1"/>
  <c r="AK330" i="1"/>
  <c r="AJ330" i="1"/>
  <c r="AI330" i="1"/>
  <c r="AH330" i="1"/>
  <c r="AF330" i="1"/>
  <c r="AC330" i="1"/>
  <c r="AC323" i="1"/>
  <c r="M330" i="1"/>
  <c r="K330" i="1"/>
  <c r="AK324" i="1"/>
  <c r="AJ324" i="1"/>
  <c r="AI324" i="1"/>
  <c r="AH324" i="1"/>
  <c r="AF324" i="1"/>
  <c r="M324" i="1"/>
  <c r="K324" i="1"/>
  <c r="AK320" i="1"/>
  <c r="AJ320" i="1"/>
  <c r="AI320" i="1"/>
  <c r="AH320" i="1"/>
  <c r="AF320" i="1"/>
  <c r="AC320" i="1"/>
  <c r="Z320" i="1"/>
  <c r="Y320" i="1"/>
  <c r="M320" i="1"/>
  <c r="K320" i="1"/>
  <c r="AL314" i="1"/>
  <c r="AK315" i="1"/>
  <c r="AK314" i="1"/>
  <c r="AJ315" i="1"/>
  <c r="AJ314" i="1"/>
  <c r="AI315" i="1"/>
  <c r="AI314" i="1"/>
  <c r="AH315" i="1"/>
  <c r="AH314" i="1"/>
  <c r="AG314" i="1"/>
  <c r="AF315" i="1"/>
  <c r="AF314" i="1"/>
  <c r="AD314" i="1"/>
  <c r="AC315" i="1"/>
  <c r="AC314" i="1"/>
  <c r="AB314" i="1"/>
  <c r="AA314" i="1"/>
  <c r="Z315" i="1"/>
  <c r="Z314" i="1"/>
  <c r="Y315" i="1"/>
  <c r="Y314" i="1"/>
  <c r="X314" i="1"/>
  <c r="W314" i="1"/>
  <c r="V314" i="1"/>
  <c r="U314" i="1"/>
  <c r="T314" i="1"/>
  <c r="S314" i="1"/>
  <c r="N314" i="1"/>
  <c r="M315" i="1"/>
  <c r="M314" i="1"/>
  <c r="L314" i="1"/>
  <c r="K315" i="1"/>
  <c r="K314" i="1"/>
  <c r="J314" i="1"/>
  <c r="I314" i="1"/>
  <c r="H314" i="1"/>
  <c r="G314" i="1"/>
  <c r="AK311" i="1"/>
  <c r="AJ311" i="1"/>
  <c r="AI311" i="1"/>
  <c r="AH311" i="1"/>
  <c r="AF311" i="1"/>
  <c r="AL309" i="1"/>
  <c r="AK309" i="1"/>
  <c r="AJ309" i="1"/>
  <c r="AI309" i="1"/>
  <c r="AH309" i="1"/>
  <c r="AG309" i="1"/>
  <c r="AF309" i="1"/>
  <c r="AD309" i="1"/>
  <c r="AC309" i="1"/>
  <c r="H309" i="1"/>
  <c r="G309" i="1"/>
  <c r="AK306" i="1"/>
  <c r="AK303" i="1"/>
  <c r="AK302" i="1"/>
  <c r="AJ306" i="1"/>
  <c r="AJ303" i="1"/>
  <c r="AJ302" i="1"/>
  <c r="AI306" i="1"/>
  <c r="AH306" i="1"/>
  <c r="AH303" i="1"/>
  <c r="AH302" i="1"/>
  <c r="AF306" i="1"/>
  <c r="AF303" i="1"/>
  <c r="AF302" i="1"/>
  <c r="AC302" i="1"/>
  <c r="M302" i="1"/>
  <c r="K302" i="1"/>
  <c r="AK298" i="1"/>
  <c r="AJ298" i="1"/>
  <c r="AI298" i="1"/>
  <c r="AH298" i="1"/>
  <c r="AF298" i="1"/>
  <c r="AC298" i="1"/>
  <c r="M298" i="1"/>
  <c r="K298" i="1"/>
  <c r="AK291" i="1"/>
  <c r="AJ291" i="1"/>
  <c r="AI291" i="1"/>
  <c r="AH291" i="1"/>
  <c r="AF291" i="1"/>
  <c r="AC291" i="1"/>
  <c r="Z291" i="1"/>
  <c r="Y291" i="1"/>
  <c r="M291" i="1"/>
  <c r="K291" i="1"/>
  <c r="AK286" i="1"/>
  <c r="AJ286" i="1"/>
  <c r="AI286" i="1"/>
  <c r="AH286" i="1"/>
  <c r="AF286" i="1"/>
  <c r="AC286" i="1"/>
  <c r="M286" i="1"/>
  <c r="K286" i="1"/>
  <c r="AK282" i="1"/>
  <c r="AK281" i="1"/>
  <c r="AJ282" i="1"/>
  <c r="AJ281" i="1"/>
  <c r="AI282" i="1"/>
  <c r="AI281" i="1"/>
  <c r="AH282" i="1"/>
  <c r="AH281" i="1"/>
  <c r="AF282" i="1"/>
  <c r="AF281" i="1"/>
  <c r="AC282" i="1"/>
  <c r="AC281" i="1"/>
  <c r="M282" i="1"/>
  <c r="M281" i="1"/>
  <c r="K282" i="1"/>
  <c r="K281" i="1"/>
  <c r="AK277" i="1"/>
  <c r="AJ277" i="1"/>
  <c r="AI277" i="1"/>
  <c r="AH277" i="1"/>
  <c r="AF277" i="1"/>
  <c r="AC277" i="1"/>
  <c r="M277" i="1"/>
  <c r="K277" i="1"/>
  <c r="AK270" i="1"/>
  <c r="AK269" i="1"/>
  <c r="AJ270" i="1"/>
  <c r="AJ269" i="1"/>
  <c r="AI270" i="1"/>
  <c r="AI269" i="1"/>
  <c r="AH270" i="1"/>
  <c r="AH269" i="1"/>
  <c r="AF270" i="1"/>
  <c r="AF269" i="1"/>
  <c r="AC270" i="1"/>
  <c r="AC269" i="1"/>
  <c r="M269" i="1"/>
  <c r="K269" i="1"/>
  <c r="AH265" i="1"/>
  <c r="AF265" i="1"/>
  <c r="AC265" i="1"/>
  <c r="M265" i="1"/>
  <c r="K265" i="1"/>
  <c r="AK265" i="1"/>
  <c r="AJ265" i="1"/>
  <c r="AI265" i="1"/>
  <c r="AK263" i="1"/>
  <c r="AJ263" i="1"/>
  <c r="AI263" i="1"/>
  <c r="AH263" i="1"/>
  <c r="AH261" i="1"/>
  <c r="AF263" i="1"/>
  <c r="AF261" i="1"/>
  <c r="AC263" i="1"/>
  <c r="AC261" i="1"/>
  <c r="M263" i="1"/>
  <c r="M261" i="1"/>
  <c r="K263" i="1"/>
  <c r="K261" i="1"/>
  <c r="AK261" i="1"/>
  <c r="AJ261" i="1"/>
  <c r="AI261" i="1"/>
  <c r="AK254" i="1"/>
  <c r="AJ254" i="1"/>
  <c r="AI254" i="1"/>
  <c r="AH254" i="1"/>
  <c r="AF254" i="1"/>
  <c r="AC254" i="1"/>
  <c r="M254" i="1"/>
  <c r="K254" i="1"/>
  <c r="AK248" i="1"/>
  <c r="AJ248" i="1"/>
  <c r="AI248" i="1"/>
  <c r="AH248" i="1"/>
  <c r="AF248" i="1"/>
  <c r="AC248" i="1"/>
  <c r="M248" i="1"/>
  <c r="K248" i="1"/>
  <c r="AK237" i="1"/>
  <c r="AJ237" i="1"/>
  <c r="AI237" i="1"/>
  <c r="AH237" i="1"/>
  <c r="AF237" i="1"/>
  <c r="AK229" i="1"/>
  <c r="AJ229" i="1"/>
  <c r="AI229" i="1"/>
  <c r="AH229" i="1"/>
  <c r="AF229" i="1"/>
  <c r="AC229" i="1"/>
  <c r="M229" i="1"/>
  <c r="K229" i="1"/>
  <c r="AK222" i="1"/>
  <c r="AJ222" i="1"/>
  <c r="AI222" i="1"/>
  <c r="AH222" i="1"/>
  <c r="AF222" i="1"/>
  <c r="AC222" i="1"/>
  <c r="M222" i="1"/>
  <c r="K222" i="1"/>
  <c r="AK215" i="1"/>
  <c r="AJ215" i="1"/>
  <c r="AI215" i="1"/>
  <c r="AH215" i="1"/>
  <c r="AF215" i="1"/>
  <c r="AC215" i="1"/>
  <c r="M215" i="1"/>
  <c r="K215" i="1"/>
  <c r="AK204" i="1"/>
  <c r="AJ204" i="1"/>
  <c r="AI204" i="1"/>
  <c r="AH204" i="1"/>
  <c r="AF204" i="1"/>
  <c r="AC204" i="1"/>
  <c r="M204" i="1"/>
  <c r="K204" i="1"/>
  <c r="AK196" i="1"/>
  <c r="AJ196" i="1"/>
  <c r="AI196" i="1"/>
  <c r="AH196" i="1"/>
  <c r="AF196" i="1"/>
  <c r="AC196" i="1"/>
  <c r="M196" i="1"/>
  <c r="K196" i="1"/>
  <c r="AK186" i="1"/>
  <c r="AJ186" i="1"/>
  <c r="AI186" i="1"/>
  <c r="AH186" i="1"/>
  <c r="AF186" i="1"/>
  <c r="AC186" i="1"/>
  <c r="M186" i="1"/>
  <c r="K186" i="1"/>
  <c r="AK183" i="1"/>
  <c r="AJ183" i="1"/>
  <c r="AI183" i="1"/>
  <c r="AH183" i="1"/>
  <c r="AF183" i="1"/>
  <c r="AC183" i="1"/>
  <c r="M183" i="1"/>
  <c r="K183" i="1"/>
  <c r="AK161" i="1"/>
  <c r="AJ161" i="1"/>
  <c r="AI161" i="1"/>
  <c r="AH161" i="1"/>
  <c r="AF161" i="1"/>
  <c r="AC161" i="1"/>
  <c r="M161" i="1"/>
  <c r="K161" i="1"/>
  <c r="AK144" i="1"/>
  <c r="AJ144" i="1"/>
  <c r="AI144" i="1"/>
  <c r="AH144" i="1"/>
  <c r="AF144" i="1"/>
  <c r="AC144" i="1"/>
  <c r="M144" i="1"/>
  <c r="M143" i="1"/>
  <c r="M137" i="1"/>
  <c r="K144" i="1"/>
  <c r="AK133" i="1"/>
  <c r="AJ133" i="1"/>
  <c r="AI133" i="1"/>
  <c r="AH133" i="1"/>
  <c r="AF133" i="1"/>
  <c r="AC133" i="1"/>
  <c r="M133" i="1"/>
  <c r="K133" i="1"/>
  <c r="AK117" i="1"/>
  <c r="AJ117" i="1"/>
  <c r="AI117" i="1"/>
  <c r="AH117" i="1"/>
  <c r="AF117" i="1"/>
  <c r="AK114" i="1"/>
  <c r="AJ114" i="1"/>
  <c r="AI114" i="1"/>
  <c r="AH114" i="1"/>
  <c r="AF114" i="1"/>
  <c r="AC114" i="1"/>
  <c r="M114" i="1"/>
  <c r="K114" i="1"/>
  <c r="AK109" i="1"/>
  <c r="AJ109" i="1"/>
  <c r="AI109" i="1"/>
  <c r="AH109" i="1"/>
  <c r="AF109" i="1"/>
  <c r="AC109" i="1"/>
  <c r="M109" i="1"/>
  <c r="K109" i="1"/>
  <c r="AK93" i="1"/>
  <c r="AJ93" i="1"/>
  <c r="AI93" i="1"/>
  <c r="AH93" i="1"/>
  <c r="AF93" i="1"/>
  <c r="AC93" i="1"/>
  <c r="M93" i="1"/>
  <c r="K93" i="1"/>
  <c r="AK84" i="1"/>
  <c r="AJ84" i="1"/>
  <c r="AI84" i="1"/>
  <c r="AH84" i="1"/>
  <c r="AF84" i="1"/>
  <c r="AC84" i="1"/>
  <c r="M84" i="1"/>
  <c r="K84" i="1"/>
  <c r="AK79" i="1"/>
  <c r="AJ79" i="1"/>
  <c r="AI79" i="1"/>
  <c r="AH79" i="1"/>
  <c r="AF79" i="1"/>
  <c r="AK70" i="1"/>
  <c r="AK69" i="1"/>
  <c r="AJ70" i="1"/>
  <c r="AJ69" i="1"/>
  <c r="AI70" i="1"/>
  <c r="AI69" i="1"/>
  <c r="AH70" i="1"/>
  <c r="AH69" i="1"/>
  <c r="AF70" i="1"/>
  <c r="AF69" i="1"/>
  <c r="AC70" i="1"/>
  <c r="M70" i="1"/>
  <c r="M69" i="1"/>
  <c r="K70" i="1"/>
  <c r="K69" i="1"/>
  <c r="AK59" i="1"/>
  <c r="AK58" i="1"/>
  <c r="AJ59" i="1"/>
  <c r="AI59" i="1"/>
  <c r="AI58" i="1"/>
  <c r="AH59" i="1"/>
  <c r="AF59" i="1"/>
  <c r="AC59" i="1"/>
  <c r="T59" i="1"/>
  <c r="N59" i="1"/>
  <c r="M59" i="1"/>
  <c r="K59" i="1"/>
  <c r="J59" i="1"/>
  <c r="Z88" i="1"/>
  <c r="Y88" i="1"/>
  <c r="Z217" i="1"/>
  <c r="Y217" i="1"/>
  <c r="Z216" i="1"/>
  <c r="Z234" i="1"/>
  <c r="Y234" i="1"/>
  <c r="Z233" i="1"/>
  <c r="Y233" i="1"/>
  <c r="Z232" i="1"/>
  <c r="Y232" i="1"/>
  <c r="Z231" i="1"/>
  <c r="Y231" i="1"/>
  <c r="Z230" i="1"/>
  <c r="Z135" i="1"/>
  <c r="Y135" i="1"/>
  <c r="Z113" i="1"/>
  <c r="Y113" i="1"/>
  <c r="Z112" i="1"/>
  <c r="Y112" i="1"/>
  <c r="Z111" i="1"/>
  <c r="Y111" i="1"/>
  <c r="Z110" i="1"/>
  <c r="Y110" i="1"/>
  <c r="Z175" i="1"/>
  <c r="Y175" i="1"/>
  <c r="Z174" i="1"/>
  <c r="Y174" i="1"/>
  <c r="Z173" i="1"/>
  <c r="Y173" i="1"/>
  <c r="Z172" i="1"/>
  <c r="Y172" i="1"/>
  <c r="Z171" i="1"/>
  <c r="Y171" i="1"/>
  <c r="Z170" i="1"/>
  <c r="Y170" i="1"/>
  <c r="Z169" i="1"/>
  <c r="Y169" i="1"/>
  <c r="Z168" i="1"/>
  <c r="Y168" i="1"/>
  <c r="Z167" i="1"/>
  <c r="Y167" i="1"/>
  <c r="Z166" i="1"/>
  <c r="Y166" i="1"/>
  <c r="Z165" i="1"/>
  <c r="Y165" i="1"/>
  <c r="Z164" i="1"/>
  <c r="Y164" i="1"/>
  <c r="Z163" i="1"/>
  <c r="Y163" i="1"/>
  <c r="Z162" i="1"/>
  <c r="Y162" i="1"/>
  <c r="Z325" i="1"/>
  <c r="Z347" i="1"/>
  <c r="Y347" i="1"/>
  <c r="Z346" i="1"/>
  <c r="Y346" i="1"/>
  <c r="Y345" i="1"/>
  <c r="Y344" i="1"/>
  <c r="Z413" i="1"/>
  <c r="Y413" i="1"/>
  <c r="Z332" i="1"/>
  <c r="Y332" i="1"/>
  <c r="Z339" i="1"/>
  <c r="Y339" i="1"/>
  <c r="Z338" i="1"/>
  <c r="Y338" i="1"/>
  <c r="Z337" i="1"/>
  <c r="Y337" i="1"/>
  <c r="Z336" i="1"/>
  <c r="Y336" i="1"/>
  <c r="Z335" i="1"/>
  <c r="Z442" i="1"/>
  <c r="Y442" i="1"/>
  <c r="Z441" i="1"/>
  <c r="Y441" i="1"/>
  <c r="Z440" i="1"/>
  <c r="Y440" i="1"/>
  <c r="Z439" i="1"/>
  <c r="Y439" i="1"/>
  <c r="Z438" i="1"/>
  <c r="Y438" i="1"/>
  <c r="AC76" i="1"/>
  <c r="M76" i="1"/>
  <c r="M73" i="1"/>
  <c r="K76" i="1"/>
  <c r="Z77" i="1"/>
  <c r="Y77" i="1"/>
  <c r="Y76" i="1"/>
  <c r="I18" i="3"/>
  <c r="Z66" i="1"/>
  <c r="Y66" i="1"/>
  <c r="F66" i="1"/>
  <c r="R66" i="1"/>
  <c r="P66" i="1"/>
  <c r="AB102" i="2"/>
  <c r="Z102" i="2"/>
  <c r="Q74" i="8"/>
  <c r="P74" i="8"/>
  <c r="P73" i="8"/>
  <c r="P35" i="8"/>
  <c r="Z366" i="1"/>
  <c r="Y366" i="1"/>
  <c r="Z365" i="1"/>
  <c r="Y365" i="1"/>
  <c r="Z364" i="1"/>
  <c r="Y364" i="1"/>
  <c r="Z274" i="1"/>
  <c r="Y274" i="1"/>
  <c r="Z273" i="1"/>
  <c r="Y273" i="1"/>
  <c r="Z272" i="1"/>
  <c r="Y272" i="1"/>
  <c r="Z188" i="1"/>
  <c r="Z115" i="1"/>
  <c r="Z114" i="1"/>
  <c r="Z412" i="1"/>
  <c r="E451" i="1"/>
  <c r="C451" i="1"/>
  <c r="E449" i="1"/>
  <c r="C449" i="1"/>
  <c r="F452" i="1"/>
  <c r="D452" i="1"/>
  <c r="D451" i="1"/>
  <c r="F450" i="1"/>
  <c r="D450" i="1"/>
  <c r="D449" i="1"/>
  <c r="E31" i="1"/>
  <c r="E30" i="1"/>
  <c r="E29" i="1"/>
  <c r="E28" i="1"/>
  <c r="E27" i="1"/>
  <c r="E26" i="1"/>
  <c r="E25" i="1"/>
  <c r="E24" i="1"/>
  <c r="E23" i="1"/>
  <c r="E22" i="1"/>
  <c r="E21" i="1"/>
  <c r="F31" i="1"/>
  <c r="D31" i="1"/>
  <c r="F30" i="1"/>
  <c r="D30" i="1"/>
  <c r="F29" i="1"/>
  <c r="D29" i="1"/>
  <c r="F28" i="1"/>
  <c r="D28" i="1"/>
  <c r="F27" i="1"/>
  <c r="D27" i="1"/>
  <c r="F26" i="1"/>
  <c r="D26" i="1"/>
  <c r="F25" i="1"/>
  <c r="F24" i="1"/>
  <c r="D24" i="1"/>
  <c r="F23" i="1"/>
  <c r="D23" i="1"/>
  <c r="F22" i="1"/>
  <c r="D22" i="1"/>
  <c r="F21" i="1"/>
  <c r="D21" i="1"/>
  <c r="M15" i="1"/>
  <c r="E494" i="1"/>
  <c r="E493" i="1"/>
  <c r="F494" i="1"/>
  <c r="F493" i="1"/>
  <c r="F489" i="1"/>
  <c r="F488" i="1"/>
  <c r="F485" i="1"/>
  <c r="F484" i="1"/>
  <c r="F483" i="1"/>
  <c r="F482" i="1"/>
  <c r="F481" i="1"/>
  <c r="F476" i="1"/>
  <c r="F475" i="1"/>
  <c r="C444" i="1"/>
  <c r="C443" i="1"/>
  <c r="C391" i="1"/>
  <c r="C315" i="1"/>
  <c r="C314" i="1"/>
  <c r="C309" i="1"/>
  <c r="C291" i="1"/>
  <c r="C229" i="1"/>
  <c r="C161" i="1"/>
  <c r="C114" i="1"/>
  <c r="C109" i="1"/>
  <c r="C76" i="1"/>
  <c r="X331" i="8"/>
  <c r="V335" i="8"/>
  <c r="F19" i="12"/>
  <c r="F18" i="12"/>
  <c r="F16" i="11"/>
  <c r="F13" i="11"/>
  <c r="Q134" i="8"/>
  <c r="P134" i="8"/>
  <c r="Q133" i="8"/>
  <c r="P133" i="8"/>
  <c r="Q132" i="8"/>
  <c r="P132" i="8"/>
  <c r="Q131" i="8"/>
  <c r="P131" i="8"/>
  <c r="Q300" i="8"/>
  <c r="P300" i="8"/>
  <c r="P299" i="8"/>
  <c r="P292" i="8"/>
  <c r="P291" i="8"/>
  <c r="Q245" i="8"/>
  <c r="P245" i="8"/>
  <c r="P244" i="8"/>
  <c r="P243" i="8"/>
  <c r="Q197" i="8"/>
  <c r="P197" i="8"/>
  <c r="Q213" i="8"/>
  <c r="P213" i="8"/>
  <c r="Q212" i="8"/>
  <c r="P212" i="8"/>
  <c r="Q211" i="8"/>
  <c r="P211" i="8"/>
  <c r="Q210" i="8"/>
  <c r="P210" i="8"/>
  <c r="Q106" i="8"/>
  <c r="P106" i="8"/>
  <c r="P94" i="8"/>
  <c r="BK38" i="2"/>
  <c r="BK37" i="2"/>
  <c r="AK495" i="1"/>
  <c r="AJ495" i="1"/>
  <c r="AI495" i="1"/>
  <c r="AH495" i="1"/>
  <c r="AC495" i="1"/>
  <c r="Z184" i="1"/>
  <c r="Z189" i="1"/>
  <c r="Y189" i="1"/>
  <c r="Z255" i="1"/>
  <c r="Z259" i="1"/>
  <c r="Y259" i="1"/>
  <c r="Z278" i="1"/>
  <c r="D21" i="3"/>
  <c r="D19" i="3"/>
  <c r="BA48" i="2"/>
  <c r="BA47" i="2"/>
  <c r="BC59" i="2"/>
  <c r="BC57" i="2"/>
  <c r="BC56" i="2"/>
  <c r="BC67" i="2"/>
  <c r="BA67" i="2"/>
  <c r="AY67" i="2"/>
  <c r="AM67" i="2"/>
  <c r="BC98" i="2"/>
  <c r="BC97" i="2"/>
  <c r="BC92" i="2"/>
  <c r="BC90" i="2"/>
  <c r="BC89" i="2"/>
  <c r="BC41" i="2"/>
  <c r="BA41" i="2"/>
  <c r="AY41" i="2"/>
  <c r="BC40" i="2"/>
  <c r="BA40" i="2"/>
  <c r="AY40" i="2"/>
  <c r="BC39" i="2"/>
  <c r="BA39" i="2"/>
  <c r="AY39" i="2"/>
  <c r="BC38" i="2"/>
  <c r="BC37" i="2"/>
  <c r="BC36" i="2"/>
  <c r="BC35" i="2"/>
  <c r="BC34" i="2"/>
  <c r="BC32" i="2"/>
  <c r="BC31" i="2"/>
  <c r="BC30" i="2"/>
  <c r="BC29" i="2"/>
  <c r="BC28" i="2"/>
  <c r="BC27" i="2"/>
  <c r="BC26" i="2"/>
  <c r="BC25" i="2"/>
  <c r="BC24" i="2"/>
  <c r="BC23" i="2"/>
  <c r="BC22" i="2"/>
  <c r="BC21" i="2"/>
  <c r="BC19" i="2"/>
  <c r="BC18" i="2"/>
  <c r="BC16" i="2"/>
  <c r="BB16" i="2"/>
  <c r="AV15" i="2"/>
  <c r="AV44" i="2"/>
  <c r="AV43" i="2"/>
  <c r="AW48" i="2"/>
  <c r="AW46" i="2"/>
  <c r="AW44" i="2"/>
  <c r="AW43" i="2"/>
  <c r="AW14" i="2"/>
  <c r="AW41" i="2"/>
  <c r="AW40" i="2"/>
  <c r="AO40" i="2"/>
  <c r="AW39" i="2"/>
  <c r="AW38" i="2"/>
  <c r="AW37" i="2"/>
  <c r="AW36" i="2"/>
  <c r="AW35" i="2"/>
  <c r="AW34" i="2"/>
  <c r="AW32" i="2"/>
  <c r="AW31" i="2"/>
  <c r="AW30" i="2"/>
  <c r="AW29" i="2"/>
  <c r="AW28" i="2"/>
  <c r="AW27" i="2"/>
  <c r="AW26" i="2"/>
  <c r="AW25" i="2"/>
  <c r="AW24" i="2"/>
  <c r="AW23" i="2"/>
  <c r="AW22" i="2"/>
  <c r="AW21" i="2"/>
  <c r="AW20" i="2"/>
  <c r="AW19" i="2"/>
  <c r="AW18" i="2"/>
  <c r="AW16" i="2"/>
  <c r="AS47" i="2"/>
  <c r="AS100" i="2"/>
  <c r="AS94" i="2"/>
  <c r="AS86" i="2"/>
  <c r="AS53" i="2"/>
  <c r="AS113" i="2"/>
  <c r="AS112" i="2"/>
  <c r="AS106" i="2"/>
  <c r="AS107" i="2"/>
  <c r="AS101" i="2"/>
  <c r="AS95" i="2"/>
  <c r="AS87" i="2"/>
  <c r="AS81" i="2"/>
  <c r="AS80" i="2"/>
  <c r="AS78" i="2"/>
  <c r="AS76" i="2"/>
  <c r="AS75" i="2"/>
  <c r="AS70" i="2"/>
  <c r="AS69" i="2"/>
  <c r="AS62" i="2"/>
  <c r="AS61" i="2"/>
  <c r="AS54" i="2"/>
  <c r="AS48" i="2"/>
  <c r="AS41" i="2"/>
  <c r="AS39" i="2"/>
  <c r="AS38" i="2"/>
  <c r="AS37" i="2"/>
  <c r="AS36" i="2"/>
  <c r="AS35" i="2"/>
  <c r="AS34" i="2"/>
  <c r="AS32" i="2"/>
  <c r="AS31" i="2"/>
  <c r="AS30" i="2"/>
  <c r="AS29" i="2"/>
  <c r="AS28" i="2"/>
  <c r="AS27" i="2"/>
  <c r="AS26" i="2"/>
  <c r="AS25" i="2"/>
  <c r="AS24" i="2"/>
  <c r="AS23" i="2"/>
  <c r="AS22" i="2"/>
  <c r="AS21" i="2"/>
  <c r="AS20" i="2"/>
  <c r="AS19" i="2"/>
  <c r="AS18" i="2"/>
  <c r="AS16" i="2"/>
  <c r="AQ107" i="2"/>
  <c r="AQ81" i="2"/>
  <c r="AQ80" i="2"/>
  <c r="AP81" i="2"/>
  <c r="AP80" i="2"/>
  <c r="AQ47" i="2"/>
  <c r="AQ113" i="2"/>
  <c r="AQ106" i="2"/>
  <c r="AQ101" i="2"/>
  <c r="AQ100" i="2"/>
  <c r="AQ86" i="2"/>
  <c r="AQ75" i="2"/>
  <c r="AQ54" i="2"/>
  <c r="AQ69" i="2"/>
  <c r="AQ62" i="2"/>
  <c r="AQ61" i="2"/>
  <c r="AQ114" i="2"/>
  <c r="AQ112" i="2"/>
  <c r="AQ108" i="2"/>
  <c r="AQ102" i="2"/>
  <c r="AQ97" i="2"/>
  <c r="AQ96" i="2"/>
  <c r="AQ95" i="2"/>
  <c r="AQ94" i="2"/>
  <c r="AQ88" i="2"/>
  <c r="AQ87" i="2"/>
  <c r="AQ82" i="2"/>
  <c r="AQ77" i="2"/>
  <c r="AQ76" i="2"/>
  <c r="AQ71" i="2"/>
  <c r="AQ70" i="2"/>
  <c r="AQ63" i="2"/>
  <c r="AQ53" i="2"/>
  <c r="AQ55" i="2"/>
  <c r="AQ49" i="2"/>
  <c r="AQ48" i="2"/>
  <c r="AQ38" i="2"/>
  <c r="AQ37" i="2"/>
  <c r="AQ36" i="2"/>
  <c r="AQ35" i="2"/>
  <c r="AQ34" i="2"/>
  <c r="AQ32" i="2"/>
  <c r="AQ31" i="2"/>
  <c r="AQ30" i="2"/>
  <c r="AQ29" i="2"/>
  <c r="AQ28" i="2"/>
  <c r="AQ27" i="2"/>
  <c r="AQ26" i="2"/>
  <c r="AQ25" i="2"/>
  <c r="AQ24" i="2"/>
  <c r="AQ23" i="2"/>
  <c r="AQ22" i="2"/>
  <c r="AQ21" i="2"/>
  <c r="AQ20" i="2"/>
  <c r="AQ19" i="2"/>
  <c r="AQ18" i="2"/>
  <c r="AQ16" i="2"/>
  <c r="P379" i="1"/>
  <c r="P378" i="1"/>
  <c r="P377" i="1"/>
  <c r="R34" i="1"/>
  <c r="P34" i="1"/>
  <c r="D34" i="1"/>
  <c r="Q34" i="1"/>
  <c r="O34" i="1"/>
  <c r="R18" i="1"/>
  <c r="P18" i="1"/>
  <c r="R17" i="1"/>
  <c r="P17" i="1"/>
  <c r="R16" i="1"/>
  <c r="P16" i="1"/>
  <c r="R507" i="1"/>
  <c r="P507" i="1"/>
  <c r="D507" i="1"/>
  <c r="Q507" i="1"/>
  <c r="O507" i="1"/>
  <c r="R506" i="1"/>
  <c r="P506" i="1"/>
  <c r="D506" i="1"/>
  <c r="Q506" i="1"/>
  <c r="O506" i="1"/>
  <c r="R505" i="1"/>
  <c r="P505" i="1"/>
  <c r="D505" i="1"/>
  <c r="Q505" i="1"/>
  <c r="O505" i="1"/>
  <c r="R504" i="1"/>
  <c r="P504" i="1"/>
  <c r="D504" i="1"/>
  <c r="Q504" i="1"/>
  <c r="O504" i="1"/>
  <c r="R503" i="1"/>
  <c r="P503" i="1"/>
  <c r="D503" i="1"/>
  <c r="Q503" i="1"/>
  <c r="O503" i="1"/>
  <c r="R502" i="1"/>
  <c r="P502" i="1"/>
  <c r="D502" i="1"/>
  <c r="Q502" i="1"/>
  <c r="O502" i="1"/>
  <c r="R501" i="1"/>
  <c r="P501" i="1"/>
  <c r="D501" i="1"/>
  <c r="Q501" i="1"/>
  <c r="O501" i="1"/>
  <c r="R500" i="1"/>
  <c r="P500" i="1"/>
  <c r="D500" i="1"/>
  <c r="Q500" i="1"/>
  <c r="O500" i="1"/>
  <c r="R499" i="1"/>
  <c r="P499" i="1"/>
  <c r="D499" i="1"/>
  <c r="Q499" i="1"/>
  <c r="O499" i="1"/>
  <c r="R498" i="1"/>
  <c r="P498" i="1"/>
  <c r="D498" i="1"/>
  <c r="Q498" i="1"/>
  <c r="O498" i="1"/>
  <c r="R497" i="1"/>
  <c r="P497" i="1"/>
  <c r="Q497" i="1"/>
  <c r="O497" i="1"/>
  <c r="R496" i="1"/>
  <c r="P496" i="1"/>
  <c r="D496" i="1"/>
  <c r="Q496" i="1"/>
  <c r="O496" i="1"/>
  <c r="R494" i="1"/>
  <c r="P494" i="1"/>
  <c r="Q494" i="1"/>
  <c r="O494" i="1"/>
  <c r="R493" i="1"/>
  <c r="P493" i="1"/>
  <c r="Q493" i="1"/>
  <c r="O493" i="1"/>
  <c r="R489" i="1"/>
  <c r="P489" i="1"/>
  <c r="Q489" i="1"/>
  <c r="O489" i="1"/>
  <c r="R488" i="1"/>
  <c r="P488" i="1"/>
  <c r="Q488" i="1"/>
  <c r="O488" i="1"/>
  <c r="R485" i="1"/>
  <c r="Q485" i="1"/>
  <c r="O485" i="1"/>
  <c r="R483" i="1"/>
  <c r="P483" i="1"/>
  <c r="Q483" i="1"/>
  <c r="O483" i="1"/>
  <c r="R482" i="1"/>
  <c r="P482" i="1"/>
  <c r="Q482" i="1"/>
  <c r="O482" i="1"/>
  <c r="R481" i="1"/>
  <c r="P481" i="1"/>
  <c r="Q481" i="1"/>
  <c r="O481" i="1"/>
  <c r="R478" i="1"/>
  <c r="P478" i="1"/>
  <c r="D478" i="1"/>
  <c r="Q478" i="1"/>
  <c r="O478" i="1"/>
  <c r="R477" i="1"/>
  <c r="P477" i="1"/>
  <c r="Q477" i="1"/>
  <c r="O477" i="1"/>
  <c r="R476" i="1"/>
  <c r="P476" i="1"/>
  <c r="Q476" i="1"/>
  <c r="O476" i="1"/>
  <c r="R475" i="1"/>
  <c r="P475" i="1"/>
  <c r="Q475" i="1"/>
  <c r="O475" i="1"/>
  <c r="R472" i="1"/>
  <c r="P472" i="1"/>
  <c r="Q472" i="1"/>
  <c r="O472" i="1"/>
  <c r="R471" i="1"/>
  <c r="P471" i="1"/>
  <c r="Q471" i="1"/>
  <c r="O471" i="1"/>
  <c r="R470" i="1"/>
  <c r="P470" i="1"/>
  <c r="Q470" i="1"/>
  <c r="O470" i="1"/>
  <c r="R469" i="1"/>
  <c r="P469" i="1"/>
  <c r="Q469" i="1"/>
  <c r="O469" i="1"/>
  <c r="R468" i="1"/>
  <c r="Q468" i="1"/>
  <c r="R465" i="1"/>
  <c r="R464" i="1"/>
  <c r="Q465" i="1"/>
  <c r="R463" i="1"/>
  <c r="P463" i="1"/>
  <c r="Q463" i="1"/>
  <c r="O463" i="1"/>
  <c r="R462" i="1"/>
  <c r="P462" i="1"/>
  <c r="Q462" i="1"/>
  <c r="O462" i="1"/>
  <c r="R461" i="1"/>
  <c r="Q461" i="1"/>
  <c r="R458" i="1"/>
  <c r="P458" i="1"/>
  <c r="Q458" i="1"/>
  <c r="O458" i="1"/>
  <c r="R457" i="1"/>
  <c r="P457" i="1"/>
  <c r="Q457" i="1"/>
  <c r="O457" i="1"/>
  <c r="R452" i="1"/>
  <c r="R451" i="1"/>
  <c r="Q452" i="1"/>
  <c r="Q451" i="1"/>
  <c r="R450" i="1"/>
  <c r="R449" i="1"/>
  <c r="Q450" i="1"/>
  <c r="Q449" i="1"/>
  <c r="R445" i="1"/>
  <c r="R444" i="1"/>
  <c r="R443" i="1"/>
  <c r="Q445" i="1"/>
  <c r="Q444" i="1"/>
  <c r="Q443" i="1"/>
  <c r="R442" i="1"/>
  <c r="Q442" i="1"/>
  <c r="R441" i="1"/>
  <c r="Q441" i="1"/>
  <c r="R440" i="1"/>
  <c r="Q440" i="1"/>
  <c r="R439" i="1"/>
  <c r="Q439" i="1"/>
  <c r="R438" i="1"/>
  <c r="Q438" i="1"/>
  <c r="R437" i="1"/>
  <c r="Q437" i="1"/>
  <c r="O437" i="1"/>
  <c r="R436" i="1"/>
  <c r="Q436" i="1"/>
  <c r="R435" i="1"/>
  <c r="Q435" i="1"/>
  <c r="O435" i="1"/>
  <c r="R434" i="1"/>
  <c r="Q434" i="1"/>
  <c r="R433" i="1"/>
  <c r="Q433" i="1"/>
  <c r="O433" i="1"/>
  <c r="R431" i="1"/>
  <c r="Q431" i="1"/>
  <c r="R430" i="1"/>
  <c r="Q430" i="1"/>
  <c r="R425" i="1"/>
  <c r="Q425" i="1"/>
  <c r="R424" i="1"/>
  <c r="Q424" i="1"/>
  <c r="R419" i="1"/>
  <c r="Q419" i="1"/>
  <c r="R416" i="1"/>
  <c r="Q416" i="1"/>
  <c r="Q415" i="1"/>
  <c r="R414" i="1"/>
  <c r="Q414" i="1"/>
  <c r="R413" i="1"/>
  <c r="Q413" i="1"/>
  <c r="R412" i="1"/>
  <c r="Q412" i="1"/>
  <c r="R407" i="1"/>
  <c r="R406" i="1"/>
  <c r="R405" i="1"/>
  <c r="R404" i="1"/>
  <c r="R403" i="1"/>
  <c r="Q407" i="1"/>
  <c r="Q406" i="1"/>
  <c r="Q405" i="1"/>
  <c r="Q404" i="1"/>
  <c r="Q403" i="1"/>
  <c r="R402" i="1"/>
  <c r="R401" i="1"/>
  <c r="R400" i="1"/>
  <c r="Q402" i="1"/>
  <c r="Q401" i="1"/>
  <c r="Q400" i="1"/>
  <c r="R399" i="1"/>
  <c r="R398" i="1"/>
  <c r="Q399" i="1"/>
  <c r="Q398" i="1"/>
  <c r="R397" i="1"/>
  <c r="P397" i="1"/>
  <c r="P395" i="1"/>
  <c r="Q397" i="1"/>
  <c r="O397" i="1"/>
  <c r="R396" i="1"/>
  <c r="Q396" i="1"/>
  <c r="R389" i="1"/>
  <c r="Q389" i="1"/>
  <c r="R388" i="1"/>
  <c r="Q388" i="1"/>
  <c r="R387" i="1"/>
  <c r="Q387" i="1"/>
  <c r="R385" i="1"/>
  <c r="Q385" i="1"/>
  <c r="O385" i="1"/>
  <c r="R384" i="1"/>
  <c r="P384" i="1"/>
  <c r="Q384" i="1"/>
  <c r="O384" i="1"/>
  <c r="R383" i="1"/>
  <c r="Q383" i="1"/>
  <c r="R375" i="1"/>
  <c r="P375" i="1"/>
  <c r="Q375" i="1"/>
  <c r="O375" i="1"/>
  <c r="R374" i="1"/>
  <c r="P374" i="1"/>
  <c r="Q374" i="1"/>
  <c r="O374" i="1"/>
  <c r="R373" i="1"/>
  <c r="P373" i="1"/>
  <c r="Q373" i="1"/>
  <c r="O373" i="1"/>
  <c r="R372" i="1"/>
  <c r="P372" i="1"/>
  <c r="Q372" i="1"/>
  <c r="O372" i="1"/>
  <c r="R371" i="1"/>
  <c r="Q371" i="1"/>
  <c r="R366" i="1"/>
  <c r="P366" i="1"/>
  <c r="Q366" i="1"/>
  <c r="O366" i="1"/>
  <c r="R365" i="1"/>
  <c r="P365" i="1"/>
  <c r="Q365" i="1"/>
  <c r="O365" i="1"/>
  <c r="R364" i="1"/>
  <c r="P364" i="1"/>
  <c r="Q364" i="1"/>
  <c r="O364" i="1"/>
  <c r="R363" i="1"/>
  <c r="P363" i="1"/>
  <c r="Q363" i="1"/>
  <c r="O363" i="1"/>
  <c r="R362" i="1"/>
  <c r="P362" i="1"/>
  <c r="Q362" i="1"/>
  <c r="O362" i="1"/>
  <c r="R361" i="1"/>
  <c r="Q361" i="1"/>
  <c r="R359" i="1"/>
  <c r="P359" i="1"/>
  <c r="Q359" i="1"/>
  <c r="O359" i="1"/>
  <c r="R358" i="1"/>
  <c r="P358" i="1"/>
  <c r="Q358" i="1"/>
  <c r="O358" i="1"/>
  <c r="R357" i="1"/>
  <c r="P357" i="1"/>
  <c r="Q357" i="1"/>
  <c r="O357" i="1"/>
  <c r="R356" i="1"/>
  <c r="P356" i="1"/>
  <c r="Q356" i="1"/>
  <c r="O356" i="1"/>
  <c r="R355" i="1"/>
  <c r="P355" i="1"/>
  <c r="Q355" i="1"/>
  <c r="O355" i="1"/>
  <c r="R354" i="1"/>
  <c r="P354" i="1"/>
  <c r="Q354" i="1"/>
  <c r="O354" i="1"/>
  <c r="R353" i="1"/>
  <c r="P353" i="1"/>
  <c r="Q353" i="1"/>
  <c r="O353" i="1"/>
  <c r="R352" i="1"/>
  <c r="Q352" i="1"/>
  <c r="M345" i="1"/>
  <c r="M344" i="1"/>
  <c r="M343" i="1"/>
  <c r="M342" i="1"/>
  <c r="K345" i="1"/>
  <c r="K344" i="1"/>
  <c r="K343" i="1"/>
  <c r="K342" i="1"/>
  <c r="R347" i="1"/>
  <c r="P347" i="1"/>
  <c r="Q347" i="1"/>
  <c r="O347" i="1"/>
  <c r="R346" i="1"/>
  <c r="Q346" i="1"/>
  <c r="Q345" i="1"/>
  <c r="Q344" i="1"/>
  <c r="R341" i="1"/>
  <c r="P341" i="1"/>
  <c r="Q341" i="1"/>
  <c r="O341" i="1"/>
  <c r="R340" i="1"/>
  <c r="P340" i="1"/>
  <c r="Q340" i="1"/>
  <c r="O340" i="1"/>
  <c r="R339" i="1"/>
  <c r="P339" i="1"/>
  <c r="Q339" i="1"/>
  <c r="O339" i="1"/>
  <c r="R338" i="1"/>
  <c r="Q338" i="1"/>
  <c r="O338" i="1"/>
  <c r="R337" i="1"/>
  <c r="P337" i="1"/>
  <c r="Q337" i="1"/>
  <c r="O337" i="1"/>
  <c r="R336" i="1"/>
  <c r="P336" i="1"/>
  <c r="Q336" i="1"/>
  <c r="O336" i="1"/>
  <c r="R335" i="1"/>
  <c r="Q335" i="1"/>
  <c r="R332" i="1"/>
  <c r="P332" i="1"/>
  <c r="Q332" i="1"/>
  <c r="O332" i="1"/>
  <c r="R331" i="1"/>
  <c r="Q331" i="1"/>
  <c r="R328" i="1"/>
  <c r="P328" i="1"/>
  <c r="Q328" i="1"/>
  <c r="O328" i="1"/>
  <c r="R327" i="1"/>
  <c r="P327" i="1"/>
  <c r="Q327" i="1"/>
  <c r="O327" i="1"/>
  <c r="R326" i="1"/>
  <c r="P326" i="1"/>
  <c r="Q326" i="1"/>
  <c r="O326" i="1"/>
  <c r="R325" i="1"/>
  <c r="Q325" i="1"/>
  <c r="R321" i="1"/>
  <c r="Q321" i="1"/>
  <c r="R317" i="1"/>
  <c r="P317" i="1"/>
  <c r="Q317" i="1"/>
  <c r="O317" i="1"/>
  <c r="R316" i="1"/>
  <c r="Q316" i="1"/>
  <c r="R301" i="1"/>
  <c r="P301" i="1"/>
  <c r="Q301" i="1"/>
  <c r="O301" i="1"/>
  <c r="R300" i="1"/>
  <c r="P300" i="1"/>
  <c r="Q300" i="1"/>
  <c r="O300" i="1"/>
  <c r="R299" i="1"/>
  <c r="P299" i="1"/>
  <c r="Q299" i="1"/>
  <c r="R297" i="1"/>
  <c r="P297" i="1"/>
  <c r="Q297" i="1"/>
  <c r="O297" i="1"/>
  <c r="R296" i="1"/>
  <c r="P296" i="1"/>
  <c r="Q296" i="1"/>
  <c r="O296" i="1"/>
  <c r="R295" i="1"/>
  <c r="P295" i="1"/>
  <c r="Q295" i="1"/>
  <c r="O295" i="1"/>
  <c r="R294" i="1"/>
  <c r="P294" i="1"/>
  <c r="Q294" i="1"/>
  <c r="O294" i="1"/>
  <c r="R293" i="1"/>
  <c r="P293" i="1"/>
  <c r="Q293" i="1"/>
  <c r="O293" i="1"/>
  <c r="R292" i="1"/>
  <c r="Q292" i="1"/>
  <c r="R290" i="1"/>
  <c r="P290" i="1"/>
  <c r="Q290" i="1"/>
  <c r="O290" i="1"/>
  <c r="R289" i="1"/>
  <c r="P289" i="1"/>
  <c r="Q289" i="1"/>
  <c r="O289" i="1"/>
  <c r="R288" i="1"/>
  <c r="P288" i="1"/>
  <c r="Q288" i="1"/>
  <c r="O288" i="1"/>
  <c r="R287" i="1"/>
  <c r="P287" i="1"/>
  <c r="Q287" i="1"/>
  <c r="R283" i="1"/>
  <c r="Q283" i="1"/>
  <c r="R279" i="1"/>
  <c r="P279" i="1"/>
  <c r="Q279" i="1"/>
  <c r="O279" i="1"/>
  <c r="R278" i="1"/>
  <c r="Q278" i="1"/>
  <c r="R274" i="1"/>
  <c r="P274" i="1"/>
  <c r="Q274" i="1"/>
  <c r="O274" i="1"/>
  <c r="R273" i="1"/>
  <c r="P273" i="1"/>
  <c r="Q273" i="1"/>
  <c r="O273" i="1"/>
  <c r="R272" i="1"/>
  <c r="P272" i="1"/>
  <c r="Q272" i="1"/>
  <c r="O272" i="1"/>
  <c r="R271" i="1"/>
  <c r="Q271" i="1"/>
  <c r="R268" i="1"/>
  <c r="R266" i="1"/>
  <c r="Q268" i="1"/>
  <c r="R264" i="1"/>
  <c r="Q264" i="1"/>
  <c r="O264" i="1"/>
  <c r="O263" i="1"/>
  <c r="R262" i="1"/>
  <c r="Q262" i="1"/>
  <c r="R260" i="1"/>
  <c r="P260" i="1"/>
  <c r="Q260" i="1"/>
  <c r="O260" i="1"/>
  <c r="R259" i="1"/>
  <c r="P259" i="1"/>
  <c r="Q259" i="1"/>
  <c r="O259" i="1"/>
  <c r="R258" i="1"/>
  <c r="P258" i="1"/>
  <c r="Q258" i="1"/>
  <c r="O258" i="1"/>
  <c r="R257" i="1"/>
  <c r="P257" i="1"/>
  <c r="Q257" i="1"/>
  <c r="O257" i="1"/>
  <c r="R256" i="1"/>
  <c r="P256" i="1"/>
  <c r="Q256" i="1"/>
  <c r="O256" i="1"/>
  <c r="R255" i="1"/>
  <c r="Q255" i="1"/>
  <c r="R251" i="1"/>
  <c r="P251" i="1"/>
  <c r="Q251" i="1"/>
  <c r="O251" i="1"/>
  <c r="R250" i="1"/>
  <c r="P250" i="1"/>
  <c r="Q250" i="1"/>
  <c r="O250" i="1"/>
  <c r="R249" i="1"/>
  <c r="Q249" i="1"/>
  <c r="R236" i="1"/>
  <c r="P236" i="1"/>
  <c r="Q236" i="1"/>
  <c r="O236" i="1"/>
  <c r="R235" i="1"/>
  <c r="P235" i="1"/>
  <c r="Q235" i="1"/>
  <c r="O235" i="1"/>
  <c r="R234" i="1"/>
  <c r="P234" i="1"/>
  <c r="Q234" i="1"/>
  <c r="O234" i="1"/>
  <c r="R233" i="1"/>
  <c r="P233" i="1"/>
  <c r="Q233" i="1"/>
  <c r="O233" i="1"/>
  <c r="R232" i="1"/>
  <c r="P232" i="1"/>
  <c r="Q232" i="1"/>
  <c r="O232" i="1"/>
  <c r="R231" i="1"/>
  <c r="P231" i="1"/>
  <c r="Q231" i="1"/>
  <c r="O231" i="1"/>
  <c r="R230" i="1"/>
  <c r="Q230" i="1"/>
  <c r="O230" i="1"/>
  <c r="R228" i="1"/>
  <c r="P228" i="1"/>
  <c r="Q228" i="1"/>
  <c r="O228" i="1"/>
  <c r="R227" i="1"/>
  <c r="P227" i="1"/>
  <c r="Q227" i="1"/>
  <c r="O227" i="1"/>
  <c r="R226" i="1"/>
  <c r="P226" i="1"/>
  <c r="Q226" i="1"/>
  <c r="O226" i="1"/>
  <c r="R225" i="1"/>
  <c r="P225" i="1"/>
  <c r="Q225" i="1"/>
  <c r="O225" i="1"/>
  <c r="R224" i="1"/>
  <c r="P224" i="1"/>
  <c r="Q224" i="1"/>
  <c r="O224" i="1"/>
  <c r="R223" i="1"/>
  <c r="Q223" i="1"/>
  <c r="R221" i="1"/>
  <c r="P221" i="1"/>
  <c r="Q221" i="1"/>
  <c r="O221" i="1"/>
  <c r="R220" i="1"/>
  <c r="P220" i="1"/>
  <c r="Q220" i="1"/>
  <c r="O220" i="1"/>
  <c r="R219" i="1"/>
  <c r="P219" i="1"/>
  <c r="Q219" i="1"/>
  <c r="O219" i="1"/>
  <c r="R218" i="1"/>
  <c r="P218" i="1"/>
  <c r="Q218" i="1"/>
  <c r="O218" i="1"/>
  <c r="R217" i="1"/>
  <c r="P217" i="1"/>
  <c r="Q217" i="1"/>
  <c r="O217" i="1"/>
  <c r="R216" i="1"/>
  <c r="Q216" i="1"/>
  <c r="R213" i="1"/>
  <c r="P213" i="1"/>
  <c r="Q213" i="1"/>
  <c r="R211" i="1"/>
  <c r="P211" i="1"/>
  <c r="Q211" i="1"/>
  <c r="O211" i="1"/>
  <c r="R210" i="1"/>
  <c r="P210" i="1"/>
  <c r="Q210" i="1"/>
  <c r="O210" i="1"/>
  <c r="R208" i="1"/>
  <c r="P208" i="1"/>
  <c r="Q208" i="1"/>
  <c r="O208" i="1"/>
  <c r="R207" i="1"/>
  <c r="P207" i="1"/>
  <c r="Q207" i="1"/>
  <c r="O207" i="1"/>
  <c r="R206" i="1"/>
  <c r="P206" i="1"/>
  <c r="Q206" i="1"/>
  <c r="O206" i="1"/>
  <c r="R205" i="1"/>
  <c r="P205" i="1"/>
  <c r="Q205" i="1"/>
  <c r="R203" i="1"/>
  <c r="P203" i="1"/>
  <c r="Q203" i="1"/>
  <c r="O203" i="1"/>
  <c r="R202" i="1"/>
  <c r="P202" i="1"/>
  <c r="Q202" i="1"/>
  <c r="O202" i="1"/>
  <c r="R201" i="1"/>
  <c r="P201" i="1"/>
  <c r="Q201" i="1"/>
  <c r="O201" i="1"/>
  <c r="R200" i="1"/>
  <c r="P200" i="1"/>
  <c r="Q200" i="1"/>
  <c r="O200" i="1"/>
  <c r="R199" i="1"/>
  <c r="P199" i="1"/>
  <c r="Q199" i="1"/>
  <c r="O199" i="1"/>
  <c r="R198" i="1"/>
  <c r="P198" i="1"/>
  <c r="Q198" i="1"/>
  <c r="O198" i="1"/>
  <c r="R197" i="1"/>
  <c r="Q197" i="1"/>
  <c r="O197" i="1"/>
  <c r="R195" i="1"/>
  <c r="P195" i="1"/>
  <c r="Q195" i="1"/>
  <c r="R192" i="1"/>
  <c r="P192" i="1"/>
  <c r="Q192" i="1"/>
  <c r="O192" i="1"/>
  <c r="R191" i="1"/>
  <c r="P191" i="1"/>
  <c r="Q191" i="1"/>
  <c r="O191" i="1"/>
  <c r="R190" i="1"/>
  <c r="P190" i="1"/>
  <c r="Q190" i="1"/>
  <c r="O190" i="1"/>
  <c r="R189" i="1"/>
  <c r="P189" i="1"/>
  <c r="Q189" i="1"/>
  <c r="O189" i="1"/>
  <c r="R188" i="1"/>
  <c r="P188" i="1"/>
  <c r="Q188" i="1"/>
  <c r="O188" i="1"/>
  <c r="R187" i="1"/>
  <c r="Q187" i="1"/>
  <c r="R185" i="1"/>
  <c r="P185" i="1"/>
  <c r="Q185" i="1"/>
  <c r="O185" i="1"/>
  <c r="R184" i="1"/>
  <c r="Q184" i="1"/>
  <c r="R182" i="1"/>
  <c r="P182" i="1"/>
  <c r="Q182" i="1"/>
  <c r="O182" i="1"/>
  <c r="R181" i="1"/>
  <c r="P181" i="1"/>
  <c r="Q181" i="1"/>
  <c r="O181" i="1"/>
  <c r="R180" i="1"/>
  <c r="P180" i="1"/>
  <c r="Q180" i="1"/>
  <c r="O180" i="1"/>
  <c r="R179" i="1"/>
  <c r="P179" i="1"/>
  <c r="Q179" i="1"/>
  <c r="O179" i="1"/>
  <c r="R178" i="1"/>
  <c r="P178" i="1"/>
  <c r="Q178" i="1"/>
  <c r="O178" i="1"/>
  <c r="R177" i="1"/>
  <c r="P177" i="1"/>
  <c r="Q177" i="1"/>
  <c r="O177" i="1"/>
  <c r="R176" i="1"/>
  <c r="P176" i="1"/>
  <c r="Q176" i="1"/>
  <c r="O176" i="1"/>
  <c r="R175" i="1"/>
  <c r="P175" i="1"/>
  <c r="Q175" i="1"/>
  <c r="O175" i="1"/>
  <c r="R174" i="1"/>
  <c r="P174" i="1"/>
  <c r="Q174" i="1"/>
  <c r="O174" i="1"/>
  <c r="R173" i="1"/>
  <c r="P173" i="1"/>
  <c r="Q173" i="1"/>
  <c r="O173" i="1"/>
  <c r="R172" i="1"/>
  <c r="P172" i="1"/>
  <c r="Q172" i="1"/>
  <c r="O172" i="1"/>
  <c r="R171" i="1"/>
  <c r="P171" i="1"/>
  <c r="Q171" i="1"/>
  <c r="O171" i="1"/>
  <c r="R170" i="1"/>
  <c r="P170" i="1"/>
  <c r="Q170" i="1"/>
  <c r="O170" i="1"/>
  <c r="R169" i="1"/>
  <c r="P169" i="1"/>
  <c r="Q169" i="1"/>
  <c r="O169" i="1"/>
  <c r="R168" i="1"/>
  <c r="P168" i="1"/>
  <c r="Q168" i="1"/>
  <c r="O168" i="1"/>
  <c r="R167" i="1"/>
  <c r="P167" i="1"/>
  <c r="Q167" i="1"/>
  <c r="O167" i="1"/>
  <c r="R166" i="1"/>
  <c r="P166" i="1"/>
  <c r="Q166" i="1"/>
  <c r="O166" i="1"/>
  <c r="R165" i="1"/>
  <c r="P165" i="1"/>
  <c r="Q165" i="1"/>
  <c r="O165" i="1"/>
  <c r="R164" i="1"/>
  <c r="P164" i="1"/>
  <c r="Q164" i="1"/>
  <c r="O164" i="1"/>
  <c r="R163" i="1"/>
  <c r="P163" i="1"/>
  <c r="Q163" i="1"/>
  <c r="O163" i="1"/>
  <c r="R162" i="1"/>
  <c r="P162" i="1"/>
  <c r="Q162" i="1"/>
  <c r="R160" i="1"/>
  <c r="P160" i="1"/>
  <c r="Q160" i="1"/>
  <c r="O160" i="1"/>
  <c r="R159" i="1"/>
  <c r="P159" i="1"/>
  <c r="Q159" i="1"/>
  <c r="O159" i="1"/>
  <c r="R158" i="1"/>
  <c r="P158" i="1"/>
  <c r="Q158" i="1"/>
  <c r="O158" i="1"/>
  <c r="R157" i="1"/>
  <c r="P157" i="1"/>
  <c r="Q157" i="1"/>
  <c r="O157" i="1"/>
  <c r="R156" i="1"/>
  <c r="P156" i="1"/>
  <c r="Q156" i="1"/>
  <c r="O156" i="1"/>
  <c r="R155" i="1"/>
  <c r="P155" i="1"/>
  <c r="Q155" i="1"/>
  <c r="O155" i="1"/>
  <c r="R154" i="1"/>
  <c r="P154" i="1"/>
  <c r="Q154" i="1"/>
  <c r="O154" i="1"/>
  <c r="R153" i="1"/>
  <c r="P153" i="1"/>
  <c r="Q153" i="1"/>
  <c r="O153" i="1"/>
  <c r="R152" i="1"/>
  <c r="P152" i="1"/>
  <c r="Q152" i="1"/>
  <c r="O152" i="1"/>
  <c r="R151" i="1"/>
  <c r="P151" i="1"/>
  <c r="Q151" i="1"/>
  <c r="R149" i="1"/>
  <c r="P149" i="1"/>
  <c r="Q149" i="1"/>
  <c r="O149" i="1"/>
  <c r="O148" i="1"/>
  <c r="R147" i="1"/>
  <c r="P147" i="1"/>
  <c r="Q147" i="1"/>
  <c r="O147" i="1"/>
  <c r="R145" i="1"/>
  <c r="Q145" i="1"/>
  <c r="O145" i="1"/>
  <c r="O144" i="1"/>
  <c r="R142" i="1"/>
  <c r="P142" i="1"/>
  <c r="Q142" i="1"/>
  <c r="O142" i="1"/>
  <c r="R141" i="1"/>
  <c r="P141" i="1"/>
  <c r="Q141" i="1"/>
  <c r="O141" i="1"/>
  <c r="R140" i="1"/>
  <c r="P140" i="1"/>
  <c r="Q140" i="1"/>
  <c r="O140" i="1"/>
  <c r="R139" i="1"/>
  <c r="P139" i="1"/>
  <c r="Q139" i="1"/>
  <c r="O139" i="1"/>
  <c r="R138" i="1"/>
  <c r="P138" i="1"/>
  <c r="Q138" i="1"/>
  <c r="O138" i="1"/>
  <c r="R135" i="1"/>
  <c r="P135" i="1"/>
  <c r="Q135" i="1"/>
  <c r="O135" i="1"/>
  <c r="R134" i="1"/>
  <c r="P134" i="1"/>
  <c r="Q134" i="1"/>
  <c r="O134" i="1"/>
  <c r="R116" i="1"/>
  <c r="P116" i="1"/>
  <c r="Q116" i="1"/>
  <c r="O116" i="1"/>
  <c r="R115" i="1"/>
  <c r="Q115" i="1"/>
  <c r="R113" i="1"/>
  <c r="P113" i="1"/>
  <c r="Q113" i="1"/>
  <c r="O113" i="1"/>
  <c r="R112" i="1"/>
  <c r="P112" i="1"/>
  <c r="Q112" i="1"/>
  <c r="O112" i="1"/>
  <c r="R111" i="1"/>
  <c r="P111" i="1"/>
  <c r="Q111" i="1"/>
  <c r="O111" i="1"/>
  <c r="R110" i="1"/>
  <c r="P110" i="1"/>
  <c r="Q110" i="1"/>
  <c r="O110" i="1"/>
  <c r="R108" i="1"/>
  <c r="P108" i="1"/>
  <c r="Q108" i="1"/>
  <c r="O108" i="1"/>
  <c r="R107" i="1"/>
  <c r="P107" i="1"/>
  <c r="Q107" i="1"/>
  <c r="O107" i="1"/>
  <c r="R106" i="1"/>
  <c r="P106" i="1"/>
  <c r="Q106" i="1"/>
  <c r="O106" i="1"/>
  <c r="R105" i="1"/>
  <c r="P105" i="1"/>
  <c r="Q105" i="1"/>
  <c r="O105" i="1"/>
  <c r="R104" i="1"/>
  <c r="P104" i="1"/>
  <c r="Q104" i="1"/>
  <c r="O104" i="1"/>
  <c r="R103" i="1"/>
  <c r="P103" i="1"/>
  <c r="Q103" i="1"/>
  <c r="O103" i="1"/>
  <c r="R102" i="1"/>
  <c r="P102" i="1"/>
  <c r="Q102" i="1"/>
  <c r="O102" i="1"/>
  <c r="R101" i="1"/>
  <c r="P101" i="1"/>
  <c r="Q101" i="1"/>
  <c r="O101" i="1"/>
  <c r="R100" i="1"/>
  <c r="P100" i="1"/>
  <c r="Q100" i="1"/>
  <c r="O100" i="1"/>
  <c r="R99" i="1"/>
  <c r="P99" i="1"/>
  <c r="Q99" i="1"/>
  <c r="O99" i="1"/>
  <c r="R98" i="1"/>
  <c r="P98" i="1"/>
  <c r="Q98" i="1"/>
  <c r="O98" i="1"/>
  <c r="R97" i="1"/>
  <c r="P97" i="1"/>
  <c r="Q97" i="1"/>
  <c r="O97" i="1"/>
  <c r="R96" i="1"/>
  <c r="P96" i="1"/>
  <c r="Q96" i="1"/>
  <c r="O96" i="1"/>
  <c r="R95" i="1"/>
  <c r="P95" i="1"/>
  <c r="Q95" i="1"/>
  <c r="O95" i="1"/>
  <c r="R94" i="1"/>
  <c r="P94" i="1"/>
  <c r="Q94" i="1"/>
  <c r="O94" i="1"/>
  <c r="R91" i="1"/>
  <c r="P91" i="1"/>
  <c r="Q91" i="1"/>
  <c r="O91" i="1"/>
  <c r="R90" i="1"/>
  <c r="P90" i="1"/>
  <c r="Q90" i="1"/>
  <c r="O90" i="1"/>
  <c r="R89" i="1"/>
  <c r="P89" i="1"/>
  <c r="Q89" i="1"/>
  <c r="O89" i="1"/>
  <c r="R88" i="1"/>
  <c r="P88" i="1"/>
  <c r="Q88" i="1"/>
  <c r="O88" i="1"/>
  <c r="R87" i="1"/>
  <c r="P87" i="1"/>
  <c r="Q87" i="1"/>
  <c r="O87" i="1"/>
  <c r="R85" i="1"/>
  <c r="P85" i="1"/>
  <c r="P84" i="1"/>
  <c r="Q85" i="1"/>
  <c r="O85" i="1"/>
  <c r="O84" i="1"/>
  <c r="R77" i="1"/>
  <c r="P77" i="1"/>
  <c r="P76" i="1"/>
  <c r="P73" i="1"/>
  <c r="Q77" i="1"/>
  <c r="O77" i="1"/>
  <c r="O76" i="1"/>
  <c r="R75" i="1"/>
  <c r="P75" i="1"/>
  <c r="Q75" i="1"/>
  <c r="R72" i="1"/>
  <c r="P72" i="1"/>
  <c r="Q72" i="1"/>
  <c r="O72" i="1"/>
  <c r="R71" i="1"/>
  <c r="P71" i="1"/>
  <c r="Q71" i="1"/>
  <c r="O71" i="1"/>
  <c r="Q66" i="1"/>
  <c r="O66" i="1"/>
  <c r="O65" i="1"/>
  <c r="O64" i="1"/>
  <c r="R63" i="1"/>
  <c r="P63" i="1"/>
  <c r="Q63" i="1"/>
  <c r="O63" i="1"/>
  <c r="R62" i="1"/>
  <c r="P62" i="1"/>
  <c r="Q62" i="1"/>
  <c r="O62" i="1"/>
  <c r="R61" i="1"/>
  <c r="P61" i="1"/>
  <c r="Q61" i="1"/>
  <c r="O61" i="1"/>
  <c r="R60" i="1"/>
  <c r="P60" i="1"/>
  <c r="Q60" i="1"/>
  <c r="O60" i="1"/>
  <c r="U43" i="1"/>
  <c r="F18" i="1"/>
  <c r="E18" i="1"/>
  <c r="F17" i="1"/>
  <c r="E17" i="1"/>
  <c r="F512" i="1"/>
  <c r="E512" i="1"/>
  <c r="E52" i="1"/>
  <c r="F511" i="1"/>
  <c r="F51" i="1"/>
  <c r="D51" i="1"/>
  <c r="E511" i="1"/>
  <c r="F510" i="1"/>
  <c r="E510" i="1"/>
  <c r="E50" i="1"/>
  <c r="F472" i="1"/>
  <c r="E472" i="1"/>
  <c r="F471" i="1"/>
  <c r="E471" i="1"/>
  <c r="C471" i="1"/>
  <c r="F470" i="1"/>
  <c r="E470" i="1"/>
  <c r="F469" i="1"/>
  <c r="E469" i="1"/>
  <c r="F468" i="1"/>
  <c r="E468" i="1"/>
  <c r="F465" i="1"/>
  <c r="E465" i="1"/>
  <c r="E464" i="1"/>
  <c r="F463" i="1"/>
  <c r="E463" i="1"/>
  <c r="F462" i="1"/>
  <c r="E462" i="1"/>
  <c r="C462" i="1"/>
  <c r="F461" i="1"/>
  <c r="E461" i="1"/>
  <c r="F458" i="1"/>
  <c r="E458" i="1"/>
  <c r="F457" i="1"/>
  <c r="E457" i="1"/>
  <c r="F445" i="1"/>
  <c r="D445" i="1"/>
  <c r="E445" i="1"/>
  <c r="E444" i="1"/>
  <c r="E443" i="1"/>
  <c r="F442" i="1"/>
  <c r="D442" i="1"/>
  <c r="E442" i="1"/>
  <c r="F441" i="1"/>
  <c r="D441" i="1"/>
  <c r="E441" i="1"/>
  <c r="F440" i="1"/>
  <c r="D440" i="1"/>
  <c r="E440" i="1"/>
  <c r="F439" i="1"/>
  <c r="D439" i="1"/>
  <c r="E439" i="1"/>
  <c r="F438" i="1"/>
  <c r="D438" i="1"/>
  <c r="E438" i="1"/>
  <c r="F437" i="1"/>
  <c r="D437" i="1"/>
  <c r="E437" i="1"/>
  <c r="F436" i="1"/>
  <c r="D436" i="1"/>
  <c r="E436" i="1"/>
  <c r="F435" i="1"/>
  <c r="D435" i="1"/>
  <c r="E435" i="1"/>
  <c r="F434" i="1"/>
  <c r="D434" i="1"/>
  <c r="E434" i="1"/>
  <c r="F433" i="1"/>
  <c r="D433" i="1"/>
  <c r="E433" i="1"/>
  <c r="F431" i="1"/>
  <c r="D431" i="1"/>
  <c r="E431" i="1"/>
  <c r="F430" i="1"/>
  <c r="D430" i="1"/>
  <c r="E430" i="1"/>
  <c r="C430" i="1"/>
  <c r="F425" i="1"/>
  <c r="D425" i="1"/>
  <c r="E425" i="1"/>
  <c r="C425" i="1"/>
  <c r="AM425" i="1"/>
  <c r="F424" i="1"/>
  <c r="D424" i="1"/>
  <c r="E424" i="1"/>
  <c r="C424" i="1"/>
  <c r="F419" i="1"/>
  <c r="E419" i="1"/>
  <c r="C419" i="1"/>
  <c r="AM419" i="1"/>
  <c r="F416" i="1"/>
  <c r="D416" i="1"/>
  <c r="D415" i="1"/>
  <c r="E416" i="1"/>
  <c r="F414" i="1"/>
  <c r="D414" i="1"/>
  <c r="E414" i="1"/>
  <c r="C414" i="1"/>
  <c r="AM414" i="1"/>
  <c r="F413" i="1"/>
  <c r="D413" i="1"/>
  <c r="E413" i="1"/>
  <c r="F412" i="1"/>
  <c r="D412" i="1"/>
  <c r="E412" i="1"/>
  <c r="C412" i="1"/>
  <c r="C411" i="1"/>
  <c r="F407" i="1"/>
  <c r="D407" i="1"/>
  <c r="E407" i="1"/>
  <c r="E406" i="1"/>
  <c r="E405" i="1"/>
  <c r="E404" i="1"/>
  <c r="E403" i="1"/>
  <c r="F399" i="1"/>
  <c r="F398" i="1"/>
  <c r="E399" i="1"/>
  <c r="C399" i="1"/>
  <c r="C398" i="1"/>
  <c r="F402" i="1"/>
  <c r="F401" i="1"/>
  <c r="F400" i="1"/>
  <c r="E402" i="1"/>
  <c r="C402" i="1"/>
  <c r="F397" i="1"/>
  <c r="E397" i="1"/>
  <c r="F396" i="1"/>
  <c r="D396" i="1"/>
  <c r="E396" i="1"/>
  <c r="F392" i="1"/>
  <c r="E392" i="1"/>
  <c r="E391" i="1"/>
  <c r="F389" i="1"/>
  <c r="D389" i="1"/>
  <c r="AN389" i="1"/>
  <c r="E389" i="1"/>
  <c r="F388" i="1"/>
  <c r="D388" i="1"/>
  <c r="E388" i="1"/>
  <c r="C388" i="1"/>
  <c r="F387" i="1"/>
  <c r="D387" i="1"/>
  <c r="E387" i="1"/>
  <c r="C387" i="1"/>
  <c r="F385" i="1"/>
  <c r="E385" i="1"/>
  <c r="C385" i="1"/>
  <c r="F384" i="1"/>
  <c r="E384" i="1"/>
  <c r="F383" i="1"/>
  <c r="E383" i="1"/>
  <c r="F379" i="1"/>
  <c r="E379" i="1"/>
  <c r="F378" i="1"/>
  <c r="E378" i="1"/>
  <c r="F377" i="1"/>
  <c r="E377" i="1"/>
  <c r="F375" i="1"/>
  <c r="E375" i="1"/>
  <c r="F374" i="1"/>
  <c r="E374" i="1"/>
  <c r="F373" i="1"/>
  <c r="E373" i="1"/>
  <c r="F372" i="1"/>
  <c r="E372" i="1"/>
  <c r="F371" i="1"/>
  <c r="E371" i="1"/>
  <c r="F369" i="1"/>
  <c r="E369" i="1"/>
  <c r="F366" i="1"/>
  <c r="E366" i="1"/>
  <c r="F365" i="1"/>
  <c r="E365" i="1"/>
  <c r="F364" i="1"/>
  <c r="E364" i="1"/>
  <c r="F363" i="1"/>
  <c r="E363" i="1"/>
  <c r="F362" i="1"/>
  <c r="E362" i="1"/>
  <c r="F361" i="1"/>
  <c r="E361" i="1"/>
  <c r="F359" i="1"/>
  <c r="E359" i="1"/>
  <c r="C359" i="1"/>
  <c r="F358" i="1"/>
  <c r="E358" i="1"/>
  <c r="F357" i="1"/>
  <c r="E357" i="1"/>
  <c r="F356" i="1"/>
  <c r="E356" i="1"/>
  <c r="F355" i="1"/>
  <c r="E355" i="1"/>
  <c r="F354" i="1"/>
  <c r="E354" i="1"/>
  <c r="F353" i="1"/>
  <c r="E353" i="1"/>
  <c r="F352" i="1"/>
  <c r="E352" i="1"/>
  <c r="F347" i="1"/>
  <c r="E347" i="1"/>
  <c r="F346" i="1"/>
  <c r="E346" i="1"/>
  <c r="E345" i="1"/>
  <c r="E344" i="1"/>
  <c r="F341" i="1"/>
  <c r="E341" i="1"/>
  <c r="C341" i="1"/>
  <c r="F340" i="1"/>
  <c r="E340" i="1"/>
  <c r="F339" i="1"/>
  <c r="E339" i="1"/>
  <c r="F338" i="1"/>
  <c r="E338" i="1"/>
  <c r="F337" i="1"/>
  <c r="E337" i="1"/>
  <c r="C337" i="1"/>
  <c r="F336" i="1"/>
  <c r="E336" i="1"/>
  <c r="F335" i="1"/>
  <c r="E335" i="1"/>
  <c r="F332" i="1"/>
  <c r="E332" i="1"/>
  <c r="F331" i="1"/>
  <c r="E331" i="1"/>
  <c r="F328" i="1"/>
  <c r="E328" i="1"/>
  <c r="F327" i="1"/>
  <c r="F326" i="1"/>
  <c r="E326" i="1"/>
  <c r="F325" i="1"/>
  <c r="E325" i="1"/>
  <c r="F321" i="1"/>
  <c r="F320" i="1"/>
  <c r="E321" i="1"/>
  <c r="E320" i="1"/>
  <c r="F317" i="1"/>
  <c r="E317" i="1"/>
  <c r="F316" i="1"/>
  <c r="E316" i="1"/>
  <c r="F313" i="1"/>
  <c r="E313" i="1"/>
  <c r="F312" i="1"/>
  <c r="E312" i="1"/>
  <c r="F310" i="1"/>
  <c r="E310" i="1"/>
  <c r="E309" i="1"/>
  <c r="F307" i="1"/>
  <c r="F306" i="1"/>
  <c r="E307" i="1"/>
  <c r="E306" i="1"/>
  <c r="F301" i="1"/>
  <c r="E301" i="1"/>
  <c r="F300" i="1"/>
  <c r="E300" i="1"/>
  <c r="F299" i="1"/>
  <c r="E299" i="1"/>
  <c r="F297" i="1"/>
  <c r="E297" i="1"/>
  <c r="F296" i="1"/>
  <c r="E296" i="1"/>
  <c r="F295" i="1"/>
  <c r="E295" i="1"/>
  <c r="F294" i="1"/>
  <c r="E294" i="1"/>
  <c r="F293" i="1"/>
  <c r="E293" i="1"/>
  <c r="F292" i="1"/>
  <c r="E292" i="1"/>
  <c r="F290" i="1"/>
  <c r="E290" i="1"/>
  <c r="F289" i="1"/>
  <c r="E289" i="1"/>
  <c r="F288" i="1"/>
  <c r="E288" i="1"/>
  <c r="F287" i="1"/>
  <c r="E287" i="1"/>
  <c r="F283" i="1"/>
  <c r="F282" i="1"/>
  <c r="F281" i="1"/>
  <c r="E283" i="1"/>
  <c r="F279" i="1"/>
  <c r="E279" i="1"/>
  <c r="F278" i="1"/>
  <c r="E278" i="1"/>
  <c r="F274" i="1"/>
  <c r="E274" i="1"/>
  <c r="F273" i="1"/>
  <c r="E273" i="1"/>
  <c r="F272" i="1"/>
  <c r="E272" i="1"/>
  <c r="F271" i="1"/>
  <c r="E271" i="1"/>
  <c r="F268" i="1"/>
  <c r="F266" i="1"/>
  <c r="F265" i="1"/>
  <c r="E268" i="1"/>
  <c r="F264" i="1"/>
  <c r="F263" i="1"/>
  <c r="E264" i="1"/>
  <c r="F262" i="1"/>
  <c r="E262" i="1"/>
  <c r="F260" i="1"/>
  <c r="E260" i="1"/>
  <c r="F259" i="1"/>
  <c r="E259" i="1"/>
  <c r="F258" i="1"/>
  <c r="E258" i="1"/>
  <c r="F257" i="1"/>
  <c r="E257" i="1"/>
  <c r="F256" i="1"/>
  <c r="E256" i="1"/>
  <c r="F255" i="1"/>
  <c r="E255" i="1"/>
  <c r="F251" i="1"/>
  <c r="E251" i="1"/>
  <c r="F250" i="1"/>
  <c r="E250" i="1"/>
  <c r="F249" i="1"/>
  <c r="E249" i="1"/>
  <c r="F246" i="1"/>
  <c r="E246" i="1"/>
  <c r="F244" i="1"/>
  <c r="E244" i="1"/>
  <c r="F243" i="1"/>
  <c r="E243" i="1"/>
  <c r="F242" i="1"/>
  <c r="E242" i="1"/>
  <c r="F241" i="1"/>
  <c r="E241" i="1"/>
  <c r="F240" i="1"/>
  <c r="E240" i="1"/>
  <c r="F239" i="1"/>
  <c r="E239" i="1"/>
  <c r="F238" i="1"/>
  <c r="E238" i="1"/>
  <c r="F236" i="1"/>
  <c r="E236" i="1"/>
  <c r="F235" i="1"/>
  <c r="E235" i="1"/>
  <c r="F234" i="1"/>
  <c r="E234" i="1"/>
  <c r="F233" i="1"/>
  <c r="E233" i="1"/>
  <c r="F232" i="1"/>
  <c r="E232" i="1"/>
  <c r="F231" i="1"/>
  <c r="E231" i="1"/>
  <c r="F230" i="1"/>
  <c r="E230" i="1"/>
  <c r="F228" i="1"/>
  <c r="E228" i="1"/>
  <c r="F227" i="1"/>
  <c r="E227" i="1"/>
  <c r="F226" i="1"/>
  <c r="E226" i="1"/>
  <c r="F225" i="1"/>
  <c r="E225" i="1"/>
  <c r="F224" i="1"/>
  <c r="E224" i="1"/>
  <c r="F223" i="1"/>
  <c r="E223" i="1"/>
  <c r="F221" i="1"/>
  <c r="E221" i="1"/>
  <c r="F220" i="1"/>
  <c r="E220" i="1"/>
  <c r="F219" i="1"/>
  <c r="E219" i="1"/>
  <c r="F218" i="1"/>
  <c r="E218" i="1"/>
  <c r="F217" i="1"/>
  <c r="E217" i="1"/>
  <c r="F216" i="1"/>
  <c r="E216" i="1"/>
  <c r="F213" i="1"/>
  <c r="E213" i="1"/>
  <c r="F211" i="1"/>
  <c r="E211" i="1"/>
  <c r="F210" i="1"/>
  <c r="E210" i="1"/>
  <c r="F208" i="1"/>
  <c r="E208" i="1"/>
  <c r="F207" i="1"/>
  <c r="E207" i="1"/>
  <c r="F206" i="1"/>
  <c r="E206" i="1"/>
  <c r="F205" i="1"/>
  <c r="E205" i="1"/>
  <c r="F203" i="1"/>
  <c r="E203" i="1"/>
  <c r="F202" i="1"/>
  <c r="E202" i="1"/>
  <c r="F201" i="1"/>
  <c r="E201" i="1"/>
  <c r="F200" i="1"/>
  <c r="E200" i="1"/>
  <c r="F199" i="1"/>
  <c r="E199" i="1"/>
  <c r="F198" i="1"/>
  <c r="E198" i="1"/>
  <c r="F197" i="1"/>
  <c r="E197" i="1"/>
  <c r="F195" i="1"/>
  <c r="E195" i="1"/>
  <c r="F192" i="1"/>
  <c r="E192" i="1"/>
  <c r="F191" i="1"/>
  <c r="E191" i="1"/>
  <c r="F190" i="1"/>
  <c r="E190" i="1"/>
  <c r="F189" i="1"/>
  <c r="E189" i="1"/>
  <c r="F188" i="1"/>
  <c r="E188" i="1"/>
  <c r="F187" i="1"/>
  <c r="E187" i="1"/>
  <c r="F185" i="1"/>
  <c r="E185" i="1"/>
  <c r="F184" i="1"/>
  <c r="E184"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0" i="1"/>
  <c r="E160" i="1"/>
  <c r="F159" i="1"/>
  <c r="E159" i="1"/>
  <c r="F158" i="1"/>
  <c r="E158" i="1"/>
  <c r="F157" i="1"/>
  <c r="E157" i="1"/>
  <c r="F156" i="1"/>
  <c r="E156" i="1"/>
  <c r="F155" i="1"/>
  <c r="E155" i="1"/>
  <c r="F154" i="1"/>
  <c r="E154" i="1"/>
  <c r="F153" i="1"/>
  <c r="E153" i="1"/>
  <c r="F152" i="1"/>
  <c r="E152" i="1"/>
  <c r="F151" i="1"/>
  <c r="E151" i="1"/>
  <c r="F149" i="1"/>
  <c r="E149" i="1"/>
  <c r="F147" i="1"/>
  <c r="F146" i="1"/>
  <c r="E147" i="1"/>
  <c r="F145" i="1"/>
  <c r="F144" i="1"/>
  <c r="E145" i="1"/>
  <c r="E144" i="1"/>
  <c r="F142" i="1"/>
  <c r="E142" i="1"/>
  <c r="F141" i="1"/>
  <c r="E141" i="1"/>
  <c r="F140" i="1"/>
  <c r="E140" i="1"/>
  <c r="F139" i="1"/>
  <c r="E139" i="1"/>
  <c r="F138" i="1"/>
  <c r="E138" i="1"/>
  <c r="F135" i="1"/>
  <c r="E135" i="1"/>
  <c r="F134" i="1"/>
  <c r="E134" i="1"/>
  <c r="F129" i="1"/>
  <c r="E129" i="1"/>
  <c r="F128" i="1"/>
  <c r="E128" i="1"/>
  <c r="F127" i="1"/>
  <c r="E127" i="1"/>
  <c r="F126" i="1"/>
  <c r="E126" i="1"/>
  <c r="F125" i="1"/>
  <c r="E125" i="1"/>
  <c r="F124" i="1"/>
  <c r="E124" i="1"/>
  <c r="F123" i="1"/>
  <c r="E123" i="1"/>
  <c r="F122" i="1"/>
  <c r="E122" i="1"/>
  <c r="F121" i="1"/>
  <c r="E121" i="1"/>
  <c r="F120" i="1"/>
  <c r="E120" i="1"/>
  <c r="F119" i="1"/>
  <c r="E119" i="1"/>
  <c r="F118" i="1"/>
  <c r="E118" i="1"/>
  <c r="F116" i="1"/>
  <c r="E116" i="1"/>
  <c r="F115" i="1"/>
  <c r="E115" i="1"/>
  <c r="F113" i="1"/>
  <c r="E113" i="1"/>
  <c r="F112" i="1"/>
  <c r="E112" i="1"/>
  <c r="F111" i="1"/>
  <c r="E111" i="1"/>
  <c r="F110" i="1"/>
  <c r="E110"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1" i="1"/>
  <c r="E91" i="1"/>
  <c r="F90" i="1"/>
  <c r="E90" i="1"/>
  <c r="F89" i="1"/>
  <c r="E89" i="1"/>
  <c r="F88" i="1"/>
  <c r="E88" i="1"/>
  <c r="F87" i="1"/>
  <c r="E87" i="1"/>
  <c r="F85" i="1"/>
  <c r="F84" i="1"/>
  <c r="E85" i="1"/>
  <c r="F80" i="1"/>
  <c r="F79" i="1"/>
  <c r="E80" i="1"/>
  <c r="E79" i="1"/>
  <c r="F77" i="1"/>
  <c r="E77" i="1"/>
  <c r="E76" i="1"/>
  <c r="F75" i="1"/>
  <c r="E75" i="1"/>
  <c r="E74" i="1"/>
  <c r="F72" i="1"/>
  <c r="E72" i="1"/>
  <c r="F71" i="1"/>
  <c r="E71" i="1"/>
  <c r="J65" i="1"/>
  <c r="J64" i="1"/>
  <c r="E66" i="1"/>
  <c r="F63" i="1"/>
  <c r="F62" i="1"/>
  <c r="F61" i="1"/>
  <c r="F60" i="1"/>
  <c r="E63" i="1"/>
  <c r="E62" i="1"/>
  <c r="E61" i="1"/>
  <c r="E60" i="1"/>
  <c r="D25" i="1"/>
  <c r="J509" i="1"/>
  <c r="I509" i="1"/>
  <c r="H509" i="1"/>
  <c r="H43" i="1"/>
  <c r="C79" i="1"/>
  <c r="AJ15" i="2"/>
  <c r="AJ85" i="2"/>
  <c r="AJ83" i="2"/>
  <c r="AI85" i="2"/>
  <c r="AI83" i="2"/>
  <c r="AH85" i="2"/>
  <c r="AH83" i="2"/>
  <c r="AG85" i="2"/>
  <c r="AG83" i="2"/>
  <c r="AF85" i="2"/>
  <c r="AF83" i="2"/>
  <c r="AE85" i="2"/>
  <c r="AE83" i="2"/>
  <c r="AD85" i="2"/>
  <c r="AD83" i="2"/>
  <c r="AC85" i="2"/>
  <c r="AC83" i="2"/>
  <c r="AB85" i="2"/>
  <c r="Z85" i="2"/>
  <c r="W85" i="2"/>
  <c r="W83" i="2"/>
  <c r="V85" i="2"/>
  <c r="V83" i="2"/>
  <c r="U85" i="2"/>
  <c r="U83" i="2"/>
  <c r="T85" i="2"/>
  <c r="T83" i="2"/>
  <c r="S85" i="2"/>
  <c r="S83" i="2"/>
  <c r="R85" i="2"/>
  <c r="R83" i="2"/>
  <c r="Q85" i="2"/>
  <c r="Q83" i="2"/>
  <c r="AJ60" i="2"/>
  <c r="AI60" i="2"/>
  <c r="AH60" i="2"/>
  <c r="AG60" i="2"/>
  <c r="AF60" i="2"/>
  <c r="AF56" i="2"/>
  <c r="AE60" i="2"/>
  <c r="AD60" i="2"/>
  <c r="AC60" i="2"/>
  <c r="AB60" i="2"/>
  <c r="Z60" i="2"/>
  <c r="W60" i="2"/>
  <c r="V60" i="2"/>
  <c r="U60" i="2"/>
  <c r="T60" i="2"/>
  <c r="S60" i="2"/>
  <c r="R60" i="2"/>
  <c r="Q60" i="2"/>
  <c r="AC57" i="2"/>
  <c r="AB57" i="2"/>
  <c r="Z57" i="2"/>
  <c r="W57" i="2"/>
  <c r="V57" i="2"/>
  <c r="U57" i="2"/>
  <c r="T57" i="2"/>
  <c r="AI130" i="8"/>
  <c r="AI228" i="8"/>
  <c r="AJ44" i="2"/>
  <c r="AI44" i="2"/>
  <c r="AH44" i="2"/>
  <c r="AG44" i="2"/>
  <c r="AF44" i="2"/>
  <c r="AC44" i="2"/>
  <c r="AB44" i="2"/>
  <c r="Z44" i="2"/>
  <c r="AE45" i="2"/>
  <c r="AD45" i="2"/>
  <c r="AD44" i="2"/>
  <c r="AE42" i="2"/>
  <c r="AD42" i="2"/>
  <c r="AE41" i="2"/>
  <c r="AD41" i="2"/>
  <c r="BM41" i="2"/>
  <c r="BI41" i="2"/>
  <c r="Q92" i="8"/>
  <c r="Q84" i="8"/>
  <c r="Q484" i="8"/>
  <c r="Q483" i="8"/>
  <c r="Q482" i="8"/>
  <c r="Z249" i="1"/>
  <c r="Z248" i="1"/>
  <c r="Z299" i="1"/>
  <c r="Y299" i="1"/>
  <c r="Y298" i="1"/>
  <c r="Z356" i="1"/>
  <c r="Y356" i="1"/>
  <c r="Z95" i="1"/>
  <c r="Y95" i="1"/>
  <c r="Z18" i="1"/>
  <c r="Y18" i="1"/>
  <c r="AB272" i="8"/>
  <c r="AA277" i="8"/>
  <c r="AA274" i="8"/>
  <c r="AA273" i="8"/>
  <c r="AA272" i="8"/>
  <c r="Z277" i="8"/>
  <c r="Z274" i="8"/>
  <c r="Z273" i="8"/>
  <c r="Z272" i="8"/>
  <c r="Y277" i="8"/>
  <c r="Y274" i="8"/>
  <c r="Y273" i="8"/>
  <c r="Y272" i="8"/>
  <c r="X277" i="8"/>
  <c r="X274" i="8"/>
  <c r="X273" i="8"/>
  <c r="X272" i="8"/>
  <c r="W272" i="8"/>
  <c r="V277" i="8"/>
  <c r="V274" i="8"/>
  <c r="V273" i="8"/>
  <c r="V272" i="8"/>
  <c r="U272" i="8"/>
  <c r="T272" i="8"/>
  <c r="O272" i="8"/>
  <c r="N277" i="8"/>
  <c r="N274" i="8"/>
  <c r="N273" i="8"/>
  <c r="N272" i="8"/>
  <c r="M272" i="8"/>
  <c r="L277" i="8"/>
  <c r="K277" i="8"/>
  <c r="K274" i="8"/>
  <c r="K273" i="8"/>
  <c r="K272" i="8"/>
  <c r="J272" i="8"/>
  <c r="I277" i="8"/>
  <c r="I274" i="8"/>
  <c r="I273" i="8"/>
  <c r="I272" i="8"/>
  <c r="H277" i="8"/>
  <c r="H274" i="8"/>
  <c r="G277" i="8"/>
  <c r="G274" i="8"/>
  <c r="Q279" i="8"/>
  <c r="P279" i="8"/>
  <c r="P277" i="8"/>
  <c r="P274" i="8"/>
  <c r="AB196" i="8"/>
  <c r="AB195" i="8"/>
  <c r="AA196" i="8"/>
  <c r="AA195" i="8"/>
  <c r="Z196" i="8"/>
  <c r="Z195" i="8"/>
  <c r="Y196" i="8"/>
  <c r="Y195" i="8"/>
  <c r="X196" i="8"/>
  <c r="X195" i="8"/>
  <c r="W196" i="8"/>
  <c r="W195" i="8"/>
  <c r="V196" i="8"/>
  <c r="V195" i="8"/>
  <c r="O196" i="8"/>
  <c r="N196" i="8"/>
  <c r="M196" i="8"/>
  <c r="L196" i="8"/>
  <c r="K196" i="8"/>
  <c r="J196" i="8"/>
  <c r="I196" i="8"/>
  <c r="H196" i="8"/>
  <c r="G196" i="8"/>
  <c r="O225" i="8"/>
  <c r="N225" i="8"/>
  <c r="M225" i="8"/>
  <c r="L225" i="8"/>
  <c r="K225" i="8"/>
  <c r="J225" i="8"/>
  <c r="I225" i="8"/>
  <c r="H225" i="8"/>
  <c r="G225" i="8"/>
  <c r="Q228" i="8"/>
  <c r="Z142" i="1"/>
  <c r="Y142" i="1"/>
  <c r="W14" i="8"/>
  <c r="AB43" i="8"/>
  <c r="AB14" i="8"/>
  <c r="AA402" i="8"/>
  <c r="Z402" i="8"/>
  <c r="Y402" i="8"/>
  <c r="X402" i="8"/>
  <c r="V402" i="8"/>
  <c r="Q402" i="8"/>
  <c r="P402" i="8"/>
  <c r="N402" i="8"/>
  <c r="L402" i="8"/>
  <c r="K402" i="8"/>
  <c r="I402" i="8"/>
  <c r="H402" i="8"/>
  <c r="G402" i="8"/>
  <c r="AA404" i="8"/>
  <c r="Z404" i="8"/>
  <c r="Y404" i="8"/>
  <c r="X404" i="8"/>
  <c r="V404" i="8"/>
  <c r="N404" i="8"/>
  <c r="L404" i="8"/>
  <c r="K404" i="8"/>
  <c r="I404" i="8"/>
  <c r="H404" i="8"/>
  <c r="G404" i="8"/>
  <c r="Q405" i="8"/>
  <c r="Q404" i="8"/>
  <c r="AB392" i="8"/>
  <c r="AB46" i="8"/>
  <c r="AA392" i="8"/>
  <c r="Z392" i="8"/>
  <c r="Y392" i="8"/>
  <c r="X392" i="8"/>
  <c r="W392" i="8"/>
  <c r="V392" i="8"/>
  <c r="O392" i="8"/>
  <c r="N392" i="8"/>
  <c r="L392" i="8"/>
  <c r="K392" i="8"/>
  <c r="I392" i="8"/>
  <c r="H392" i="8"/>
  <c r="G392" i="8"/>
  <c r="Q395" i="8"/>
  <c r="P395" i="8"/>
  <c r="P392" i="8"/>
  <c r="AB373" i="8"/>
  <c r="AA373" i="8"/>
  <c r="Z373" i="8"/>
  <c r="Y373" i="8"/>
  <c r="X373" i="8"/>
  <c r="W373" i="8"/>
  <c r="V373" i="8"/>
  <c r="O373" i="8"/>
  <c r="N373" i="8"/>
  <c r="L373" i="8"/>
  <c r="K373" i="8"/>
  <c r="I373" i="8"/>
  <c r="H373" i="8"/>
  <c r="G373" i="8"/>
  <c r="Q375" i="8"/>
  <c r="Q373" i="8"/>
  <c r="Q349" i="8"/>
  <c r="Q344" i="8"/>
  <c r="AB233" i="8"/>
  <c r="AA239" i="8"/>
  <c r="Z239" i="8"/>
  <c r="Y239" i="8"/>
  <c r="X239" i="8"/>
  <c r="AB432" i="8"/>
  <c r="AA435" i="8"/>
  <c r="Z435" i="8"/>
  <c r="Z434" i="8"/>
  <c r="Z433" i="8"/>
  <c r="Z432" i="8"/>
  <c r="Y435" i="8"/>
  <c r="Y434" i="8"/>
  <c r="Y433" i="8"/>
  <c r="Y432" i="8"/>
  <c r="V437" i="8"/>
  <c r="P437" i="8"/>
  <c r="AA344" i="8"/>
  <c r="Z344" i="8"/>
  <c r="Y344" i="8"/>
  <c r="X344" i="8"/>
  <c r="AB41" i="8"/>
  <c r="AA342" i="8"/>
  <c r="Z342" i="8"/>
  <c r="Y342" i="8"/>
  <c r="X342" i="8"/>
  <c r="W41" i="8"/>
  <c r="V349" i="8"/>
  <c r="Z91" i="1"/>
  <c r="Y91" i="1"/>
  <c r="O474" i="8"/>
  <c r="N477" i="8"/>
  <c r="N476" i="8"/>
  <c r="L477" i="8"/>
  <c r="L476" i="8"/>
  <c r="K477" i="8"/>
  <c r="K476" i="8"/>
  <c r="H477" i="8"/>
  <c r="H476" i="8"/>
  <c r="G477" i="8"/>
  <c r="G476" i="8"/>
  <c r="Q478" i="8"/>
  <c r="Q477" i="8"/>
  <c r="Q476" i="8"/>
  <c r="AA483" i="8"/>
  <c r="AA482" i="8"/>
  <c r="AA475" i="8"/>
  <c r="AA474" i="8"/>
  <c r="Z483" i="8"/>
  <c r="Z482" i="8"/>
  <c r="Z475" i="8"/>
  <c r="Z474" i="8"/>
  <c r="Y483" i="8"/>
  <c r="Y482" i="8"/>
  <c r="Y475" i="8"/>
  <c r="Y474" i="8"/>
  <c r="X483" i="8"/>
  <c r="X482" i="8"/>
  <c r="O483" i="8"/>
  <c r="N483" i="8"/>
  <c r="N482" i="8"/>
  <c r="L483" i="8"/>
  <c r="L482" i="8"/>
  <c r="T40" i="2"/>
  <c r="T15" i="2"/>
  <c r="K483" i="8"/>
  <c r="K482" i="8"/>
  <c r="H483" i="8"/>
  <c r="H482" i="8"/>
  <c r="G483" i="8"/>
  <c r="G482" i="8"/>
  <c r="D486" i="8"/>
  <c r="D485" i="8"/>
  <c r="AE39" i="2"/>
  <c r="AD39" i="2"/>
  <c r="AE38" i="2"/>
  <c r="AD38" i="2"/>
  <c r="AE37" i="2"/>
  <c r="AD37" i="2"/>
  <c r="AE36" i="2"/>
  <c r="AD36" i="2"/>
  <c r="AE35" i="2"/>
  <c r="AD35" i="2"/>
  <c r="AE34" i="2"/>
  <c r="AD34" i="2"/>
  <c r="AE32" i="2"/>
  <c r="AD32" i="2"/>
  <c r="AE31" i="2"/>
  <c r="AD31" i="2"/>
  <c r="AE30" i="2"/>
  <c r="AD30" i="2"/>
  <c r="AE29" i="2"/>
  <c r="AD29" i="2"/>
  <c r="AE28" i="2"/>
  <c r="AD28" i="2"/>
  <c r="AE27" i="2"/>
  <c r="AD27" i="2"/>
  <c r="AE26" i="2"/>
  <c r="AD26" i="2"/>
  <c r="AE25" i="2"/>
  <c r="AD25" i="2"/>
  <c r="AE24" i="2"/>
  <c r="AD24" i="2"/>
  <c r="AE21" i="2"/>
  <c r="AD21" i="2"/>
  <c r="AE20" i="2"/>
  <c r="AD20" i="2"/>
  <c r="AE19" i="2"/>
  <c r="AD19" i="2"/>
  <c r="AE16" i="2"/>
  <c r="AD16" i="2"/>
  <c r="AJ99" i="2"/>
  <c r="AJ97" i="2"/>
  <c r="AI99" i="2"/>
  <c r="AI97" i="2"/>
  <c r="AH99" i="2"/>
  <c r="AH97" i="2"/>
  <c r="AG99" i="2"/>
  <c r="AG97" i="2"/>
  <c r="AF99" i="2"/>
  <c r="AF97" i="2"/>
  <c r="AE99" i="2"/>
  <c r="AE97" i="2"/>
  <c r="AD99" i="2"/>
  <c r="AD97" i="2"/>
  <c r="Y110" i="2"/>
  <c r="X110" i="2"/>
  <c r="Y108" i="2"/>
  <c r="X108" i="2"/>
  <c r="Y107" i="2"/>
  <c r="X107" i="2"/>
  <c r="Y106" i="2"/>
  <c r="X106" i="2"/>
  <c r="Y105" i="2"/>
  <c r="X105" i="2"/>
  <c r="Y104" i="2"/>
  <c r="X104" i="2"/>
  <c r="Y103" i="2"/>
  <c r="X103" i="2"/>
  <c r="Y100" i="2"/>
  <c r="X100" i="2"/>
  <c r="Y98" i="2"/>
  <c r="X98" i="2"/>
  <c r="Y95" i="2"/>
  <c r="X95" i="2"/>
  <c r="Y94" i="2"/>
  <c r="X94" i="2"/>
  <c r="Y92" i="2"/>
  <c r="X92" i="2"/>
  <c r="Y91" i="2"/>
  <c r="X91" i="2"/>
  <c r="X81" i="2"/>
  <c r="Y70" i="2"/>
  <c r="X70" i="2"/>
  <c r="Y69" i="2"/>
  <c r="X69" i="2"/>
  <c r="Y67" i="2"/>
  <c r="X67" i="2"/>
  <c r="Y66" i="2"/>
  <c r="X66" i="2"/>
  <c r="X59" i="2"/>
  <c r="X58" i="2"/>
  <c r="Y55" i="2"/>
  <c r="X55" i="2"/>
  <c r="Y54" i="2"/>
  <c r="X54" i="2"/>
  <c r="Y53" i="2"/>
  <c r="X53" i="2"/>
  <c r="Y52" i="2"/>
  <c r="X52" i="2"/>
  <c r="Y51" i="2"/>
  <c r="X51" i="2"/>
  <c r="Y48" i="2"/>
  <c r="X48" i="2"/>
  <c r="Y47" i="2"/>
  <c r="X47" i="2"/>
  <c r="Y46" i="2"/>
  <c r="X46" i="2"/>
  <c r="Y45" i="2"/>
  <c r="AJ109" i="2"/>
  <c r="AI109" i="2"/>
  <c r="AH109" i="2"/>
  <c r="AG109" i="2"/>
  <c r="AF109" i="2"/>
  <c r="AE109" i="2"/>
  <c r="W15" i="2"/>
  <c r="P57" i="2"/>
  <c r="O57" i="2"/>
  <c r="N57" i="2"/>
  <c r="M57" i="2"/>
  <c r="M102" i="2"/>
  <c r="L102" i="2"/>
  <c r="K102" i="2"/>
  <c r="W68" i="2"/>
  <c r="W64" i="2"/>
  <c r="V68" i="2"/>
  <c r="V64" i="2"/>
  <c r="U68" i="2"/>
  <c r="U64" i="2"/>
  <c r="T68" i="2"/>
  <c r="T64" i="2"/>
  <c r="S68" i="2"/>
  <c r="S64" i="2"/>
  <c r="R68" i="2"/>
  <c r="R64" i="2"/>
  <c r="Q68" i="2"/>
  <c r="Q64" i="2"/>
  <c r="W93" i="2"/>
  <c r="V93" i="2"/>
  <c r="U93" i="2"/>
  <c r="T93" i="2"/>
  <c r="S93" i="2"/>
  <c r="R93" i="2"/>
  <c r="Q93" i="2"/>
  <c r="W99" i="2"/>
  <c r="W97" i="2"/>
  <c r="V99" i="2"/>
  <c r="V97" i="2"/>
  <c r="U99" i="2"/>
  <c r="U97" i="2"/>
  <c r="T99" i="2"/>
  <c r="T97" i="2"/>
  <c r="S99" i="2"/>
  <c r="S97" i="2"/>
  <c r="R99" i="2"/>
  <c r="R97" i="2"/>
  <c r="Q99" i="2"/>
  <c r="Q97" i="2"/>
  <c r="W111" i="2"/>
  <c r="W109" i="2"/>
  <c r="V111" i="2"/>
  <c r="V109" i="2"/>
  <c r="U111" i="2"/>
  <c r="U109" i="2"/>
  <c r="T111" i="2"/>
  <c r="T109" i="2"/>
  <c r="S111" i="2"/>
  <c r="S109" i="2"/>
  <c r="R111" i="2"/>
  <c r="R109" i="2"/>
  <c r="Q111" i="2"/>
  <c r="Q109" i="2"/>
  <c r="L108" i="2"/>
  <c r="K108" i="2"/>
  <c r="L107" i="2"/>
  <c r="K107" i="2"/>
  <c r="L106" i="2"/>
  <c r="K106" i="2"/>
  <c r="L105" i="2"/>
  <c r="K105" i="2"/>
  <c r="L104" i="2"/>
  <c r="K104" i="2"/>
  <c r="L103" i="2"/>
  <c r="K103" i="2"/>
  <c r="L100" i="2"/>
  <c r="K100" i="2"/>
  <c r="L98" i="2"/>
  <c r="K98" i="2"/>
  <c r="L92" i="2"/>
  <c r="K92" i="2"/>
  <c r="L91" i="2"/>
  <c r="K91" i="2"/>
  <c r="L67" i="2"/>
  <c r="K67" i="2"/>
  <c r="L66" i="2"/>
  <c r="K66" i="2"/>
  <c r="L55" i="2"/>
  <c r="K55" i="2"/>
  <c r="L54" i="2"/>
  <c r="K54" i="2"/>
  <c r="L53" i="2"/>
  <c r="K53" i="2"/>
  <c r="L52" i="2"/>
  <c r="K52" i="2"/>
  <c r="L51" i="2"/>
  <c r="K51" i="2"/>
  <c r="L46" i="2"/>
  <c r="K46" i="2"/>
  <c r="W44" i="2"/>
  <c r="V44" i="2"/>
  <c r="U44" i="2"/>
  <c r="T44" i="2"/>
  <c r="R39" i="2"/>
  <c r="Q39" i="2"/>
  <c r="R38" i="2"/>
  <c r="Q38" i="2"/>
  <c r="R37" i="2"/>
  <c r="Q37" i="2"/>
  <c r="R36" i="2"/>
  <c r="Q36" i="2"/>
  <c r="R35" i="2"/>
  <c r="Q35" i="2"/>
  <c r="R34" i="2"/>
  <c r="Q34" i="2"/>
  <c r="R32" i="2"/>
  <c r="Q32" i="2"/>
  <c r="R31" i="2"/>
  <c r="Q31" i="2"/>
  <c r="R30" i="2"/>
  <c r="Q30" i="2"/>
  <c r="R29" i="2"/>
  <c r="Q29" i="2"/>
  <c r="R28" i="2"/>
  <c r="Q28" i="2"/>
  <c r="R27" i="2"/>
  <c r="Q27" i="2"/>
  <c r="R26" i="2"/>
  <c r="Q26" i="2"/>
  <c r="R25" i="2"/>
  <c r="Q25" i="2"/>
  <c r="R24" i="2"/>
  <c r="Q24" i="2"/>
  <c r="R19" i="2"/>
  <c r="Q19" i="2"/>
  <c r="R16" i="2"/>
  <c r="Q16" i="2"/>
  <c r="BK36" i="2"/>
  <c r="AK480" i="1"/>
  <c r="AK479" i="1"/>
  <c r="AJ480" i="1"/>
  <c r="AJ479" i="1"/>
  <c r="AI480" i="1"/>
  <c r="AI479" i="1"/>
  <c r="AH480" i="1"/>
  <c r="AH479" i="1"/>
  <c r="N79" i="8"/>
  <c r="N76" i="8"/>
  <c r="N75" i="8"/>
  <c r="L79" i="8"/>
  <c r="L76" i="8"/>
  <c r="L75" i="8"/>
  <c r="K79" i="8"/>
  <c r="I79" i="8"/>
  <c r="I76" i="8"/>
  <c r="I75" i="8"/>
  <c r="AA73" i="8"/>
  <c r="AA35" i="8"/>
  <c r="Z73" i="8"/>
  <c r="Z35" i="8"/>
  <c r="Y73" i="8"/>
  <c r="Y35" i="8"/>
  <c r="X73" i="8"/>
  <c r="X35" i="8"/>
  <c r="V73" i="8"/>
  <c r="V35" i="8"/>
  <c r="N73" i="8"/>
  <c r="N35" i="8"/>
  <c r="L73" i="8"/>
  <c r="L35" i="8"/>
  <c r="K73" i="8"/>
  <c r="K35" i="8"/>
  <c r="I73" i="8"/>
  <c r="H73" i="8"/>
  <c r="H35" i="8"/>
  <c r="G73" i="8"/>
  <c r="G35" i="8"/>
  <c r="AA84" i="8"/>
  <c r="Z84" i="8"/>
  <c r="Y84" i="8"/>
  <c r="X84" i="8"/>
  <c r="V84" i="8"/>
  <c r="AA123" i="8"/>
  <c r="Z123" i="8"/>
  <c r="Y123" i="8"/>
  <c r="X123" i="8"/>
  <c r="V123" i="8"/>
  <c r="U18" i="8"/>
  <c r="U14" i="8"/>
  <c r="T18" i="8"/>
  <c r="T14" i="8"/>
  <c r="S18" i="8"/>
  <c r="S14" i="8"/>
  <c r="R18" i="8"/>
  <c r="O14" i="8"/>
  <c r="N18" i="8"/>
  <c r="N14" i="8"/>
  <c r="M14" i="8"/>
  <c r="L18" i="8"/>
  <c r="L14" i="8"/>
  <c r="K18" i="8"/>
  <c r="K14" i="8"/>
  <c r="J14" i="8"/>
  <c r="I18" i="8"/>
  <c r="I14" i="8"/>
  <c r="H18" i="8"/>
  <c r="H14" i="8"/>
  <c r="G18" i="8"/>
  <c r="G14" i="8"/>
  <c r="F14" i="8"/>
  <c r="P29" i="8"/>
  <c r="P28" i="8"/>
  <c r="P27" i="8"/>
  <c r="P26" i="8"/>
  <c r="P25" i="8"/>
  <c r="P24" i="8"/>
  <c r="P23" i="8"/>
  <c r="P22" i="8"/>
  <c r="P21" i="8"/>
  <c r="P20" i="8"/>
  <c r="P19" i="8"/>
  <c r="AA446" i="8"/>
  <c r="AA445" i="8"/>
  <c r="AA444" i="8"/>
  <c r="AA443" i="8"/>
  <c r="Z446" i="8"/>
  <c r="Z445" i="8"/>
  <c r="Z444" i="8"/>
  <c r="Z443" i="8"/>
  <c r="Y446" i="8"/>
  <c r="Y445" i="8"/>
  <c r="Y444" i="8"/>
  <c r="Y443" i="8"/>
  <c r="X446" i="8"/>
  <c r="X445" i="8"/>
  <c r="X444" i="8"/>
  <c r="X443" i="8"/>
  <c r="V446" i="8"/>
  <c r="V445" i="8"/>
  <c r="V444" i="8"/>
  <c r="V443" i="8"/>
  <c r="U443" i="8"/>
  <c r="T443" i="8"/>
  <c r="S443" i="8"/>
  <c r="R443" i="8"/>
  <c r="F443" i="8"/>
  <c r="Z52" i="1"/>
  <c r="Y52" i="1"/>
  <c r="AK65" i="1"/>
  <c r="AK64" i="1"/>
  <c r="AJ65" i="1"/>
  <c r="AJ64" i="1"/>
  <c r="AI65" i="1"/>
  <c r="AI64" i="1"/>
  <c r="AH65" i="1"/>
  <c r="AH64" i="1"/>
  <c r="AF65" i="1"/>
  <c r="AF64" i="1"/>
  <c r="AC65" i="1"/>
  <c r="Z287" i="1"/>
  <c r="Y287" i="1"/>
  <c r="Z296" i="1"/>
  <c r="Y296" i="1"/>
  <c r="Z331" i="1"/>
  <c r="Z359" i="1"/>
  <c r="Y359" i="1"/>
  <c r="Z358" i="1"/>
  <c r="Y358" i="1"/>
  <c r="J432" i="8"/>
  <c r="N239" i="8"/>
  <c r="L239" i="8"/>
  <c r="K239" i="8"/>
  <c r="I238" i="8"/>
  <c r="I237" i="8"/>
  <c r="D237" i="8"/>
  <c r="C237" i="8"/>
  <c r="N236" i="8"/>
  <c r="L236" i="8"/>
  <c r="K236" i="8"/>
  <c r="H236" i="8"/>
  <c r="G236" i="8"/>
  <c r="K331" i="8"/>
  <c r="K330" i="8"/>
  <c r="I336" i="8"/>
  <c r="C336" i="8"/>
  <c r="I335" i="8"/>
  <c r="C335" i="8"/>
  <c r="I334" i="8"/>
  <c r="I333" i="8"/>
  <c r="I332" i="8"/>
  <c r="H331" i="8"/>
  <c r="H330" i="8"/>
  <c r="G331" i="8"/>
  <c r="G330" i="8"/>
  <c r="AA331" i="8"/>
  <c r="AA330" i="8"/>
  <c r="Z331" i="8"/>
  <c r="Z330" i="8"/>
  <c r="Y331" i="8"/>
  <c r="I53" i="8"/>
  <c r="I52" i="8"/>
  <c r="O43" i="8"/>
  <c r="O41" i="8"/>
  <c r="I481" i="8"/>
  <c r="I478" i="8"/>
  <c r="I477" i="8"/>
  <c r="I476" i="8"/>
  <c r="O354" i="8"/>
  <c r="I371" i="8"/>
  <c r="C371" i="8"/>
  <c r="I370" i="8"/>
  <c r="C370" i="8"/>
  <c r="I369" i="8"/>
  <c r="C369" i="8"/>
  <c r="I368" i="8"/>
  <c r="I241" i="8"/>
  <c r="D241" i="8"/>
  <c r="C241" i="8"/>
  <c r="I240" i="8"/>
  <c r="D240" i="8"/>
  <c r="C240" i="8"/>
  <c r="I340" i="8"/>
  <c r="C340" i="8"/>
  <c r="I339" i="8"/>
  <c r="C339" i="8"/>
  <c r="I338" i="8"/>
  <c r="C338" i="8"/>
  <c r="I337" i="8"/>
  <c r="C343" i="8"/>
  <c r="C342" i="8"/>
  <c r="N344" i="8"/>
  <c r="L344" i="8"/>
  <c r="K344" i="8"/>
  <c r="H344" i="8"/>
  <c r="G344" i="8"/>
  <c r="D344" i="8"/>
  <c r="I349" i="8"/>
  <c r="C349" i="8"/>
  <c r="X435" i="8"/>
  <c r="X434" i="8"/>
  <c r="X433" i="8"/>
  <c r="X432" i="8"/>
  <c r="U432" i="8"/>
  <c r="T432" i="8"/>
  <c r="R432" i="8"/>
  <c r="Q435" i="8"/>
  <c r="Q434" i="8"/>
  <c r="Q433" i="8"/>
  <c r="Q432" i="8"/>
  <c r="O432" i="8"/>
  <c r="N435" i="8"/>
  <c r="N434" i="8"/>
  <c r="N433" i="8"/>
  <c r="N432" i="8"/>
  <c r="M432" i="8"/>
  <c r="L435" i="8"/>
  <c r="K435" i="8"/>
  <c r="K434" i="8"/>
  <c r="K433" i="8"/>
  <c r="K432" i="8"/>
  <c r="H435" i="8"/>
  <c r="H434" i="8"/>
  <c r="H433" i="8"/>
  <c r="H432" i="8"/>
  <c r="G435" i="8"/>
  <c r="G434" i="8"/>
  <c r="G433" i="8"/>
  <c r="G432" i="8"/>
  <c r="F432" i="8"/>
  <c r="E432" i="8"/>
  <c r="D435" i="8"/>
  <c r="D434" i="8"/>
  <c r="D433" i="8"/>
  <c r="D432" i="8"/>
  <c r="C436" i="8"/>
  <c r="AA367" i="8"/>
  <c r="Z367" i="8"/>
  <c r="Y367" i="8"/>
  <c r="X367" i="8"/>
  <c r="V367" i="8"/>
  <c r="Q367" i="8"/>
  <c r="P367" i="8"/>
  <c r="N367" i="8"/>
  <c r="L367" i="8"/>
  <c r="K367" i="8"/>
  <c r="H367" i="8"/>
  <c r="G367" i="8"/>
  <c r="D367" i="8"/>
  <c r="C359" i="8"/>
  <c r="C358" i="8"/>
  <c r="C365" i="8"/>
  <c r="C364" i="8"/>
  <c r="C363" i="8"/>
  <c r="C362" i="8"/>
  <c r="I372" i="8"/>
  <c r="C372" i="8"/>
  <c r="C386" i="8"/>
  <c r="AA387" i="8"/>
  <c r="Z387" i="8"/>
  <c r="Y387" i="8"/>
  <c r="X387" i="8"/>
  <c r="V387" i="8"/>
  <c r="Q387" i="8"/>
  <c r="P387" i="8"/>
  <c r="N387" i="8"/>
  <c r="L387" i="8"/>
  <c r="K387" i="8"/>
  <c r="H387" i="8"/>
  <c r="G387" i="8"/>
  <c r="D387" i="8"/>
  <c r="C391" i="8"/>
  <c r="C390" i="8"/>
  <c r="C389" i="8"/>
  <c r="V342" i="8"/>
  <c r="Q342" i="8"/>
  <c r="P342" i="8"/>
  <c r="N342" i="8"/>
  <c r="L342" i="8"/>
  <c r="K342" i="8"/>
  <c r="H342" i="8"/>
  <c r="G342" i="8"/>
  <c r="D342" i="8"/>
  <c r="I348" i="8"/>
  <c r="C348" i="8"/>
  <c r="I346" i="8"/>
  <c r="C346" i="8"/>
  <c r="I345" i="8"/>
  <c r="C345" i="8"/>
  <c r="Q194" i="8"/>
  <c r="P194" i="8"/>
  <c r="Q128" i="8"/>
  <c r="P128" i="8"/>
  <c r="Q125" i="8"/>
  <c r="Q124" i="8"/>
  <c r="P124" i="8"/>
  <c r="Q129" i="8"/>
  <c r="P129" i="8"/>
  <c r="Q130" i="8"/>
  <c r="P130" i="8"/>
  <c r="Q447" i="8"/>
  <c r="Q446" i="8"/>
  <c r="Q445" i="8"/>
  <c r="Q444" i="8"/>
  <c r="Q443" i="8"/>
  <c r="AI15" i="2"/>
  <c r="AH15" i="2"/>
  <c r="AG15" i="2"/>
  <c r="V40" i="2"/>
  <c r="V15" i="2"/>
  <c r="AF15" i="2"/>
  <c r="E26" i="3"/>
  <c r="C26" i="3"/>
  <c r="D334" i="8"/>
  <c r="D333" i="8"/>
  <c r="D332" i="8"/>
  <c r="D242" i="8"/>
  <c r="D238" i="8"/>
  <c r="BI40" i="2"/>
  <c r="BI51" i="2"/>
  <c r="AA14" i="8"/>
  <c r="Z14" i="8"/>
  <c r="Y14" i="8"/>
  <c r="X14" i="8"/>
  <c r="V14" i="8"/>
  <c r="AA236" i="8"/>
  <c r="Z236" i="8"/>
  <c r="Y236" i="8"/>
  <c r="X236" i="8"/>
  <c r="V236" i="8"/>
  <c r="Q236" i="8"/>
  <c r="P236" i="8"/>
  <c r="V486" i="8"/>
  <c r="P486" i="8"/>
  <c r="V485" i="8"/>
  <c r="P485" i="8"/>
  <c r="V484" i="8"/>
  <c r="C45" i="8"/>
  <c r="C44" i="8"/>
  <c r="C32" i="8"/>
  <c r="C16" i="8"/>
  <c r="C13" i="8"/>
  <c r="X477" i="8"/>
  <c r="X476" i="8"/>
  <c r="X480" i="8"/>
  <c r="X479" i="8"/>
  <c r="P480" i="8"/>
  <c r="N480" i="8"/>
  <c r="N479" i="8"/>
  <c r="L480" i="8"/>
  <c r="L479" i="8"/>
  <c r="K480" i="8"/>
  <c r="K479" i="8"/>
  <c r="H480" i="8"/>
  <c r="H479" i="8"/>
  <c r="G480" i="8"/>
  <c r="X58" i="8"/>
  <c r="X57" i="8"/>
  <c r="X53" i="8"/>
  <c r="X52" i="8"/>
  <c r="U52" i="8"/>
  <c r="T52" i="8"/>
  <c r="P58" i="8"/>
  <c r="P57" i="8"/>
  <c r="P53" i="8"/>
  <c r="P52" i="8"/>
  <c r="N58" i="8"/>
  <c r="N57" i="8"/>
  <c r="N53" i="8"/>
  <c r="N52" i="8"/>
  <c r="M52" i="8"/>
  <c r="L58" i="8"/>
  <c r="K58" i="8"/>
  <c r="K57" i="8"/>
  <c r="K53" i="8"/>
  <c r="K52" i="8"/>
  <c r="J52" i="8"/>
  <c r="H58" i="8"/>
  <c r="H57" i="8"/>
  <c r="H53" i="8"/>
  <c r="H52" i="8"/>
  <c r="G58" i="8"/>
  <c r="G57" i="8"/>
  <c r="G53" i="8"/>
  <c r="G52" i="8"/>
  <c r="F52" i="8"/>
  <c r="C184" i="8"/>
  <c r="C183" i="8"/>
  <c r="C214" i="8"/>
  <c r="C374" i="8"/>
  <c r="C398" i="8"/>
  <c r="C397" i="8"/>
  <c r="C396" i="8"/>
  <c r="C394" i="8"/>
  <c r="C393" i="8"/>
  <c r="C473" i="8"/>
  <c r="C472" i="8"/>
  <c r="C471" i="8"/>
  <c r="C470" i="8"/>
  <c r="I486" i="8"/>
  <c r="I485" i="8"/>
  <c r="I484" i="8"/>
  <c r="Z97" i="1"/>
  <c r="Y97" i="1"/>
  <c r="Z134" i="1"/>
  <c r="Y134" i="1"/>
  <c r="Z297" i="1"/>
  <c r="Y297" i="1"/>
  <c r="Z256" i="1"/>
  <c r="Y256" i="1"/>
  <c r="Z75" i="1"/>
  <c r="Y75" i="1"/>
  <c r="Z402" i="1"/>
  <c r="AK415" i="1"/>
  <c r="AJ415" i="1"/>
  <c r="AI415" i="1"/>
  <c r="AH415" i="1"/>
  <c r="AF415" i="1"/>
  <c r="AC415" i="1"/>
  <c r="O415" i="1"/>
  <c r="K415" i="1"/>
  <c r="Z416" i="1"/>
  <c r="Y416" i="1"/>
  <c r="Y415" i="1"/>
  <c r="H12" i="14"/>
  <c r="G12" i="14"/>
  <c r="F12" i="14"/>
  <c r="E12" i="14"/>
  <c r="D12" i="14"/>
  <c r="C17" i="14"/>
  <c r="C16" i="14"/>
  <c r="C15" i="14"/>
  <c r="C14" i="14"/>
  <c r="C13" i="14"/>
  <c r="H19" i="14"/>
  <c r="H18" i="14"/>
  <c r="G19" i="14"/>
  <c r="G18" i="14"/>
  <c r="F19" i="14"/>
  <c r="F18" i="14"/>
  <c r="E19" i="14"/>
  <c r="E18" i="14"/>
  <c r="D19" i="14"/>
  <c r="D18" i="14"/>
  <c r="C22" i="14"/>
  <c r="C21" i="14"/>
  <c r="C20" i="14"/>
  <c r="C19" i="14"/>
  <c r="C18" i="14"/>
  <c r="H24" i="14"/>
  <c r="H23" i="14"/>
  <c r="G24" i="14"/>
  <c r="G23" i="14"/>
  <c r="F24" i="14"/>
  <c r="F23" i="14"/>
  <c r="E24" i="14"/>
  <c r="E23" i="14"/>
  <c r="D24" i="14"/>
  <c r="D23" i="14"/>
  <c r="C27" i="14"/>
  <c r="C26" i="14"/>
  <c r="C25" i="14"/>
  <c r="C24" i="14"/>
  <c r="C23" i="14"/>
  <c r="H28" i="14"/>
  <c r="G28" i="14"/>
  <c r="F28" i="14"/>
  <c r="E28" i="14"/>
  <c r="D28" i="14"/>
  <c r="C29" i="14"/>
  <c r="C28" i="14"/>
  <c r="H31" i="14"/>
  <c r="H30" i="14"/>
  <c r="G31" i="14"/>
  <c r="G30" i="14"/>
  <c r="F31" i="14"/>
  <c r="F30" i="14"/>
  <c r="E31" i="14"/>
  <c r="E30" i="14"/>
  <c r="D31" i="14"/>
  <c r="D30" i="14"/>
  <c r="C32" i="14"/>
  <c r="C31" i="14"/>
  <c r="C30" i="14"/>
  <c r="H12" i="13"/>
  <c r="G12" i="13"/>
  <c r="F12" i="13"/>
  <c r="F19" i="13"/>
  <c r="F18" i="13"/>
  <c r="F25" i="13"/>
  <c r="F24" i="13"/>
  <c r="F29" i="13"/>
  <c r="F31" i="13"/>
  <c r="F11" i="13"/>
  <c r="F10" i="13"/>
  <c r="E12" i="13"/>
  <c r="D12" i="13"/>
  <c r="C17" i="13"/>
  <c r="C16" i="13"/>
  <c r="C15" i="13"/>
  <c r="C14" i="13"/>
  <c r="C13" i="13"/>
  <c r="D19" i="13"/>
  <c r="D18" i="13"/>
  <c r="H19" i="13"/>
  <c r="H18" i="13"/>
  <c r="G19" i="13"/>
  <c r="G18" i="13"/>
  <c r="E19" i="13"/>
  <c r="E18" i="13"/>
  <c r="C23" i="13"/>
  <c r="C22" i="13"/>
  <c r="C21" i="13"/>
  <c r="C20" i="13"/>
  <c r="H25" i="13"/>
  <c r="H24" i="13"/>
  <c r="G25" i="13"/>
  <c r="G24" i="13"/>
  <c r="E25" i="13"/>
  <c r="E24" i="13"/>
  <c r="D25" i="13"/>
  <c r="D24" i="13"/>
  <c r="C27" i="13"/>
  <c r="C26" i="13"/>
  <c r="C28" i="13"/>
  <c r="H29" i="13"/>
  <c r="G29" i="13"/>
  <c r="E29" i="13"/>
  <c r="D29" i="13"/>
  <c r="C30" i="13"/>
  <c r="C29" i="13"/>
  <c r="H31" i="13"/>
  <c r="G31" i="13"/>
  <c r="E31" i="13"/>
  <c r="D31" i="13"/>
  <c r="C32" i="13"/>
  <c r="C31" i="13"/>
  <c r="G13" i="12"/>
  <c r="F13" i="12"/>
  <c r="D13" i="12"/>
  <c r="C14" i="12"/>
  <c r="C15" i="12"/>
  <c r="C13" i="12"/>
  <c r="G17" i="12"/>
  <c r="F17" i="12"/>
  <c r="D17" i="12"/>
  <c r="C19" i="12"/>
  <c r="C18" i="12"/>
  <c r="C20" i="12"/>
  <c r="G21" i="12"/>
  <c r="F21" i="12"/>
  <c r="D21" i="12"/>
  <c r="C22" i="12"/>
  <c r="C21" i="12"/>
  <c r="C13" i="11"/>
  <c r="C12" i="11"/>
  <c r="H12" i="11"/>
  <c r="H15" i="11"/>
  <c r="H14" i="11"/>
  <c r="H11" i="11"/>
  <c r="H10" i="11"/>
  <c r="G12" i="11"/>
  <c r="F12" i="11"/>
  <c r="E12" i="11"/>
  <c r="D12" i="11"/>
  <c r="G15" i="11"/>
  <c r="G14" i="11"/>
  <c r="F15" i="11"/>
  <c r="F14" i="11"/>
  <c r="E15" i="11"/>
  <c r="E14" i="11"/>
  <c r="D15" i="11"/>
  <c r="D14" i="11"/>
  <c r="C16" i="11"/>
  <c r="C15" i="11"/>
  <c r="C14" i="11"/>
  <c r="H13" i="10"/>
  <c r="G13" i="10"/>
  <c r="F13" i="10"/>
  <c r="E13" i="10"/>
  <c r="D13" i="10"/>
  <c r="H104" i="10"/>
  <c r="G104" i="10"/>
  <c r="F104" i="10"/>
  <c r="E104" i="10"/>
  <c r="D104" i="10"/>
  <c r="D110" i="10"/>
  <c r="D125" i="10"/>
  <c r="D12" i="10"/>
  <c r="D11" i="10"/>
  <c r="H110" i="10"/>
  <c r="G110" i="10"/>
  <c r="F110" i="10"/>
  <c r="E110" i="10"/>
  <c r="H125" i="10"/>
  <c r="G125" i="10"/>
  <c r="F125" i="10"/>
  <c r="E125"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03" i="10"/>
  <c r="C102" i="10"/>
  <c r="C101" i="10"/>
  <c r="C100" i="10"/>
  <c r="C99" i="10"/>
  <c r="C98" i="10"/>
  <c r="C97" i="10"/>
  <c r="C96" i="10"/>
  <c r="C95" i="10"/>
  <c r="C94" i="10"/>
  <c r="C93" i="10"/>
  <c r="C92" i="10"/>
  <c r="C91" i="10"/>
  <c r="C109" i="10"/>
  <c r="C108" i="10"/>
  <c r="C107" i="10"/>
  <c r="C106" i="10"/>
  <c r="C105" i="10"/>
  <c r="C124" i="10"/>
  <c r="C123" i="10"/>
  <c r="C122" i="10"/>
  <c r="C121" i="10"/>
  <c r="C120" i="10"/>
  <c r="C119" i="10"/>
  <c r="C118" i="10"/>
  <c r="C117" i="10"/>
  <c r="C116" i="10"/>
  <c r="C115" i="10"/>
  <c r="C114" i="10"/>
  <c r="C113" i="10"/>
  <c r="C112" i="10"/>
  <c r="C111" i="10"/>
  <c r="C129" i="10"/>
  <c r="C128" i="10"/>
  <c r="C127" i="10"/>
  <c r="C126" i="10"/>
  <c r="D16" i="12"/>
  <c r="G11" i="11"/>
  <c r="G10" i="11"/>
  <c r="E18" i="8"/>
  <c r="E14" i="8"/>
  <c r="C29" i="8"/>
  <c r="C28" i="8"/>
  <c r="C27" i="8"/>
  <c r="C26" i="8"/>
  <c r="C25" i="8"/>
  <c r="C24" i="8"/>
  <c r="C23" i="8"/>
  <c r="C22" i="8"/>
  <c r="C21" i="8"/>
  <c r="C19" i="8"/>
  <c r="P26" i="2"/>
  <c r="E52" i="8"/>
  <c r="D62" i="8"/>
  <c r="C62" i="8"/>
  <c r="AC62" i="8"/>
  <c r="D61" i="8"/>
  <c r="D60" i="8"/>
  <c r="D59" i="8"/>
  <c r="D74" i="8"/>
  <c r="H84" i="8"/>
  <c r="G84" i="8"/>
  <c r="D93" i="8"/>
  <c r="C93" i="8"/>
  <c r="AC93" i="8"/>
  <c r="D92" i="8"/>
  <c r="C92" i="8"/>
  <c r="D91" i="8"/>
  <c r="C91" i="8"/>
  <c r="AC91" i="8"/>
  <c r="H94" i="8"/>
  <c r="G94" i="8"/>
  <c r="D110" i="8"/>
  <c r="C110" i="8"/>
  <c r="AC110" i="8"/>
  <c r="D109" i="8"/>
  <c r="C109" i="8"/>
  <c r="D108" i="8"/>
  <c r="D107" i="8"/>
  <c r="C107" i="8"/>
  <c r="D106" i="8"/>
  <c r="C106" i="8"/>
  <c r="P112" i="8"/>
  <c r="H112" i="8"/>
  <c r="G112" i="8"/>
  <c r="D113" i="8"/>
  <c r="H123" i="8"/>
  <c r="G123" i="8"/>
  <c r="D136" i="8"/>
  <c r="C136" i="8"/>
  <c r="D135" i="8"/>
  <c r="C135" i="8"/>
  <c r="D134" i="8"/>
  <c r="C134" i="8"/>
  <c r="D133" i="8"/>
  <c r="C133" i="8"/>
  <c r="D132" i="8"/>
  <c r="C132" i="8"/>
  <c r="D131" i="8"/>
  <c r="C131" i="8"/>
  <c r="D130" i="8"/>
  <c r="C130" i="8"/>
  <c r="D129" i="8"/>
  <c r="D128" i="8"/>
  <c r="C128" i="8"/>
  <c r="D127" i="8"/>
  <c r="C127" i="8"/>
  <c r="D126" i="8"/>
  <c r="C126" i="8"/>
  <c r="D125" i="8"/>
  <c r="C125" i="8"/>
  <c r="D124" i="8"/>
  <c r="C124" i="8"/>
  <c r="D185" i="8"/>
  <c r="C185" i="8"/>
  <c r="D202" i="8"/>
  <c r="C202" i="8"/>
  <c r="D201" i="8"/>
  <c r="C201" i="8"/>
  <c r="D200" i="8"/>
  <c r="C200" i="8"/>
  <c r="D199" i="8"/>
  <c r="C199" i="8"/>
  <c r="D198" i="8"/>
  <c r="C198" i="8"/>
  <c r="D197" i="8"/>
  <c r="C197" i="8"/>
  <c r="D207" i="8"/>
  <c r="C207" i="8"/>
  <c r="D206" i="8"/>
  <c r="C206" i="8"/>
  <c r="H208" i="8"/>
  <c r="G208" i="8"/>
  <c r="D213" i="8"/>
  <c r="D212" i="8"/>
  <c r="C212" i="8"/>
  <c r="D211" i="8"/>
  <c r="C211" i="8"/>
  <c r="D210" i="8"/>
  <c r="C210" i="8"/>
  <c r="D194" i="8"/>
  <c r="C194" i="8"/>
  <c r="D193" i="8"/>
  <c r="C193" i="8"/>
  <c r="AC193" i="8"/>
  <c r="D205" i="8"/>
  <c r="C205" i="8"/>
  <c r="D204" i="8"/>
  <c r="C204" i="8"/>
  <c r="D203" i="8"/>
  <c r="C203" i="8"/>
  <c r="D209" i="8"/>
  <c r="C209" i="8"/>
  <c r="D228" i="8"/>
  <c r="D227" i="8"/>
  <c r="C227" i="8"/>
  <c r="D226" i="8"/>
  <c r="C226" i="8"/>
  <c r="AC226" i="8"/>
  <c r="H244" i="8"/>
  <c r="H243" i="8"/>
  <c r="H239" i="8"/>
  <c r="G244" i="8"/>
  <c r="G243" i="8"/>
  <c r="G239" i="8"/>
  <c r="D246" i="8"/>
  <c r="C246" i="8"/>
  <c r="D245" i="8"/>
  <c r="C245" i="8"/>
  <c r="D265" i="8"/>
  <c r="D268" i="8"/>
  <c r="C268" i="8"/>
  <c r="C267" i="8"/>
  <c r="D279" i="8"/>
  <c r="D278" i="8"/>
  <c r="C278" i="8"/>
  <c r="AC278" i="8"/>
  <c r="H299" i="8"/>
  <c r="H292" i="8"/>
  <c r="H291" i="8"/>
  <c r="G299" i="8"/>
  <c r="G292" i="8"/>
  <c r="G291" i="8"/>
  <c r="D300" i="8"/>
  <c r="C300" i="8"/>
  <c r="C299" i="8"/>
  <c r="H360" i="8"/>
  <c r="G360" i="8"/>
  <c r="F360" i="8"/>
  <c r="E360" i="8"/>
  <c r="D361" i="8"/>
  <c r="D383" i="8"/>
  <c r="C383" i="8"/>
  <c r="D382" i="8"/>
  <c r="C382" i="8"/>
  <c r="D381" i="8"/>
  <c r="C381" i="8"/>
  <c r="D380" i="8"/>
  <c r="C380" i="8"/>
  <c r="D379" i="8"/>
  <c r="C379" i="8"/>
  <c r="AC379" i="8"/>
  <c r="D378" i="8"/>
  <c r="C378" i="8"/>
  <c r="D377" i="8"/>
  <c r="C377" i="8"/>
  <c r="D376" i="8"/>
  <c r="C376" i="8"/>
  <c r="D375" i="8"/>
  <c r="D395" i="8"/>
  <c r="D392" i="8"/>
  <c r="D403" i="8"/>
  <c r="D405" i="8"/>
  <c r="H446" i="8"/>
  <c r="H445" i="8"/>
  <c r="H444" i="8"/>
  <c r="H443" i="8"/>
  <c r="G446" i="8"/>
  <c r="G445" i="8"/>
  <c r="G444" i="8"/>
  <c r="G443" i="8"/>
  <c r="E443" i="8"/>
  <c r="D447" i="8"/>
  <c r="C447" i="8"/>
  <c r="D478" i="8"/>
  <c r="D481" i="8"/>
  <c r="D480" i="8"/>
  <c r="D479" i="8"/>
  <c r="AF257" i="6"/>
  <c r="AF240" i="6"/>
  <c r="AF217" i="6"/>
  <c r="AF172" i="6"/>
  <c r="AF204" i="6"/>
  <c r="AF292" i="6"/>
  <c r="AF291" i="6"/>
  <c r="AF254" i="6"/>
  <c r="AF253" i="6"/>
  <c r="AF252" i="6"/>
  <c r="AF251" i="6"/>
  <c r="AF248" i="6"/>
  <c r="AF243" i="6"/>
  <c r="AF242" i="6"/>
  <c r="AF237" i="6"/>
  <c r="AF232" i="6"/>
  <c r="AF231" i="6"/>
  <c r="AF230" i="6"/>
  <c r="AF229" i="6"/>
  <c r="AF227" i="6"/>
  <c r="AF224" i="6"/>
  <c r="AF211" i="6"/>
  <c r="AF209" i="6"/>
  <c r="AF195" i="6"/>
  <c r="AF194" i="6"/>
  <c r="AF186" i="6"/>
  <c r="AF185" i="6"/>
  <c r="AF183" i="6"/>
  <c r="AF180" i="6"/>
  <c r="AF179" i="6"/>
  <c r="AF178" i="6"/>
  <c r="AF176" i="6"/>
  <c r="AF175" i="6"/>
  <c r="AF165" i="6"/>
  <c r="AF161" i="6"/>
  <c r="AF160" i="6"/>
  <c r="AF164" i="6"/>
  <c r="AF163" i="6"/>
  <c r="AF159" i="6"/>
  <c r="AF156" i="6"/>
  <c r="AF155" i="6"/>
  <c r="AF153" i="6"/>
  <c r="AF152" i="6"/>
  <c r="AF150" i="6"/>
  <c r="AF148" i="6"/>
  <c r="AF141" i="6"/>
  <c r="AF140" i="6"/>
  <c r="AF139" i="6"/>
  <c r="AF137" i="6"/>
  <c r="AF136" i="6"/>
  <c r="AF36" i="6"/>
  <c r="AF129" i="6"/>
  <c r="AF126" i="6"/>
  <c r="AF108" i="6"/>
  <c r="AF106" i="6"/>
  <c r="AF102" i="6"/>
  <c r="AF104" i="6"/>
  <c r="AF101" i="6"/>
  <c r="AF55" i="6"/>
  <c r="AF54" i="6"/>
  <c r="AF53" i="6"/>
  <c r="AF52" i="6"/>
  <c r="AF102" i="5"/>
  <c r="AF101" i="5"/>
  <c r="AF100" i="5"/>
  <c r="AF99" i="5"/>
  <c r="AF92" i="5"/>
  <c r="AF91" i="5"/>
  <c r="AF90" i="5"/>
  <c r="AF89" i="5"/>
  <c r="AF87" i="5"/>
  <c r="AF86" i="5"/>
  <c r="AF85" i="5"/>
  <c r="AF84" i="5"/>
  <c r="AF83" i="5"/>
  <c r="AF82" i="5"/>
  <c r="AF81" i="5"/>
  <c r="AF78" i="5"/>
  <c r="AF76" i="5"/>
  <c r="AF75" i="5"/>
  <c r="AF74" i="5"/>
  <c r="AF73" i="5"/>
  <c r="AF70" i="5"/>
  <c r="AF69" i="5"/>
  <c r="AF68" i="5"/>
  <c r="AF67" i="5"/>
  <c r="AF59" i="5"/>
  <c r="AB59" i="5"/>
  <c r="AA59" i="5"/>
  <c r="Z59" i="5"/>
  <c r="Y59" i="5"/>
  <c r="X59" i="5"/>
  <c r="W59" i="5"/>
  <c r="V59" i="5"/>
  <c r="U59" i="5"/>
  <c r="T59" i="5"/>
  <c r="S59" i="5"/>
  <c r="R59" i="5"/>
  <c r="Q59" i="5"/>
  <c r="P59" i="5"/>
  <c r="O59" i="5"/>
  <c r="N59" i="5"/>
  <c r="M59" i="5"/>
  <c r="L59" i="5"/>
  <c r="K59" i="5"/>
  <c r="J59" i="5"/>
  <c r="I59" i="5"/>
  <c r="H59" i="5"/>
  <c r="G59" i="5"/>
  <c r="AF52" i="5"/>
  <c r="AF46" i="5"/>
  <c r="AF41" i="5"/>
  <c r="AF33" i="5"/>
  <c r="AF26" i="5"/>
  <c r="AF25" i="5"/>
  <c r="AF24" i="5"/>
  <c r="AF23" i="5"/>
  <c r="AB26" i="5"/>
  <c r="AA26" i="5"/>
  <c r="AA25" i="5"/>
  <c r="AA24" i="5"/>
  <c r="Z26" i="5"/>
  <c r="Z25" i="5"/>
  <c r="Z24" i="5"/>
  <c r="Z23" i="5"/>
  <c r="Y26" i="5"/>
  <c r="Y25" i="5"/>
  <c r="Y24" i="5"/>
  <c r="Y23" i="5"/>
  <c r="X26" i="5"/>
  <c r="W26" i="5"/>
  <c r="W25" i="5"/>
  <c r="V26" i="5"/>
  <c r="V25" i="5"/>
  <c r="V24" i="5"/>
  <c r="V23" i="5"/>
  <c r="U26" i="5"/>
  <c r="U25" i="5"/>
  <c r="U24" i="5"/>
  <c r="T26" i="5"/>
  <c r="S26" i="5"/>
  <c r="S25" i="5"/>
  <c r="R26" i="5"/>
  <c r="R25" i="5"/>
  <c r="R24" i="5"/>
  <c r="R23" i="5"/>
  <c r="O26" i="5"/>
  <c r="O25" i="5"/>
  <c r="N26" i="5"/>
  <c r="M26" i="5"/>
  <c r="M25" i="5"/>
  <c r="M24" i="5"/>
  <c r="L26" i="5"/>
  <c r="L25" i="5"/>
  <c r="L24" i="5"/>
  <c r="K26" i="5"/>
  <c r="K25" i="5"/>
  <c r="J26" i="5"/>
  <c r="I26" i="5"/>
  <c r="I25" i="5"/>
  <c r="I24" i="5"/>
  <c r="H26" i="5"/>
  <c r="H25" i="5"/>
  <c r="H24" i="5"/>
  <c r="G26" i="5"/>
  <c r="G25" i="5"/>
  <c r="F26" i="5"/>
  <c r="F25" i="5"/>
  <c r="F24" i="5"/>
  <c r="F23" i="5"/>
  <c r="Q324" i="6"/>
  <c r="P324" i="6"/>
  <c r="D324" i="6"/>
  <c r="D48" i="6"/>
  <c r="Q323" i="6"/>
  <c r="P323" i="6"/>
  <c r="D323" i="6"/>
  <c r="C323" i="6"/>
  <c r="C47" i="6"/>
  <c r="Q322" i="6"/>
  <c r="P322" i="6"/>
  <c r="D322" i="6"/>
  <c r="C322" i="6"/>
  <c r="C46" i="6"/>
  <c r="AB321" i="6"/>
  <c r="AA321" i="6"/>
  <c r="Z321" i="6"/>
  <c r="Y321" i="6"/>
  <c r="X321" i="6"/>
  <c r="W321" i="6"/>
  <c r="V321" i="6"/>
  <c r="U321" i="6"/>
  <c r="T321" i="6"/>
  <c r="S321" i="6"/>
  <c r="R321" i="6"/>
  <c r="O321" i="6"/>
  <c r="K321" i="6"/>
  <c r="H321" i="6"/>
  <c r="G321" i="6"/>
  <c r="F321" i="6"/>
  <c r="E321" i="6"/>
  <c r="Q319" i="6"/>
  <c r="P319" i="6"/>
  <c r="J319" i="6"/>
  <c r="I319" i="6"/>
  <c r="D319" i="6"/>
  <c r="W318" i="6"/>
  <c r="V318" i="6"/>
  <c r="Q318" i="6"/>
  <c r="J318" i="6"/>
  <c r="I318" i="6"/>
  <c r="D318" i="6"/>
  <c r="W317" i="6"/>
  <c r="V317" i="6"/>
  <c r="Q317" i="6"/>
  <c r="J317" i="6"/>
  <c r="D317" i="6"/>
  <c r="W316" i="6"/>
  <c r="V316" i="6"/>
  <c r="Q316" i="6"/>
  <c r="J316" i="6"/>
  <c r="I316" i="6"/>
  <c r="D316" i="6"/>
  <c r="C316" i="6"/>
  <c r="P316" i="6"/>
  <c r="AC316" i="6"/>
  <c r="W315" i="6"/>
  <c r="V315" i="6"/>
  <c r="Q315" i="6"/>
  <c r="J315" i="6"/>
  <c r="I315" i="6"/>
  <c r="D315" i="6"/>
  <c r="W314" i="6"/>
  <c r="V314" i="6"/>
  <c r="Q314" i="6"/>
  <c r="J314" i="6"/>
  <c r="I314" i="6"/>
  <c r="D314" i="6"/>
  <c r="W313" i="6"/>
  <c r="V313" i="6"/>
  <c r="Q313" i="6"/>
  <c r="J313" i="6"/>
  <c r="I313" i="6"/>
  <c r="D313" i="6"/>
  <c r="W312" i="6"/>
  <c r="V312" i="6"/>
  <c r="Q312" i="6"/>
  <c r="J312" i="6"/>
  <c r="I312" i="6"/>
  <c r="D312" i="6"/>
  <c r="W311" i="6"/>
  <c r="V311" i="6"/>
  <c r="Q311" i="6"/>
  <c r="J311" i="6"/>
  <c r="I311" i="6"/>
  <c r="D311" i="6"/>
  <c r="W310" i="6"/>
  <c r="V310" i="6"/>
  <c r="Q310" i="6"/>
  <c r="J310" i="6"/>
  <c r="I310" i="6"/>
  <c r="D310" i="6"/>
  <c r="W309" i="6"/>
  <c r="V309" i="6"/>
  <c r="Q309" i="6"/>
  <c r="J309" i="6"/>
  <c r="D309" i="6"/>
  <c r="W308" i="6"/>
  <c r="Q308" i="6"/>
  <c r="Q307" i="6"/>
  <c r="J308" i="6"/>
  <c r="I308" i="6"/>
  <c r="D308" i="6"/>
  <c r="AB307" i="6"/>
  <c r="AA307" i="6"/>
  <c r="AA304" i="6"/>
  <c r="AA303" i="6"/>
  <c r="AA302" i="6"/>
  <c r="Z307" i="6"/>
  <c r="Y307" i="6"/>
  <c r="X307" i="6"/>
  <c r="U307" i="6"/>
  <c r="T307" i="6"/>
  <c r="S307" i="6"/>
  <c r="R307" i="6"/>
  <c r="O307" i="6"/>
  <c r="O304" i="6"/>
  <c r="O303" i="6"/>
  <c r="O302" i="6"/>
  <c r="N307" i="6"/>
  <c r="M307" i="6"/>
  <c r="L307" i="6"/>
  <c r="K307" i="6"/>
  <c r="K304" i="6"/>
  <c r="K303" i="6"/>
  <c r="K302" i="6"/>
  <c r="H307" i="6"/>
  <c r="G307" i="6"/>
  <c r="F307" i="6"/>
  <c r="E307" i="6"/>
  <c r="W306" i="6"/>
  <c r="V306" i="6"/>
  <c r="Q306" i="6"/>
  <c r="J306" i="6"/>
  <c r="D306" i="6"/>
  <c r="W305" i="6"/>
  <c r="Q305" i="6"/>
  <c r="J305" i="6"/>
  <c r="I305" i="6"/>
  <c r="D305" i="6"/>
  <c r="C305" i="6"/>
  <c r="AB304" i="6"/>
  <c r="AB303" i="6"/>
  <c r="Z304" i="6"/>
  <c r="Y304" i="6"/>
  <c r="X304" i="6"/>
  <c r="X303" i="6"/>
  <c r="X302" i="6"/>
  <c r="U304" i="6"/>
  <c r="T304" i="6"/>
  <c r="T303" i="6"/>
  <c r="S304" i="6"/>
  <c r="R304" i="6"/>
  <c r="R303" i="6"/>
  <c r="N304" i="6"/>
  <c r="N303" i="6"/>
  <c r="N302" i="6"/>
  <c r="M304" i="6"/>
  <c r="L304" i="6"/>
  <c r="L303" i="6"/>
  <c r="L302" i="6"/>
  <c r="H304" i="6"/>
  <c r="H303" i="6"/>
  <c r="G304" i="6"/>
  <c r="F304" i="6"/>
  <c r="E304" i="6"/>
  <c r="W301" i="6"/>
  <c r="V301" i="6"/>
  <c r="Q301" i="6"/>
  <c r="J301" i="6"/>
  <c r="I301" i="6"/>
  <c r="D301" i="6"/>
  <c r="W300" i="6"/>
  <c r="Q300" i="6"/>
  <c r="J300" i="6"/>
  <c r="I300" i="6"/>
  <c r="D300" i="6"/>
  <c r="AB299" i="6"/>
  <c r="AB298" i="6"/>
  <c r="AA299" i="6"/>
  <c r="AA298" i="6"/>
  <c r="Z299" i="6"/>
  <c r="Z298" i="6"/>
  <c r="Y299" i="6"/>
  <c r="Y298" i="6"/>
  <c r="X299" i="6"/>
  <c r="X298" i="6"/>
  <c r="U299" i="6"/>
  <c r="U298" i="6"/>
  <c r="T299" i="6"/>
  <c r="T298" i="6"/>
  <c r="S299" i="6"/>
  <c r="S298" i="6"/>
  <c r="R299" i="6"/>
  <c r="R298" i="6"/>
  <c r="O299" i="6"/>
  <c r="O298" i="6"/>
  <c r="N299" i="6"/>
  <c r="N298" i="6"/>
  <c r="M299" i="6"/>
  <c r="M298" i="6"/>
  <c r="L299" i="6"/>
  <c r="L298" i="6"/>
  <c r="K299" i="6"/>
  <c r="K298" i="6"/>
  <c r="H299" i="6"/>
  <c r="H298" i="6"/>
  <c r="G299" i="6"/>
  <c r="G298" i="6"/>
  <c r="F299" i="6"/>
  <c r="F298" i="6"/>
  <c r="E299" i="6"/>
  <c r="E298" i="6"/>
  <c r="Q297" i="6"/>
  <c r="J297" i="6"/>
  <c r="I297" i="6"/>
  <c r="D297" i="6"/>
  <c r="D296" i="6"/>
  <c r="AB296" i="6"/>
  <c r="AA296" i="6"/>
  <c r="Z296" i="6"/>
  <c r="Z279" i="6"/>
  <c r="Z286" i="6"/>
  <c r="Z285" i="6"/>
  <c r="Z292" i="6"/>
  <c r="Z291" i="6"/>
  <c r="Z278" i="6"/>
  <c r="Y296" i="6"/>
  <c r="X296" i="6"/>
  <c r="W296" i="6"/>
  <c r="V296" i="6"/>
  <c r="U296" i="6"/>
  <c r="T296" i="6"/>
  <c r="S296" i="6"/>
  <c r="R296" i="6"/>
  <c r="R279" i="6"/>
  <c r="R286" i="6"/>
  <c r="R285" i="6"/>
  <c r="R292" i="6"/>
  <c r="R291" i="6"/>
  <c r="R278" i="6"/>
  <c r="O296" i="6"/>
  <c r="N296" i="6"/>
  <c r="M296" i="6"/>
  <c r="L296" i="6"/>
  <c r="L279" i="6"/>
  <c r="L286" i="6"/>
  <c r="L285" i="6"/>
  <c r="L292" i="6"/>
  <c r="L291" i="6"/>
  <c r="L278" i="6"/>
  <c r="K296" i="6"/>
  <c r="H296" i="6"/>
  <c r="G296" i="6"/>
  <c r="F296" i="6"/>
  <c r="E296" i="6"/>
  <c r="W295" i="6"/>
  <c r="V295" i="6"/>
  <c r="Q295" i="6"/>
  <c r="J295" i="6"/>
  <c r="D295" i="6"/>
  <c r="W294" i="6"/>
  <c r="V294" i="6"/>
  <c r="Q294" i="6"/>
  <c r="J294" i="6"/>
  <c r="I294" i="6"/>
  <c r="D294" i="6"/>
  <c r="W293" i="6"/>
  <c r="Q293" i="6"/>
  <c r="J293" i="6"/>
  <c r="I293" i="6"/>
  <c r="D293" i="6"/>
  <c r="AB292" i="6"/>
  <c r="AB291" i="6"/>
  <c r="AA292" i="6"/>
  <c r="AA291" i="6"/>
  <c r="Y292" i="6"/>
  <c r="Y291" i="6"/>
  <c r="X292" i="6"/>
  <c r="X291" i="6"/>
  <c r="U292" i="6"/>
  <c r="U291" i="6"/>
  <c r="T292" i="6"/>
  <c r="T291" i="6"/>
  <c r="S292" i="6"/>
  <c r="S291" i="6"/>
  <c r="O292" i="6"/>
  <c r="O291" i="6"/>
  <c r="N292" i="6"/>
  <c r="N291" i="6"/>
  <c r="M292" i="6"/>
  <c r="M291" i="6"/>
  <c r="K292" i="6"/>
  <c r="K291" i="6"/>
  <c r="H292" i="6"/>
  <c r="H291" i="6"/>
  <c r="G292" i="6"/>
  <c r="G291" i="6"/>
  <c r="F292" i="6"/>
  <c r="F291" i="6"/>
  <c r="E292" i="6"/>
  <c r="E291" i="6"/>
  <c r="W290" i="6"/>
  <c r="V290" i="6"/>
  <c r="Q290" i="6"/>
  <c r="J290" i="6"/>
  <c r="I290" i="6"/>
  <c r="D290" i="6"/>
  <c r="W289" i="6"/>
  <c r="V289" i="6"/>
  <c r="Q289" i="6"/>
  <c r="J289" i="6"/>
  <c r="I289" i="6"/>
  <c r="D289" i="6"/>
  <c r="W288" i="6"/>
  <c r="V288" i="6"/>
  <c r="Q288" i="6"/>
  <c r="J288" i="6"/>
  <c r="I288" i="6"/>
  <c r="D288" i="6"/>
  <c r="W287" i="6"/>
  <c r="V287" i="6"/>
  <c r="Q287" i="6"/>
  <c r="J287" i="6"/>
  <c r="D287" i="6"/>
  <c r="AB286" i="6"/>
  <c r="AB285" i="6"/>
  <c r="AA286" i="6"/>
  <c r="AA285" i="6"/>
  <c r="Y286" i="6"/>
  <c r="Y285" i="6"/>
  <c r="X286" i="6"/>
  <c r="X285" i="6"/>
  <c r="U286" i="6"/>
  <c r="U285" i="6"/>
  <c r="T286" i="6"/>
  <c r="T285" i="6"/>
  <c r="S286" i="6"/>
  <c r="S285" i="6"/>
  <c r="O286" i="6"/>
  <c r="O285" i="6"/>
  <c r="N286" i="6"/>
  <c r="N285" i="6"/>
  <c r="M286" i="6"/>
  <c r="M285" i="6"/>
  <c r="K286" i="6"/>
  <c r="K285" i="6"/>
  <c r="H286" i="6"/>
  <c r="H285" i="6"/>
  <c r="G286" i="6"/>
  <c r="G285" i="6"/>
  <c r="F286" i="6"/>
  <c r="F285" i="6"/>
  <c r="E286" i="6"/>
  <c r="E285" i="6"/>
  <c r="W284" i="6"/>
  <c r="V284" i="6"/>
  <c r="Q284" i="6"/>
  <c r="J284" i="6"/>
  <c r="I284" i="6"/>
  <c r="D284" i="6"/>
  <c r="W283" i="6"/>
  <c r="Q283" i="6"/>
  <c r="J283" i="6"/>
  <c r="I283" i="6"/>
  <c r="D283" i="6"/>
  <c r="W282" i="6"/>
  <c r="V282" i="6"/>
  <c r="Q282" i="6"/>
  <c r="J282" i="6"/>
  <c r="D282" i="6"/>
  <c r="W281" i="6"/>
  <c r="V281" i="6"/>
  <c r="Q281" i="6"/>
  <c r="J281" i="6"/>
  <c r="I281" i="6"/>
  <c r="D281" i="6"/>
  <c r="W280" i="6"/>
  <c r="V280" i="6"/>
  <c r="Q280" i="6"/>
  <c r="J280" i="6"/>
  <c r="I280" i="6"/>
  <c r="D280" i="6"/>
  <c r="AB279" i="6"/>
  <c r="AA279" i="6"/>
  <c r="Y279" i="6"/>
  <c r="X279" i="6"/>
  <c r="U279" i="6"/>
  <c r="T279" i="6"/>
  <c r="S279" i="6"/>
  <c r="O279" i="6"/>
  <c r="N279" i="6"/>
  <c r="M279" i="6"/>
  <c r="K279" i="6"/>
  <c r="H279" i="6"/>
  <c r="G279" i="6"/>
  <c r="F279" i="6"/>
  <c r="E279" i="6"/>
  <c r="W277" i="6"/>
  <c r="Q277" i="6"/>
  <c r="Q276" i="6"/>
  <c r="J277" i="6"/>
  <c r="J276" i="6"/>
  <c r="D277" i="6"/>
  <c r="D276" i="6"/>
  <c r="AB276" i="6"/>
  <c r="AA276" i="6"/>
  <c r="Z276" i="6"/>
  <c r="Y276" i="6"/>
  <c r="X276" i="6"/>
  <c r="U276" i="6"/>
  <c r="T276" i="6"/>
  <c r="S276" i="6"/>
  <c r="S272" i="6"/>
  <c r="S271" i="6"/>
  <c r="R276" i="6"/>
  <c r="O276" i="6"/>
  <c r="N276" i="6"/>
  <c r="M276" i="6"/>
  <c r="L276" i="6"/>
  <c r="K276" i="6"/>
  <c r="H276" i="6"/>
  <c r="G276" i="6"/>
  <c r="G272" i="6"/>
  <c r="G271" i="6"/>
  <c r="G268" i="6"/>
  <c r="G267" i="6"/>
  <c r="F276" i="6"/>
  <c r="E276" i="6"/>
  <c r="W275" i="6"/>
  <c r="V275" i="6"/>
  <c r="Q275" i="6"/>
  <c r="J275" i="6"/>
  <c r="I275" i="6"/>
  <c r="D275" i="6"/>
  <c r="C275" i="6"/>
  <c r="W274" i="6"/>
  <c r="V274" i="6"/>
  <c r="Q274" i="6"/>
  <c r="J274" i="6"/>
  <c r="D274" i="6"/>
  <c r="W273" i="6"/>
  <c r="V273" i="6"/>
  <c r="Q273" i="6"/>
  <c r="J273" i="6"/>
  <c r="D273" i="6"/>
  <c r="AB272" i="6"/>
  <c r="AA272" i="6"/>
  <c r="Z272" i="6"/>
  <c r="Z271" i="6"/>
  <c r="Z268" i="6"/>
  <c r="Z267" i="6"/>
  <c r="Y272" i="6"/>
  <c r="X272" i="6"/>
  <c r="U272" i="6"/>
  <c r="T272" i="6"/>
  <c r="R272" i="6"/>
  <c r="O272" i="6"/>
  <c r="N272" i="6"/>
  <c r="M272" i="6"/>
  <c r="L272" i="6"/>
  <c r="K272" i="6"/>
  <c r="H272" i="6"/>
  <c r="F272" i="6"/>
  <c r="E272" i="6"/>
  <c r="W270" i="6"/>
  <c r="V270" i="6"/>
  <c r="Q270" i="6"/>
  <c r="J270" i="6"/>
  <c r="I270" i="6"/>
  <c r="D270" i="6"/>
  <c r="C270" i="6"/>
  <c r="W269" i="6"/>
  <c r="V269" i="6"/>
  <c r="Q269" i="6"/>
  <c r="J269" i="6"/>
  <c r="D269" i="6"/>
  <c r="AB268" i="6"/>
  <c r="AA268" i="6"/>
  <c r="Y268" i="6"/>
  <c r="X268" i="6"/>
  <c r="U268" i="6"/>
  <c r="T268" i="6"/>
  <c r="S268" i="6"/>
  <c r="R268" i="6"/>
  <c r="Q268" i="6"/>
  <c r="O268" i="6"/>
  <c r="N268" i="6"/>
  <c r="M268" i="6"/>
  <c r="L268" i="6"/>
  <c r="K268" i="6"/>
  <c r="H268" i="6"/>
  <c r="F268" i="6"/>
  <c r="E268" i="6"/>
  <c r="Q262" i="6"/>
  <c r="P262" i="6"/>
  <c r="D262" i="6"/>
  <c r="J262" i="6"/>
  <c r="I262" i="6"/>
  <c r="C262" i="6"/>
  <c r="AC262" i="6"/>
  <c r="Q261" i="6"/>
  <c r="J261" i="6"/>
  <c r="I261" i="6"/>
  <c r="D261" i="6"/>
  <c r="Q260" i="6"/>
  <c r="P260" i="6"/>
  <c r="J260" i="6"/>
  <c r="D260" i="6"/>
  <c r="Q259" i="6"/>
  <c r="P259" i="6"/>
  <c r="J259" i="6"/>
  <c r="I259" i="6"/>
  <c r="D259" i="6"/>
  <c r="C259" i="6"/>
  <c r="AC259" i="6"/>
  <c r="Q258" i="6"/>
  <c r="J258" i="6"/>
  <c r="I258" i="6"/>
  <c r="D258" i="6"/>
  <c r="AB257" i="6"/>
  <c r="AA257" i="6"/>
  <c r="Z257" i="6"/>
  <c r="Z254" i="6"/>
  <c r="Z253" i="6"/>
  <c r="Z252" i="6"/>
  <c r="Z251" i="6"/>
  <c r="Y257" i="6"/>
  <c r="X257" i="6"/>
  <c r="W257" i="6"/>
  <c r="V257" i="6"/>
  <c r="U257" i="6"/>
  <c r="T257" i="6"/>
  <c r="S257" i="6"/>
  <c r="R257" i="6"/>
  <c r="R254" i="6"/>
  <c r="R253" i="6"/>
  <c r="R252" i="6"/>
  <c r="R251" i="6"/>
  <c r="O257" i="6"/>
  <c r="N257" i="6"/>
  <c r="M257" i="6"/>
  <c r="L257" i="6"/>
  <c r="L254" i="6"/>
  <c r="L253" i="6"/>
  <c r="L252" i="6"/>
  <c r="L251" i="6"/>
  <c r="K257" i="6"/>
  <c r="H257" i="6"/>
  <c r="G257" i="6"/>
  <c r="F257" i="6"/>
  <c r="E257" i="6"/>
  <c r="Q256" i="6"/>
  <c r="D256" i="6"/>
  <c r="C256" i="6"/>
  <c r="P256" i="6"/>
  <c r="AC256" i="6"/>
  <c r="AG255" i="6"/>
  <c r="Q255" i="6"/>
  <c r="P255" i="6"/>
  <c r="D255" i="6"/>
  <c r="AB254" i="6"/>
  <c r="AB253" i="6"/>
  <c r="AB252" i="6"/>
  <c r="AB251" i="6"/>
  <c r="AA254" i="6"/>
  <c r="Y254" i="6"/>
  <c r="X254" i="6"/>
  <c r="W254" i="6"/>
  <c r="V254" i="6"/>
  <c r="U254" i="6"/>
  <c r="T254" i="6"/>
  <c r="T61" i="6"/>
  <c r="T70" i="6"/>
  <c r="T141" i="6"/>
  <c r="T161" i="6"/>
  <c r="T180" i="6"/>
  <c r="T195" i="6"/>
  <c r="T224" i="6"/>
  <c r="T237" i="6"/>
  <c r="T39" i="6"/>
  <c r="S254" i="6"/>
  <c r="O254" i="6"/>
  <c r="N254" i="6"/>
  <c r="M254" i="6"/>
  <c r="K254" i="6"/>
  <c r="J254" i="6"/>
  <c r="I254" i="6"/>
  <c r="H254" i="6"/>
  <c r="G254" i="6"/>
  <c r="G253" i="6"/>
  <c r="G252" i="6"/>
  <c r="G251" i="6"/>
  <c r="F254" i="6"/>
  <c r="E254" i="6"/>
  <c r="D250" i="6"/>
  <c r="D249" i="6"/>
  <c r="C249" i="6"/>
  <c r="AB248" i="6"/>
  <c r="AB247" i="6"/>
  <c r="AB246" i="6"/>
  <c r="AB245" i="6"/>
  <c r="AA248" i="6"/>
  <c r="AA247" i="6"/>
  <c r="AA246" i="6"/>
  <c r="AA245" i="6"/>
  <c r="Z248" i="6"/>
  <c r="Z247" i="6"/>
  <c r="Z246" i="6"/>
  <c r="Z245" i="6"/>
  <c r="Y248" i="6"/>
  <c r="Y247" i="6"/>
  <c r="Y246" i="6"/>
  <c r="Y245" i="6"/>
  <c r="X248" i="6"/>
  <c r="X247" i="6"/>
  <c r="X246" i="6"/>
  <c r="X245" i="6"/>
  <c r="W248" i="6"/>
  <c r="W247" i="6"/>
  <c r="W246" i="6"/>
  <c r="W245" i="6"/>
  <c r="V248" i="6"/>
  <c r="V247" i="6"/>
  <c r="V246" i="6"/>
  <c r="V245" i="6"/>
  <c r="U248" i="6"/>
  <c r="U247" i="6"/>
  <c r="U246" i="6"/>
  <c r="U245" i="6"/>
  <c r="T248" i="6"/>
  <c r="T247" i="6"/>
  <c r="T246" i="6"/>
  <c r="T245" i="6"/>
  <c r="S248" i="6"/>
  <c r="S247" i="6"/>
  <c r="S246" i="6"/>
  <c r="S245" i="6"/>
  <c r="R248" i="6"/>
  <c r="R247" i="6"/>
  <c r="R246" i="6"/>
  <c r="R245" i="6"/>
  <c r="Q248" i="6"/>
  <c r="Q247" i="6"/>
  <c r="Q246" i="6"/>
  <c r="Q245" i="6"/>
  <c r="P248" i="6"/>
  <c r="P247" i="6"/>
  <c r="O248" i="6"/>
  <c r="O247" i="6"/>
  <c r="O246" i="6"/>
  <c r="O245" i="6"/>
  <c r="N248" i="6"/>
  <c r="N247" i="6"/>
  <c r="N246" i="6"/>
  <c r="N245" i="6"/>
  <c r="M248" i="6"/>
  <c r="M247" i="6"/>
  <c r="M246" i="6"/>
  <c r="M245" i="6"/>
  <c r="L248" i="6"/>
  <c r="L247" i="6"/>
  <c r="L246" i="6"/>
  <c r="L245" i="6"/>
  <c r="K248" i="6"/>
  <c r="K247" i="6"/>
  <c r="K246" i="6"/>
  <c r="K245" i="6"/>
  <c r="J248" i="6"/>
  <c r="J247" i="6"/>
  <c r="J246" i="6"/>
  <c r="J245" i="6"/>
  <c r="I248" i="6"/>
  <c r="I247" i="6"/>
  <c r="I246" i="6"/>
  <c r="I245" i="6"/>
  <c r="H248" i="6"/>
  <c r="H247" i="6"/>
  <c r="H246" i="6"/>
  <c r="H245" i="6"/>
  <c r="G248" i="6"/>
  <c r="G247" i="6"/>
  <c r="G246" i="6"/>
  <c r="G245" i="6"/>
  <c r="F248" i="6"/>
  <c r="F247" i="6"/>
  <c r="F246" i="6"/>
  <c r="F245" i="6"/>
  <c r="E248" i="6"/>
  <c r="E247" i="6"/>
  <c r="E246" i="6"/>
  <c r="E245" i="6"/>
  <c r="AG247" i="6"/>
  <c r="D244" i="6"/>
  <c r="D243" i="6"/>
  <c r="D242" i="6"/>
  <c r="D238" i="6"/>
  <c r="D239" i="6"/>
  <c r="D237" i="6"/>
  <c r="D236" i="6"/>
  <c r="D235" i="6"/>
  <c r="D234" i="6"/>
  <c r="O243" i="6"/>
  <c r="O242" i="6"/>
  <c r="N243" i="6"/>
  <c r="N242" i="6"/>
  <c r="M243" i="6"/>
  <c r="M242" i="6"/>
  <c r="M237" i="6"/>
  <c r="M236" i="6"/>
  <c r="M235" i="6"/>
  <c r="M234" i="6"/>
  <c r="L243" i="6"/>
  <c r="L242" i="6"/>
  <c r="K243" i="6"/>
  <c r="K242" i="6"/>
  <c r="J243" i="6"/>
  <c r="J242" i="6"/>
  <c r="J237" i="6"/>
  <c r="J236" i="6"/>
  <c r="J235" i="6"/>
  <c r="J234" i="6"/>
  <c r="I243" i="6"/>
  <c r="I242" i="6"/>
  <c r="H243" i="6"/>
  <c r="H242" i="6"/>
  <c r="G243" i="6"/>
  <c r="G242" i="6"/>
  <c r="F243" i="6"/>
  <c r="F242" i="6"/>
  <c r="E243" i="6"/>
  <c r="E242" i="6"/>
  <c r="D241" i="6"/>
  <c r="C241" i="6"/>
  <c r="AC241" i="6"/>
  <c r="O240" i="6"/>
  <c r="K240" i="6"/>
  <c r="H240" i="6"/>
  <c r="G240" i="6"/>
  <c r="F240" i="6"/>
  <c r="E240" i="6"/>
  <c r="C239" i="6"/>
  <c r="AC239" i="6"/>
  <c r="AB237" i="6"/>
  <c r="AB236" i="6"/>
  <c r="AB235" i="6"/>
  <c r="AB234" i="6"/>
  <c r="AA237" i="6"/>
  <c r="AA236" i="6"/>
  <c r="AA235" i="6"/>
  <c r="AA234" i="6"/>
  <c r="Z237" i="6"/>
  <c r="Z236" i="6"/>
  <c r="Z235" i="6"/>
  <c r="Z234" i="6"/>
  <c r="Y237" i="6"/>
  <c r="Y236" i="6"/>
  <c r="Y235" i="6"/>
  <c r="Y234" i="6"/>
  <c r="X237" i="6"/>
  <c r="X236" i="6"/>
  <c r="X235" i="6"/>
  <c r="X234" i="6"/>
  <c r="W237" i="6"/>
  <c r="W236" i="6"/>
  <c r="V237" i="6"/>
  <c r="V236" i="6"/>
  <c r="V235" i="6"/>
  <c r="V234" i="6"/>
  <c r="U237" i="6"/>
  <c r="U236" i="6"/>
  <c r="U235" i="6"/>
  <c r="U234" i="6"/>
  <c r="T236" i="6"/>
  <c r="T235" i="6"/>
  <c r="T234" i="6"/>
  <c r="S237" i="6"/>
  <c r="R237" i="6"/>
  <c r="R236" i="6"/>
  <c r="R235" i="6"/>
  <c r="R234" i="6"/>
  <c r="Q237" i="6"/>
  <c r="Q236" i="6"/>
  <c r="Q235" i="6"/>
  <c r="Q234" i="6"/>
  <c r="P237" i="6"/>
  <c r="P236" i="6"/>
  <c r="O237" i="6"/>
  <c r="N237" i="6"/>
  <c r="N236" i="6"/>
  <c r="L237" i="6"/>
  <c r="L236" i="6"/>
  <c r="K237" i="6"/>
  <c r="I237" i="6"/>
  <c r="I236" i="6"/>
  <c r="H237" i="6"/>
  <c r="G237" i="6"/>
  <c r="G236" i="6"/>
  <c r="F237" i="6"/>
  <c r="E237" i="6"/>
  <c r="W235" i="6"/>
  <c r="W234" i="6"/>
  <c r="S236" i="6"/>
  <c r="S235" i="6"/>
  <c r="S234" i="6"/>
  <c r="D233" i="6"/>
  <c r="O232" i="6"/>
  <c r="O231" i="6"/>
  <c r="O230" i="6"/>
  <c r="O229" i="6"/>
  <c r="N232" i="6"/>
  <c r="N231" i="6"/>
  <c r="N230" i="6"/>
  <c r="N229" i="6"/>
  <c r="M232" i="6"/>
  <c r="M231" i="6"/>
  <c r="M230" i="6"/>
  <c r="M229" i="6"/>
  <c r="L232" i="6"/>
  <c r="L231" i="6"/>
  <c r="L230" i="6"/>
  <c r="L229" i="6"/>
  <c r="K232" i="6"/>
  <c r="K231" i="6"/>
  <c r="K230" i="6"/>
  <c r="K229" i="6"/>
  <c r="J232" i="6"/>
  <c r="J231" i="6"/>
  <c r="J230" i="6"/>
  <c r="J229" i="6"/>
  <c r="I232" i="6"/>
  <c r="I231" i="6"/>
  <c r="I230" i="6"/>
  <c r="I229" i="6"/>
  <c r="H232" i="6"/>
  <c r="H231" i="6"/>
  <c r="H230" i="6"/>
  <c r="H229" i="6"/>
  <c r="G232" i="6"/>
  <c r="G231" i="6"/>
  <c r="G230" i="6"/>
  <c r="G229" i="6"/>
  <c r="F232" i="6"/>
  <c r="F231" i="6"/>
  <c r="F230" i="6"/>
  <c r="F229" i="6"/>
  <c r="E232" i="6"/>
  <c r="E231" i="6"/>
  <c r="E230" i="6"/>
  <c r="E229" i="6"/>
  <c r="Q228" i="6"/>
  <c r="P228" i="6"/>
  <c r="D228" i="6"/>
  <c r="AB227" i="6"/>
  <c r="AA227" i="6"/>
  <c r="Z227" i="6"/>
  <c r="Y227" i="6"/>
  <c r="X227" i="6"/>
  <c r="W227" i="6"/>
  <c r="W224" i="6"/>
  <c r="W223" i="6"/>
  <c r="V227" i="6"/>
  <c r="U227" i="6"/>
  <c r="T227" i="6"/>
  <c r="S227" i="6"/>
  <c r="S224" i="6"/>
  <c r="S223" i="6"/>
  <c r="R227" i="6"/>
  <c r="O227" i="6"/>
  <c r="N227" i="6"/>
  <c r="M227" i="6"/>
  <c r="M224" i="6"/>
  <c r="M223" i="6"/>
  <c r="M222" i="6"/>
  <c r="M221" i="6"/>
  <c r="L227" i="6"/>
  <c r="K227" i="6"/>
  <c r="J227" i="6"/>
  <c r="I227" i="6"/>
  <c r="H227" i="6"/>
  <c r="G227" i="6"/>
  <c r="F227" i="6"/>
  <c r="E227" i="6"/>
  <c r="E224" i="6"/>
  <c r="E223" i="6"/>
  <c r="E222" i="6"/>
  <c r="E221" i="6"/>
  <c r="Q226" i="6"/>
  <c r="J226" i="6"/>
  <c r="D226" i="6"/>
  <c r="J225" i="6"/>
  <c r="D225" i="6"/>
  <c r="AB224" i="6"/>
  <c r="AA224" i="6"/>
  <c r="Z224" i="6"/>
  <c r="Y224" i="6"/>
  <c r="X224" i="6"/>
  <c r="V224" i="6"/>
  <c r="V223" i="6"/>
  <c r="U224" i="6"/>
  <c r="U223" i="6"/>
  <c r="U222" i="6"/>
  <c r="R224" i="6"/>
  <c r="O224" i="6"/>
  <c r="N224" i="6"/>
  <c r="L224" i="6"/>
  <c r="K224" i="6"/>
  <c r="H224" i="6"/>
  <c r="G224" i="6"/>
  <c r="F224" i="6"/>
  <c r="Q220" i="6"/>
  <c r="J220" i="6"/>
  <c r="I220" i="6"/>
  <c r="D220" i="6"/>
  <c r="C220" i="6"/>
  <c r="Q219" i="6"/>
  <c r="P219" i="6"/>
  <c r="J219" i="6"/>
  <c r="I219" i="6"/>
  <c r="D219" i="6"/>
  <c r="D218" i="6"/>
  <c r="D217" i="6"/>
  <c r="Q218" i="6"/>
  <c r="P218" i="6"/>
  <c r="J218" i="6"/>
  <c r="AB217" i="6"/>
  <c r="AB209" i="6"/>
  <c r="AB211" i="6"/>
  <c r="AB208" i="6"/>
  <c r="AA217" i="6"/>
  <c r="Z217" i="6"/>
  <c r="Y217" i="6"/>
  <c r="X217" i="6"/>
  <c r="X209" i="6"/>
  <c r="X211" i="6"/>
  <c r="X208" i="6"/>
  <c r="W217" i="6"/>
  <c r="V217" i="6"/>
  <c r="U217" i="6"/>
  <c r="T217" i="6"/>
  <c r="T209" i="6"/>
  <c r="T211" i="6"/>
  <c r="T208" i="6"/>
  <c r="S217" i="6"/>
  <c r="R217" i="6"/>
  <c r="O217" i="6"/>
  <c r="N217" i="6"/>
  <c r="M217" i="6"/>
  <c r="L217" i="6"/>
  <c r="K217" i="6"/>
  <c r="H217" i="6"/>
  <c r="G217" i="6"/>
  <c r="F217" i="6"/>
  <c r="E217" i="6"/>
  <c r="W216" i="6"/>
  <c r="Q216" i="6"/>
  <c r="J216" i="6"/>
  <c r="I216" i="6"/>
  <c r="D216" i="6"/>
  <c r="Q215" i="6"/>
  <c r="P215" i="6"/>
  <c r="J215" i="6"/>
  <c r="I215" i="6"/>
  <c r="D215" i="6"/>
  <c r="Q214" i="6"/>
  <c r="J214" i="6"/>
  <c r="I214" i="6"/>
  <c r="D214" i="6"/>
  <c r="Q213" i="6"/>
  <c r="P213" i="6"/>
  <c r="J213" i="6"/>
  <c r="D213" i="6"/>
  <c r="Q212" i="6"/>
  <c r="J212" i="6"/>
  <c r="D212" i="6"/>
  <c r="AA211" i="6"/>
  <c r="Z211" i="6"/>
  <c r="Y211" i="6"/>
  <c r="U211" i="6"/>
  <c r="S211" i="6"/>
  <c r="R211" i="6"/>
  <c r="O211" i="6"/>
  <c r="N211" i="6"/>
  <c r="M211" i="6"/>
  <c r="L211" i="6"/>
  <c r="K211" i="6"/>
  <c r="H211" i="6"/>
  <c r="G211" i="6"/>
  <c r="F211" i="6"/>
  <c r="E211" i="6"/>
  <c r="W210" i="6"/>
  <c r="Q210" i="6"/>
  <c r="Q209" i="6"/>
  <c r="Q42" i="6"/>
  <c r="J210" i="6"/>
  <c r="D210" i="6"/>
  <c r="D209" i="6"/>
  <c r="D42" i="6"/>
  <c r="AB42" i="6"/>
  <c r="AA209" i="6"/>
  <c r="AA42" i="6"/>
  <c r="Z209" i="6"/>
  <c r="Y209" i="6"/>
  <c r="Y42" i="6"/>
  <c r="X42" i="6"/>
  <c r="U209" i="6"/>
  <c r="U42" i="6"/>
  <c r="T42" i="6"/>
  <c r="S209" i="6"/>
  <c r="R209" i="6"/>
  <c r="R42" i="6"/>
  <c r="O209" i="6"/>
  <c r="O42" i="6"/>
  <c r="N209" i="6"/>
  <c r="N42" i="6"/>
  <c r="M209" i="6"/>
  <c r="M42" i="6"/>
  <c r="L209" i="6"/>
  <c r="L42" i="6"/>
  <c r="K209" i="6"/>
  <c r="K42" i="6"/>
  <c r="H209" i="6"/>
  <c r="H42" i="6"/>
  <c r="G209" i="6"/>
  <c r="F209" i="6"/>
  <c r="F42" i="6"/>
  <c r="E209" i="6"/>
  <c r="E42" i="6"/>
  <c r="Q207" i="6"/>
  <c r="D207" i="6"/>
  <c r="C207" i="6"/>
  <c r="W206" i="6"/>
  <c r="Q206" i="6"/>
  <c r="D206" i="6"/>
  <c r="Q205" i="6"/>
  <c r="P205" i="6"/>
  <c r="D205" i="6"/>
  <c r="AB204" i="6"/>
  <c r="AA204" i="6"/>
  <c r="Z204" i="6"/>
  <c r="Z195" i="6"/>
  <c r="Z194" i="6"/>
  <c r="Y204" i="6"/>
  <c r="X204" i="6"/>
  <c r="U204" i="6"/>
  <c r="T204" i="6"/>
  <c r="S204" i="6"/>
  <c r="R204" i="6"/>
  <c r="O204" i="6"/>
  <c r="N204" i="6"/>
  <c r="M204" i="6"/>
  <c r="L204" i="6"/>
  <c r="K204" i="6"/>
  <c r="H204" i="6"/>
  <c r="G204" i="6"/>
  <c r="F204" i="6"/>
  <c r="E204" i="6"/>
  <c r="J203" i="6"/>
  <c r="I203" i="6"/>
  <c r="D203" i="6"/>
  <c r="C203" i="6"/>
  <c r="AC203" i="6"/>
  <c r="J202" i="6"/>
  <c r="I202" i="6"/>
  <c r="D202" i="6"/>
  <c r="W201" i="6"/>
  <c r="V201" i="6"/>
  <c r="Q201" i="6"/>
  <c r="J201" i="6"/>
  <c r="I201" i="6"/>
  <c r="D201" i="6"/>
  <c r="C201" i="6"/>
  <c r="J200" i="6"/>
  <c r="I200" i="6"/>
  <c r="D200" i="6"/>
  <c r="W199" i="6"/>
  <c r="V199" i="6"/>
  <c r="Q199" i="6"/>
  <c r="J199" i="6"/>
  <c r="I199" i="6"/>
  <c r="D199" i="6"/>
  <c r="C199" i="6"/>
  <c r="Q198" i="6"/>
  <c r="P198" i="6"/>
  <c r="J198" i="6"/>
  <c r="I198" i="6"/>
  <c r="D198" i="6"/>
  <c r="C198" i="6"/>
  <c r="AC198" i="6"/>
  <c r="W197" i="6"/>
  <c r="V197" i="6"/>
  <c r="Q197" i="6"/>
  <c r="J197" i="6"/>
  <c r="D197" i="6"/>
  <c r="Q196" i="6"/>
  <c r="J196" i="6"/>
  <c r="I196" i="6"/>
  <c r="D196" i="6"/>
  <c r="AB195" i="6"/>
  <c r="AA195" i="6"/>
  <c r="AA194" i="6"/>
  <c r="Y195" i="6"/>
  <c r="X195" i="6"/>
  <c r="U195" i="6"/>
  <c r="U194" i="6"/>
  <c r="U208" i="6"/>
  <c r="U193" i="6"/>
  <c r="S195" i="6"/>
  <c r="R195" i="6"/>
  <c r="O195" i="6"/>
  <c r="N195" i="6"/>
  <c r="M195" i="6"/>
  <c r="L195" i="6"/>
  <c r="K195" i="6"/>
  <c r="H195" i="6"/>
  <c r="G195" i="6"/>
  <c r="F195" i="6"/>
  <c r="E195" i="6"/>
  <c r="W191" i="6"/>
  <c r="V191" i="6"/>
  <c r="Q191" i="6"/>
  <c r="J191" i="6"/>
  <c r="I191" i="6"/>
  <c r="D191" i="6"/>
  <c r="C191" i="6"/>
  <c r="W190" i="6"/>
  <c r="V190" i="6"/>
  <c r="Q190" i="6"/>
  <c r="J190" i="6"/>
  <c r="D190" i="6"/>
  <c r="J189" i="6"/>
  <c r="D189" i="6"/>
  <c r="J188" i="6"/>
  <c r="I188" i="6"/>
  <c r="D188" i="6"/>
  <c r="J187" i="6"/>
  <c r="I187" i="6"/>
  <c r="D187" i="6"/>
  <c r="AB186" i="6"/>
  <c r="AB185" i="6"/>
  <c r="AA186" i="6"/>
  <c r="AA185" i="6"/>
  <c r="Z186" i="6"/>
  <c r="Z185" i="6"/>
  <c r="Y186" i="6"/>
  <c r="Y185" i="6"/>
  <c r="X186" i="6"/>
  <c r="X185" i="6"/>
  <c r="U186" i="6"/>
  <c r="U185" i="6"/>
  <c r="T186" i="6"/>
  <c r="T185" i="6"/>
  <c r="S186" i="6"/>
  <c r="S185" i="6"/>
  <c r="R186" i="6"/>
  <c r="R185" i="6"/>
  <c r="O186" i="6"/>
  <c r="O185" i="6"/>
  <c r="N186" i="6"/>
  <c r="N185" i="6"/>
  <c r="M186" i="6"/>
  <c r="M185" i="6"/>
  <c r="L186" i="6"/>
  <c r="L185" i="6"/>
  <c r="K186" i="6"/>
  <c r="K185" i="6"/>
  <c r="H186" i="6"/>
  <c r="H185" i="6"/>
  <c r="G186" i="6"/>
  <c r="G185" i="6"/>
  <c r="F186" i="6"/>
  <c r="F185" i="6"/>
  <c r="E186" i="6"/>
  <c r="E185" i="6"/>
  <c r="D184" i="6"/>
  <c r="AB183" i="6"/>
  <c r="AA183" i="6"/>
  <c r="AA180" i="6"/>
  <c r="AA179" i="6"/>
  <c r="AA178" i="6"/>
  <c r="Z183" i="6"/>
  <c r="Y183" i="6"/>
  <c r="X183" i="6"/>
  <c r="W183" i="6"/>
  <c r="W180" i="6"/>
  <c r="W179" i="6"/>
  <c r="V183" i="6"/>
  <c r="U183" i="6"/>
  <c r="T183" i="6"/>
  <c r="S183" i="6"/>
  <c r="R183" i="6"/>
  <c r="Q183" i="6"/>
  <c r="P183" i="6"/>
  <c r="O183" i="6"/>
  <c r="N183" i="6"/>
  <c r="M183" i="6"/>
  <c r="L183" i="6"/>
  <c r="K183" i="6"/>
  <c r="K180" i="6"/>
  <c r="K179" i="6"/>
  <c r="K178" i="6"/>
  <c r="J183" i="6"/>
  <c r="I183" i="6"/>
  <c r="H183" i="6"/>
  <c r="G183" i="6"/>
  <c r="F183" i="6"/>
  <c r="E183" i="6"/>
  <c r="Q182" i="6"/>
  <c r="P182" i="6"/>
  <c r="D182" i="6"/>
  <c r="Q181" i="6"/>
  <c r="D181" i="6"/>
  <c r="C181" i="6"/>
  <c r="AB180" i="6"/>
  <c r="Z180" i="6"/>
  <c r="Z179" i="6"/>
  <c r="Y180" i="6"/>
  <c r="X180" i="6"/>
  <c r="V180" i="6"/>
  <c r="V179" i="6"/>
  <c r="U180" i="6"/>
  <c r="S180" i="6"/>
  <c r="R180" i="6"/>
  <c r="R179" i="6"/>
  <c r="O180" i="6"/>
  <c r="N180" i="6"/>
  <c r="M180" i="6"/>
  <c r="L180" i="6"/>
  <c r="J180" i="6"/>
  <c r="I180" i="6"/>
  <c r="H180" i="6"/>
  <c r="G180" i="6"/>
  <c r="F180" i="6"/>
  <c r="E180" i="6"/>
  <c r="D177" i="6"/>
  <c r="AB176" i="6"/>
  <c r="AA176" i="6"/>
  <c r="Z176" i="6"/>
  <c r="Y176" i="6"/>
  <c r="X176" i="6"/>
  <c r="W176" i="6"/>
  <c r="V176" i="6"/>
  <c r="U176" i="6"/>
  <c r="T176" i="6"/>
  <c r="S176" i="6"/>
  <c r="R176" i="6"/>
  <c r="Q176" i="6"/>
  <c r="P176" i="6"/>
  <c r="O176" i="6"/>
  <c r="N176" i="6"/>
  <c r="M176" i="6"/>
  <c r="L176" i="6"/>
  <c r="K176" i="6"/>
  <c r="J176" i="6"/>
  <c r="I176" i="6"/>
  <c r="H176" i="6"/>
  <c r="G176" i="6"/>
  <c r="F176" i="6"/>
  <c r="E176" i="6"/>
  <c r="D173" i="6"/>
  <c r="C173" i="6"/>
  <c r="C172" i="6"/>
  <c r="AB172" i="6"/>
  <c r="AA172" i="6"/>
  <c r="Z172" i="6"/>
  <c r="Y172" i="6"/>
  <c r="Y165" i="6"/>
  <c r="Y164" i="6"/>
  <c r="Y163" i="6"/>
  <c r="Y161" i="6"/>
  <c r="Y160" i="6"/>
  <c r="Y159" i="6"/>
  <c r="X172" i="6"/>
  <c r="W172" i="6"/>
  <c r="V172" i="6"/>
  <c r="U172" i="6"/>
  <c r="T172" i="6"/>
  <c r="S172" i="6"/>
  <c r="R172" i="6"/>
  <c r="Q172" i="6"/>
  <c r="P172" i="6"/>
  <c r="O172" i="6"/>
  <c r="N172" i="6"/>
  <c r="M172" i="6"/>
  <c r="L172" i="6"/>
  <c r="K172" i="6"/>
  <c r="J172" i="6"/>
  <c r="I172" i="6"/>
  <c r="H172" i="6"/>
  <c r="G172" i="6"/>
  <c r="F172" i="6"/>
  <c r="E172" i="6"/>
  <c r="D171" i="6"/>
  <c r="C171" i="6"/>
  <c r="AC171" i="6"/>
  <c r="D170" i="6"/>
  <c r="C170" i="6"/>
  <c r="AC170" i="6"/>
  <c r="Q169" i="6"/>
  <c r="P169" i="6"/>
  <c r="D169" i="6"/>
  <c r="C169" i="6"/>
  <c r="Q168" i="6"/>
  <c r="P168" i="6"/>
  <c r="D168" i="6"/>
  <c r="C168" i="6"/>
  <c r="Q167" i="6"/>
  <c r="P167" i="6"/>
  <c r="D167" i="6"/>
  <c r="C167" i="6"/>
  <c r="AC167" i="6"/>
  <c r="D166" i="6"/>
  <c r="AB165" i="6"/>
  <c r="AA165" i="6"/>
  <c r="AA164" i="6"/>
  <c r="AA163" i="6"/>
  <c r="AA161" i="6"/>
  <c r="AA160" i="6"/>
  <c r="AA159" i="6"/>
  <c r="AA156" i="6"/>
  <c r="AA155" i="6"/>
  <c r="Z165" i="6"/>
  <c r="X165" i="6"/>
  <c r="W165" i="6"/>
  <c r="W164" i="6"/>
  <c r="W163" i="6"/>
  <c r="W161" i="6"/>
  <c r="W160" i="6"/>
  <c r="W159" i="6"/>
  <c r="W156" i="6"/>
  <c r="W155" i="6"/>
  <c r="V165" i="6"/>
  <c r="U165" i="6"/>
  <c r="T165" i="6"/>
  <c r="S165" i="6"/>
  <c r="S164" i="6"/>
  <c r="R165" i="6"/>
  <c r="O165" i="6"/>
  <c r="N165" i="6"/>
  <c r="N164" i="6"/>
  <c r="M165" i="6"/>
  <c r="M164" i="6"/>
  <c r="M163" i="6"/>
  <c r="L165" i="6"/>
  <c r="K165" i="6"/>
  <c r="J165" i="6"/>
  <c r="J164" i="6"/>
  <c r="I165" i="6"/>
  <c r="I164" i="6"/>
  <c r="I163" i="6"/>
  <c r="H165" i="6"/>
  <c r="G165" i="6"/>
  <c r="F165" i="6"/>
  <c r="F164" i="6"/>
  <c r="E165" i="6"/>
  <c r="E164" i="6"/>
  <c r="E163" i="6"/>
  <c r="E161" i="6"/>
  <c r="E160" i="6"/>
  <c r="E159" i="6"/>
  <c r="E156" i="6"/>
  <c r="E155" i="6"/>
  <c r="Q162" i="6"/>
  <c r="P162" i="6"/>
  <c r="D162" i="6"/>
  <c r="AB161" i="6"/>
  <c r="AB160" i="6"/>
  <c r="Z161" i="6"/>
  <c r="Z160" i="6"/>
  <c r="X161" i="6"/>
  <c r="X160" i="6"/>
  <c r="V161" i="6"/>
  <c r="V160" i="6"/>
  <c r="U161" i="6"/>
  <c r="U160" i="6"/>
  <c r="T160" i="6"/>
  <c r="S161" i="6"/>
  <c r="S160" i="6"/>
  <c r="R161" i="6"/>
  <c r="R160" i="6"/>
  <c r="O161" i="6"/>
  <c r="O160" i="6"/>
  <c r="N161" i="6"/>
  <c r="N160" i="6"/>
  <c r="N163" i="6"/>
  <c r="N159" i="6"/>
  <c r="N156" i="6"/>
  <c r="N155" i="6"/>
  <c r="M161" i="6"/>
  <c r="M160" i="6"/>
  <c r="L161" i="6"/>
  <c r="L160" i="6"/>
  <c r="K161" i="6"/>
  <c r="K160" i="6"/>
  <c r="J161" i="6"/>
  <c r="J160" i="6"/>
  <c r="J163" i="6"/>
  <c r="J159" i="6"/>
  <c r="J156" i="6"/>
  <c r="J155" i="6"/>
  <c r="I161" i="6"/>
  <c r="I160" i="6"/>
  <c r="H161" i="6"/>
  <c r="H160" i="6"/>
  <c r="G161" i="6"/>
  <c r="G160" i="6"/>
  <c r="F161" i="6"/>
  <c r="F160" i="6"/>
  <c r="D158" i="6"/>
  <c r="D157" i="6"/>
  <c r="AB156" i="6"/>
  <c r="Z156" i="6"/>
  <c r="Y156" i="6"/>
  <c r="X156" i="6"/>
  <c r="X137" i="6"/>
  <c r="X36" i="6"/>
  <c r="V156" i="6"/>
  <c r="U156" i="6"/>
  <c r="T156" i="6"/>
  <c r="T137" i="6"/>
  <c r="T36" i="6"/>
  <c r="S156" i="6"/>
  <c r="R156" i="6"/>
  <c r="Q156" i="6"/>
  <c r="P156" i="6"/>
  <c r="O156" i="6"/>
  <c r="M156" i="6"/>
  <c r="L156" i="6"/>
  <c r="K156" i="6"/>
  <c r="I156" i="6"/>
  <c r="H156" i="6"/>
  <c r="H137" i="6"/>
  <c r="H36" i="6"/>
  <c r="G156" i="6"/>
  <c r="F156" i="6"/>
  <c r="Q154" i="6"/>
  <c r="P154" i="6"/>
  <c r="P153" i="6"/>
  <c r="D154" i="6"/>
  <c r="D153" i="6"/>
  <c r="D152" i="6"/>
  <c r="AB153" i="6"/>
  <c r="AB152" i="6"/>
  <c r="AA153" i="6"/>
  <c r="AA152" i="6"/>
  <c r="Z153" i="6"/>
  <c r="Z152" i="6"/>
  <c r="Y153" i="6"/>
  <c r="Y152" i="6"/>
  <c r="X153" i="6"/>
  <c r="X152" i="6"/>
  <c r="W153" i="6"/>
  <c r="W152" i="6"/>
  <c r="V153" i="6"/>
  <c r="V152" i="6"/>
  <c r="U153" i="6"/>
  <c r="U152" i="6"/>
  <c r="T153" i="6"/>
  <c r="T152" i="6"/>
  <c r="S153" i="6"/>
  <c r="S152" i="6"/>
  <c r="R153" i="6"/>
  <c r="R152" i="6"/>
  <c r="O153" i="6"/>
  <c r="O152" i="6"/>
  <c r="N153" i="6"/>
  <c r="N152" i="6"/>
  <c r="M153" i="6"/>
  <c r="M152" i="6"/>
  <c r="L153" i="6"/>
  <c r="L152" i="6"/>
  <c r="L141" i="6"/>
  <c r="L150" i="6"/>
  <c r="L148" i="6"/>
  <c r="L140" i="6"/>
  <c r="L139" i="6"/>
  <c r="L137" i="6"/>
  <c r="L136" i="6"/>
  <c r="K153" i="6"/>
  <c r="K152" i="6"/>
  <c r="J153" i="6"/>
  <c r="J152" i="6"/>
  <c r="I153" i="6"/>
  <c r="I152" i="6"/>
  <c r="H153" i="6"/>
  <c r="H152" i="6"/>
  <c r="G153" i="6"/>
  <c r="G152" i="6"/>
  <c r="F153" i="6"/>
  <c r="F152" i="6"/>
  <c r="E153" i="6"/>
  <c r="E152" i="6"/>
  <c r="Q151" i="6"/>
  <c r="D151" i="6"/>
  <c r="C151" i="6"/>
  <c r="C150" i="6"/>
  <c r="AB150" i="6"/>
  <c r="AB148" i="6"/>
  <c r="AB141" i="6"/>
  <c r="AB140" i="6"/>
  <c r="AB139" i="6"/>
  <c r="AB137" i="6"/>
  <c r="AB136" i="6"/>
  <c r="AA150" i="6"/>
  <c r="AA148" i="6"/>
  <c r="Z150" i="6"/>
  <c r="Z148" i="6"/>
  <c r="Y150" i="6"/>
  <c r="Y148" i="6"/>
  <c r="X150" i="6"/>
  <c r="X148" i="6"/>
  <c r="W150" i="6"/>
  <c r="W148" i="6"/>
  <c r="V150" i="6"/>
  <c r="V148" i="6"/>
  <c r="U150" i="6"/>
  <c r="U148" i="6"/>
  <c r="T150" i="6"/>
  <c r="T148" i="6"/>
  <c r="S150" i="6"/>
  <c r="S148" i="6"/>
  <c r="S141" i="6"/>
  <c r="S140" i="6"/>
  <c r="R150" i="6"/>
  <c r="R148" i="6"/>
  <c r="O150" i="6"/>
  <c r="O148" i="6"/>
  <c r="N150" i="6"/>
  <c r="N148" i="6"/>
  <c r="N141" i="6"/>
  <c r="N140" i="6"/>
  <c r="N139" i="6"/>
  <c r="M150" i="6"/>
  <c r="M148" i="6"/>
  <c r="K150" i="6"/>
  <c r="K148" i="6"/>
  <c r="K141" i="6"/>
  <c r="K140" i="6"/>
  <c r="K139" i="6"/>
  <c r="K137" i="6"/>
  <c r="K136" i="6"/>
  <c r="J150" i="6"/>
  <c r="J148" i="6"/>
  <c r="I150" i="6"/>
  <c r="H150" i="6"/>
  <c r="H148" i="6"/>
  <c r="G150" i="6"/>
  <c r="G148" i="6"/>
  <c r="G141" i="6"/>
  <c r="G140" i="6"/>
  <c r="F150" i="6"/>
  <c r="F148" i="6"/>
  <c r="E150" i="6"/>
  <c r="E148" i="6"/>
  <c r="Q149" i="6"/>
  <c r="P149" i="6"/>
  <c r="D149" i="6"/>
  <c r="C149" i="6"/>
  <c r="I148" i="6"/>
  <c r="Q147" i="6"/>
  <c r="P147" i="6"/>
  <c r="J147" i="6"/>
  <c r="D147" i="6"/>
  <c r="J146" i="6"/>
  <c r="I146" i="6"/>
  <c r="D146" i="6"/>
  <c r="Q145" i="6"/>
  <c r="J145" i="6"/>
  <c r="I145" i="6"/>
  <c r="D145" i="6"/>
  <c r="J144" i="6"/>
  <c r="I144" i="6"/>
  <c r="D144" i="6"/>
  <c r="J143" i="6"/>
  <c r="I143" i="6"/>
  <c r="D143" i="6"/>
  <c r="J142" i="6"/>
  <c r="I142" i="6"/>
  <c r="D142" i="6"/>
  <c r="AA141" i="6"/>
  <c r="Z141" i="6"/>
  <c r="Y141" i="6"/>
  <c r="X141" i="6"/>
  <c r="W141" i="6"/>
  <c r="V141" i="6"/>
  <c r="U141" i="6"/>
  <c r="R141" i="6"/>
  <c r="O141" i="6"/>
  <c r="M141" i="6"/>
  <c r="H141" i="6"/>
  <c r="F141" i="6"/>
  <c r="E141" i="6"/>
  <c r="D138" i="6"/>
  <c r="D137" i="6"/>
  <c r="AA137" i="6"/>
  <c r="Z137" i="6"/>
  <c r="Y137" i="6"/>
  <c r="W137" i="6"/>
  <c r="V137" i="6"/>
  <c r="U137" i="6"/>
  <c r="S137" i="6"/>
  <c r="R137" i="6"/>
  <c r="Q137" i="6"/>
  <c r="P137" i="6"/>
  <c r="O137" i="6"/>
  <c r="N137" i="6"/>
  <c r="M137" i="6"/>
  <c r="J137" i="6"/>
  <c r="I137" i="6"/>
  <c r="G137" i="6"/>
  <c r="F137" i="6"/>
  <c r="E137" i="6"/>
  <c r="Q135" i="6"/>
  <c r="D135" i="6"/>
  <c r="C135" i="6"/>
  <c r="Q134" i="6"/>
  <c r="P134" i="6"/>
  <c r="D134" i="6"/>
  <c r="C134" i="6"/>
  <c r="Q133" i="6"/>
  <c r="P133" i="6"/>
  <c r="D133" i="6"/>
  <c r="C133" i="6"/>
  <c r="D132" i="6"/>
  <c r="C132" i="6"/>
  <c r="D131" i="6"/>
  <c r="C131" i="6"/>
  <c r="AC131" i="6"/>
  <c r="D130" i="6"/>
  <c r="C130" i="6"/>
  <c r="AC130" i="6"/>
  <c r="AB129" i="6"/>
  <c r="AA129" i="6"/>
  <c r="Z129" i="6"/>
  <c r="Y129" i="6"/>
  <c r="X129" i="6"/>
  <c r="W129" i="6"/>
  <c r="V129" i="6"/>
  <c r="U129" i="6"/>
  <c r="T129" i="6"/>
  <c r="S129" i="6"/>
  <c r="R129" i="6"/>
  <c r="O129" i="6"/>
  <c r="N129" i="6"/>
  <c r="M129" i="6"/>
  <c r="L129" i="6"/>
  <c r="K129" i="6"/>
  <c r="J129" i="6"/>
  <c r="I129" i="6"/>
  <c r="H129" i="6"/>
  <c r="G129" i="6"/>
  <c r="F129" i="6"/>
  <c r="E129" i="6"/>
  <c r="Q128" i="6"/>
  <c r="P128" i="6"/>
  <c r="D128" i="6"/>
  <c r="C128" i="6"/>
  <c r="D127" i="6"/>
  <c r="AB126" i="6"/>
  <c r="AA126" i="6"/>
  <c r="Z126" i="6"/>
  <c r="Z108" i="6"/>
  <c r="Y126" i="6"/>
  <c r="X126" i="6"/>
  <c r="W126" i="6"/>
  <c r="V126" i="6"/>
  <c r="U126" i="6"/>
  <c r="T126" i="6"/>
  <c r="S126" i="6"/>
  <c r="R126" i="6"/>
  <c r="R108" i="6"/>
  <c r="O126" i="6"/>
  <c r="N126" i="6"/>
  <c r="M126" i="6"/>
  <c r="L126" i="6"/>
  <c r="K126" i="6"/>
  <c r="J126" i="6"/>
  <c r="I126" i="6"/>
  <c r="H126" i="6"/>
  <c r="G126" i="6"/>
  <c r="F126" i="6"/>
  <c r="E126" i="6"/>
  <c r="D125" i="6"/>
  <c r="C125" i="6"/>
  <c r="AC125" i="6"/>
  <c r="D124" i="6"/>
  <c r="C124" i="6"/>
  <c r="AC124" i="6"/>
  <c r="D123" i="6"/>
  <c r="C123" i="6"/>
  <c r="AC123" i="6"/>
  <c r="D122" i="6"/>
  <c r="C122" i="6"/>
  <c r="AC122" i="6"/>
  <c r="D121" i="6"/>
  <c r="C121" i="6"/>
  <c r="AC121" i="6"/>
  <c r="D120" i="6"/>
  <c r="C120" i="6"/>
  <c r="AC120" i="6"/>
  <c r="D119" i="6"/>
  <c r="C119" i="6"/>
  <c r="AC119" i="6"/>
  <c r="D118" i="6"/>
  <c r="C118" i="6"/>
  <c r="AC118" i="6"/>
  <c r="Q117" i="6"/>
  <c r="P117" i="6"/>
  <c r="D117" i="6"/>
  <c r="C117" i="6"/>
  <c r="AC117" i="6"/>
  <c r="Q116" i="6"/>
  <c r="P116" i="6"/>
  <c r="D116" i="6"/>
  <c r="C116" i="6"/>
  <c r="AC116" i="6"/>
  <c r="Q115" i="6"/>
  <c r="P115" i="6"/>
  <c r="D115" i="6"/>
  <c r="C115" i="6"/>
  <c r="AC115" i="6"/>
  <c r="Q114" i="6"/>
  <c r="P114" i="6"/>
  <c r="D114" i="6"/>
  <c r="C114" i="6"/>
  <c r="AC114" i="6"/>
  <c r="Q113" i="6"/>
  <c r="P113" i="6"/>
  <c r="D113" i="6"/>
  <c r="C113" i="6"/>
  <c r="AC113" i="6"/>
  <c r="Q112" i="6"/>
  <c r="P112" i="6"/>
  <c r="D112" i="6"/>
  <c r="C112" i="6"/>
  <c r="Q111" i="6"/>
  <c r="D111" i="6"/>
  <c r="Q110" i="6"/>
  <c r="P110" i="6"/>
  <c r="D110" i="6"/>
  <c r="C110" i="6"/>
  <c r="AC110" i="6"/>
  <c r="Q109" i="6"/>
  <c r="P109" i="6"/>
  <c r="P111" i="6"/>
  <c r="P126" i="6"/>
  <c r="P135" i="6"/>
  <c r="P129" i="6"/>
  <c r="P108" i="6"/>
  <c r="D109" i="6"/>
  <c r="Q107" i="6"/>
  <c r="D107" i="6"/>
  <c r="AB106" i="6"/>
  <c r="AA106" i="6"/>
  <c r="Z106" i="6"/>
  <c r="Y106" i="6"/>
  <c r="X106" i="6"/>
  <c r="W106" i="6"/>
  <c r="V106" i="6"/>
  <c r="U106" i="6"/>
  <c r="T106" i="6"/>
  <c r="S106" i="6"/>
  <c r="R106" i="6"/>
  <c r="O106" i="6"/>
  <c r="N106" i="6"/>
  <c r="N102" i="6"/>
  <c r="N104" i="6"/>
  <c r="N101" i="6"/>
  <c r="N95" i="6"/>
  <c r="N65" i="6"/>
  <c r="N43" i="6"/>
  <c r="M106" i="6"/>
  <c r="L106" i="6"/>
  <c r="K106" i="6"/>
  <c r="J106" i="6"/>
  <c r="J102" i="6"/>
  <c r="J104" i="6"/>
  <c r="J101" i="6"/>
  <c r="J95" i="6"/>
  <c r="I106" i="6"/>
  <c r="H106" i="6"/>
  <c r="G106" i="6"/>
  <c r="F106" i="6"/>
  <c r="F102" i="6"/>
  <c r="F104" i="6"/>
  <c r="F101" i="6"/>
  <c r="F95" i="6"/>
  <c r="F108" i="6"/>
  <c r="F94" i="6"/>
  <c r="E106" i="6"/>
  <c r="D105" i="6"/>
  <c r="C105" i="6"/>
  <c r="AB104" i="6"/>
  <c r="AB102" i="6"/>
  <c r="AB101" i="6"/>
  <c r="AB95" i="6"/>
  <c r="AA104" i="6"/>
  <c r="Z104" i="6"/>
  <c r="Y104" i="6"/>
  <c r="X104" i="6"/>
  <c r="X102" i="6"/>
  <c r="X101" i="6"/>
  <c r="X95" i="6"/>
  <c r="W104" i="6"/>
  <c r="V104" i="6"/>
  <c r="U104" i="6"/>
  <c r="T104" i="6"/>
  <c r="T102" i="6"/>
  <c r="T101" i="6"/>
  <c r="T95" i="6"/>
  <c r="S104" i="6"/>
  <c r="R104" i="6"/>
  <c r="Q104" i="6"/>
  <c r="P104" i="6"/>
  <c r="C104" i="6"/>
  <c r="AC104" i="6"/>
  <c r="O104" i="6"/>
  <c r="M104" i="6"/>
  <c r="L104" i="6"/>
  <c r="K104" i="6"/>
  <c r="I104" i="6"/>
  <c r="H104" i="6"/>
  <c r="G104" i="6"/>
  <c r="E104" i="6"/>
  <c r="Q103" i="6"/>
  <c r="D103" i="6"/>
  <c r="C103" i="6"/>
  <c r="C102" i="6"/>
  <c r="AA102" i="6"/>
  <c r="Z102" i="6"/>
  <c r="Z101" i="6"/>
  <c r="Z95" i="6"/>
  <c r="Y102" i="6"/>
  <c r="W102" i="6"/>
  <c r="V102" i="6"/>
  <c r="V101" i="6"/>
  <c r="V95" i="6"/>
  <c r="V108" i="6"/>
  <c r="V94" i="6"/>
  <c r="V70" i="6"/>
  <c r="V78" i="6"/>
  <c r="V84" i="6"/>
  <c r="V92" i="6"/>
  <c r="V77" i="6"/>
  <c r="V72" i="6"/>
  <c r="V69" i="6"/>
  <c r="V68" i="6"/>
  <c r="V67" i="6"/>
  <c r="U102" i="6"/>
  <c r="S102" i="6"/>
  <c r="R102" i="6"/>
  <c r="R101" i="6"/>
  <c r="R95" i="6"/>
  <c r="R65" i="6"/>
  <c r="R43" i="6"/>
  <c r="O102" i="6"/>
  <c r="M102" i="6"/>
  <c r="L102" i="6"/>
  <c r="K102" i="6"/>
  <c r="I102" i="6"/>
  <c r="H102" i="6"/>
  <c r="H101" i="6"/>
  <c r="H95" i="6"/>
  <c r="G102" i="6"/>
  <c r="E102" i="6"/>
  <c r="D100" i="6"/>
  <c r="C100" i="6"/>
  <c r="AC100" i="6"/>
  <c r="Q99" i="6"/>
  <c r="P99" i="6"/>
  <c r="D99" i="6"/>
  <c r="Q98" i="6"/>
  <c r="P98" i="6"/>
  <c r="D98" i="6"/>
  <c r="C98" i="6"/>
  <c r="AC98" i="6"/>
  <c r="Q97" i="6"/>
  <c r="D97" i="6"/>
  <c r="C97" i="6"/>
  <c r="Q96" i="6"/>
  <c r="P96" i="6"/>
  <c r="D96" i="6"/>
  <c r="C96" i="6"/>
  <c r="D93" i="6"/>
  <c r="C93" i="6"/>
  <c r="AF92" i="6"/>
  <c r="AB92" i="6"/>
  <c r="AA92" i="6"/>
  <c r="Z92" i="6"/>
  <c r="Y92" i="6"/>
  <c r="X92" i="6"/>
  <c r="W92" i="6"/>
  <c r="U92" i="6"/>
  <c r="T92" i="6"/>
  <c r="S92" i="6"/>
  <c r="R92" i="6"/>
  <c r="Q92" i="6"/>
  <c r="P92" i="6"/>
  <c r="O92" i="6"/>
  <c r="N92" i="6"/>
  <c r="M92" i="6"/>
  <c r="L92" i="6"/>
  <c r="K92" i="6"/>
  <c r="J92" i="6"/>
  <c r="I92" i="6"/>
  <c r="H92" i="6"/>
  <c r="G92" i="6"/>
  <c r="F92" i="6"/>
  <c r="E92" i="6"/>
  <c r="Q91" i="6"/>
  <c r="P91" i="6"/>
  <c r="D91" i="6"/>
  <c r="C91" i="6"/>
  <c r="P90" i="6"/>
  <c r="D90" i="6"/>
  <c r="C90" i="6"/>
  <c r="Q89" i="6"/>
  <c r="P89" i="6"/>
  <c r="D89" i="6"/>
  <c r="Q88" i="6"/>
  <c r="P88" i="6"/>
  <c r="D88" i="6"/>
  <c r="C88" i="6"/>
  <c r="Q87" i="6"/>
  <c r="D87" i="6"/>
  <c r="C87" i="6"/>
  <c r="Q86" i="6"/>
  <c r="P86" i="6"/>
  <c r="D86" i="6"/>
  <c r="C86" i="6"/>
  <c r="Q85" i="6"/>
  <c r="P85" i="6"/>
  <c r="D85" i="6"/>
  <c r="C85" i="6"/>
  <c r="AF84" i="6"/>
  <c r="AB84" i="6"/>
  <c r="AA84" i="6"/>
  <c r="Z84" i="6"/>
  <c r="Y84" i="6"/>
  <c r="X84" i="6"/>
  <c r="W84" i="6"/>
  <c r="U84" i="6"/>
  <c r="T84" i="6"/>
  <c r="S84" i="6"/>
  <c r="R84" i="6"/>
  <c r="O84" i="6"/>
  <c r="N84" i="6"/>
  <c r="M84" i="6"/>
  <c r="L84" i="6"/>
  <c r="K84" i="6"/>
  <c r="J84" i="6"/>
  <c r="I84" i="6"/>
  <c r="H84" i="6"/>
  <c r="G84" i="6"/>
  <c r="F84" i="6"/>
  <c r="E84" i="6"/>
  <c r="Q83" i="6"/>
  <c r="P83" i="6"/>
  <c r="D83" i="6"/>
  <c r="C83" i="6"/>
  <c r="AC83" i="6"/>
  <c r="P82" i="6"/>
  <c r="D82" i="6"/>
  <c r="C82" i="6"/>
  <c r="AC82" i="6"/>
  <c r="Q81" i="6"/>
  <c r="D81" i="6"/>
  <c r="C81" i="6"/>
  <c r="P80" i="6"/>
  <c r="D80" i="6"/>
  <c r="C80" i="6"/>
  <c r="Q79" i="6"/>
  <c r="P79" i="6"/>
  <c r="D79" i="6"/>
  <c r="AF78" i="6"/>
  <c r="AB78" i="6"/>
  <c r="AA78" i="6"/>
  <c r="Z78" i="6"/>
  <c r="Y78" i="6"/>
  <c r="X78" i="6"/>
  <c r="W78" i="6"/>
  <c r="U78" i="6"/>
  <c r="T78" i="6"/>
  <c r="S78" i="6"/>
  <c r="R78" i="6"/>
  <c r="O78" i="6"/>
  <c r="N78" i="6"/>
  <c r="M78" i="6"/>
  <c r="L78" i="6"/>
  <c r="K78" i="6"/>
  <c r="J78" i="6"/>
  <c r="I78" i="6"/>
  <c r="H78" i="6"/>
  <c r="G78" i="6"/>
  <c r="F78" i="6"/>
  <c r="E78" i="6"/>
  <c r="P76" i="6"/>
  <c r="D76" i="6"/>
  <c r="C76" i="6"/>
  <c r="Q75" i="6"/>
  <c r="P75" i="6"/>
  <c r="D75" i="6"/>
  <c r="C75" i="6"/>
  <c r="Q74" i="6"/>
  <c r="P74" i="6"/>
  <c r="D74" i="6"/>
  <c r="C74" i="6"/>
  <c r="Q73" i="6"/>
  <c r="P73" i="6"/>
  <c r="D73" i="6"/>
  <c r="C73" i="6"/>
  <c r="Q71" i="6"/>
  <c r="D71" i="6"/>
  <c r="C71" i="6"/>
  <c r="C70" i="6"/>
  <c r="AF70" i="6"/>
  <c r="AB70" i="6"/>
  <c r="AA70" i="6"/>
  <c r="Z70" i="6"/>
  <c r="Y70" i="6"/>
  <c r="X70" i="6"/>
  <c r="W70" i="6"/>
  <c r="U70" i="6"/>
  <c r="S70" i="6"/>
  <c r="R70" i="6"/>
  <c r="O70" i="6"/>
  <c r="N70" i="6"/>
  <c r="M70" i="6"/>
  <c r="L70" i="6"/>
  <c r="K70" i="6"/>
  <c r="J70" i="6"/>
  <c r="I70" i="6"/>
  <c r="H70" i="6"/>
  <c r="G70" i="6"/>
  <c r="F70" i="6"/>
  <c r="E70" i="6"/>
  <c r="D66" i="6"/>
  <c r="C66" i="6"/>
  <c r="AF65" i="6"/>
  <c r="AF64" i="6"/>
  <c r="AE65" i="6"/>
  <c r="AE64" i="6"/>
  <c r="AB65" i="6"/>
  <c r="AB64" i="6"/>
  <c r="AA65" i="6"/>
  <c r="AA64" i="6"/>
  <c r="Z65" i="6"/>
  <c r="Z64" i="6"/>
  <c r="Y65" i="6"/>
  <c r="Y64" i="6"/>
  <c r="X65" i="6"/>
  <c r="W65" i="6"/>
  <c r="W64" i="6"/>
  <c r="V65" i="6"/>
  <c r="V64" i="6"/>
  <c r="U65" i="6"/>
  <c r="U64" i="6"/>
  <c r="T65" i="6"/>
  <c r="T64" i="6"/>
  <c r="S65" i="6"/>
  <c r="S64" i="6"/>
  <c r="R64" i="6"/>
  <c r="Q65" i="6"/>
  <c r="Q64" i="6"/>
  <c r="P65" i="6"/>
  <c r="P64" i="6"/>
  <c r="O65" i="6"/>
  <c r="O64" i="6"/>
  <c r="N64" i="6"/>
  <c r="M65" i="6"/>
  <c r="M64" i="6"/>
  <c r="L65" i="6"/>
  <c r="L64" i="6"/>
  <c r="K65" i="6"/>
  <c r="K64" i="6"/>
  <c r="J65" i="6"/>
  <c r="J64" i="6"/>
  <c r="I65" i="6"/>
  <c r="I64" i="6"/>
  <c r="H65" i="6"/>
  <c r="H64" i="6"/>
  <c r="G65" i="6"/>
  <c r="G64" i="6"/>
  <c r="F65" i="6"/>
  <c r="F64" i="6"/>
  <c r="E65" i="6"/>
  <c r="E64" i="6"/>
  <c r="X64" i="6"/>
  <c r="Q63" i="6"/>
  <c r="P63" i="6"/>
  <c r="D63" i="6"/>
  <c r="C63" i="6"/>
  <c r="AC63" i="6"/>
  <c r="Q62" i="6"/>
  <c r="P62" i="6"/>
  <c r="D62" i="6"/>
  <c r="C62" i="6"/>
  <c r="AC62" i="6"/>
  <c r="AF61" i="6"/>
  <c r="AF60" i="6"/>
  <c r="AB61" i="6"/>
  <c r="AA61" i="6"/>
  <c r="Z61" i="6"/>
  <c r="Z60" i="6"/>
  <c r="Y61" i="6"/>
  <c r="Y60" i="6"/>
  <c r="X61" i="6"/>
  <c r="X60" i="6"/>
  <c r="W61" i="6"/>
  <c r="W60" i="6"/>
  <c r="V61" i="6"/>
  <c r="V60" i="6"/>
  <c r="U61" i="6"/>
  <c r="U60" i="6"/>
  <c r="T60" i="6"/>
  <c r="S61" i="6"/>
  <c r="R61" i="6"/>
  <c r="R60" i="6"/>
  <c r="O61" i="6"/>
  <c r="O60" i="6"/>
  <c r="N61" i="6"/>
  <c r="N60" i="6"/>
  <c r="M61" i="6"/>
  <c r="L61" i="6"/>
  <c r="L60" i="6"/>
  <c r="K61" i="6"/>
  <c r="K60" i="6"/>
  <c r="J61" i="6"/>
  <c r="J60" i="6"/>
  <c r="J59" i="6"/>
  <c r="J58" i="6"/>
  <c r="I61" i="6"/>
  <c r="I60" i="6"/>
  <c r="H61" i="6"/>
  <c r="H60" i="6"/>
  <c r="G61" i="6"/>
  <c r="F61" i="6"/>
  <c r="F60" i="6"/>
  <c r="E61" i="6"/>
  <c r="E60" i="6"/>
  <c r="E59" i="6"/>
  <c r="E58" i="6"/>
  <c r="Q57" i="6"/>
  <c r="P57" i="6"/>
  <c r="D57" i="6"/>
  <c r="C57" i="6"/>
  <c r="Q56" i="6"/>
  <c r="P56" i="6"/>
  <c r="D56" i="6"/>
  <c r="AB55" i="6"/>
  <c r="AB54" i="6"/>
  <c r="AB53" i="6"/>
  <c r="AB52" i="6"/>
  <c r="AA55" i="6"/>
  <c r="AA54" i="6"/>
  <c r="Z55" i="6"/>
  <c r="Z54" i="6"/>
  <c r="Z53" i="6"/>
  <c r="Y55" i="6"/>
  <c r="Y54" i="6"/>
  <c r="X55" i="6"/>
  <c r="X54" i="6"/>
  <c r="W55" i="6"/>
  <c r="W54" i="6"/>
  <c r="W53" i="6"/>
  <c r="W52" i="6"/>
  <c r="V55" i="6"/>
  <c r="V54" i="6"/>
  <c r="V53" i="6"/>
  <c r="U55" i="6"/>
  <c r="U54" i="6"/>
  <c r="U53" i="6"/>
  <c r="U52" i="6"/>
  <c r="T55" i="6"/>
  <c r="T54" i="6"/>
  <c r="T53" i="6"/>
  <c r="T52" i="6"/>
  <c r="S55" i="6"/>
  <c r="S54" i="6"/>
  <c r="R55" i="6"/>
  <c r="R54" i="6"/>
  <c r="R53" i="6"/>
  <c r="O55" i="6"/>
  <c r="O54" i="6"/>
  <c r="O53" i="6"/>
  <c r="O52" i="6"/>
  <c r="N55" i="6"/>
  <c r="N54" i="6"/>
  <c r="N53" i="6"/>
  <c r="M55" i="6"/>
  <c r="M54" i="6"/>
  <c r="M53" i="6"/>
  <c r="L55" i="6"/>
  <c r="L54" i="6"/>
  <c r="L53" i="6"/>
  <c r="L52" i="6"/>
  <c r="K55" i="6"/>
  <c r="K54" i="6"/>
  <c r="K53" i="6"/>
  <c r="K52" i="6"/>
  <c r="J55" i="6"/>
  <c r="J54" i="6"/>
  <c r="I55" i="6"/>
  <c r="I54" i="6"/>
  <c r="H55" i="6"/>
  <c r="H54" i="6"/>
  <c r="G55" i="6"/>
  <c r="G54" i="6"/>
  <c r="G53" i="6"/>
  <c r="G52" i="6"/>
  <c r="F55" i="6"/>
  <c r="F54" i="6"/>
  <c r="F53" i="6"/>
  <c r="E55" i="6"/>
  <c r="E54" i="6"/>
  <c r="E53" i="6"/>
  <c r="E52" i="6"/>
  <c r="R48" i="6"/>
  <c r="Q48" i="6"/>
  <c r="P48" i="6"/>
  <c r="O48" i="6"/>
  <c r="K48" i="6"/>
  <c r="J48" i="6"/>
  <c r="H48" i="6"/>
  <c r="G48" i="6"/>
  <c r="F48" i="6"/>
  <c r="E48" i="6"/>
  <c r="R47" i="6"/>
  <c r="O47" i="6"/>
  <c r="K47" i="6"/>
  <c r="H47" i="6"/>
  <c r="G47" i="6"/>
  <c r="F47" i="6"/>
  <c r="F46" i="6"/>
  <c r="F45" i="6"/>
  <c r="E47" i="6"/>
  <c r="R46" i="6"/>
  <c r="Q46" i="6"/>
  <c r="P46" i="6"/>
  <c r="O46" i="6"/>
  <c r="K46" i="6"/>
  <c r="J46" i="6"/>
  <c r="I46" i="6"/>
  <c r="H46" i="6"/>
  <c r="G46" i="6"/>
  <c r="E46" i="6"/>
  <c r="E45" i="6"/>
  <c r="AB45" i="6"/>
  <c r="AA45" i="6"/>
  <c r="Z45" i="6"/>
  <c r="Y45" i="6"/>
  <c r="X45" i="6"/>
  <c r="W45" i="6"/>
  <c r="V45" i="6"/>
  <c r="U45" i="6"/>
  <c r="T45" i="6"/>
  <c r="S45" i="6"/>
  <c r="N45" i="6"/>
  <c r="M45" i="6"/>
  <c r="L45" i="6"/>
  <c r="Z42" i="6"/>
  <c r="T31" i="6"/>
  <c r="G31" i="6"/>
  <c r="Q30" i="6"/>
  <c r="P30" i="6"/>
  <c r="D30" i="6"/>
  <c r="C30" i="6"/>
  <c r="Q29" i="6"/>
  <c r="P29" i="6"/>
  <c r="D29" i="6"/>
  <c r="C29" i="6"/>
  <c r="AC29" i="6"/>
  <c r="Q28" i="6"/>
  <c r="P28" i="6"/>
  <c r="D28" i="6"/>
  <c r="C28" i="6"/>
  <c r="Q27" i="6"/>
  <c r="P27" i="6"/>
  <c r="D27" i="6"/>
  <c r="C27" i="6"/>
  <c r="Q26" i="6"/>
  <c r="P26" i="6"/>
  <c r="D26" i="6"/>
  <c r="C26" i="6"/>
  <c r="Q25" i="6"/>
  <c r="P25" i="6"/>
  <c r="D25" i="6"/>
  <c r="C25" i="6"/>
  <c r="Q24" i="6"/>
  <c r="P24" i="6"/>
  <c r="D24" i="6"/>
  <c r="C24" i="6"/>
  <c r="Q23" i="6"/>
  <c r="P23" i="6"/>
  <c r="D23" i="6"/>
  <c r="Q22" i="6"/>
  <c r="D22" i="6"/>
  <c r="C22" i="6"/>
  <c r="Q21" i="6"/>
  <c r="D21" i="6"/>
  <c r="C21" i="6"/>
  <c r="Q20" i="6"/>
  <c r="P20" i="6"/>
  <c r="D20" i="6"/>
  <c r="C20" i="6"/>
  <c r="AB19" i="6"/>
  <c r="AA19" i="6"/>
  <c r="Z19" i="6"/>
  <c r="Y19" i="6"/>
  <c r="X19" i="6"/>
  <c r="W19" i="6"/>
  <c r="V19" i="6"/>
  <c r="U19" i="6"/>
  <c r="T19" i="6"/>
  <c r="S19" i="6"/>
  <c r="R19" i="6"/>
  <c r="O19" i="6"/>
  <c r="K19" i="6"/>
  <c r="J19" i="6"/>
  <c r="H19" i="6"/>
  <c r="G19" i="6"/>
  <c r="G15" i="6"/>
  <c r="F19" i="6"/>
  <c r="E19" i="6"/>
  <c r="J17" i="6"/>
  <c r="I17" i="6"/>
  <c r="D17" i="6"/>
  <c r="C17" i="6"/>
  <c r="J16" i="6"/>
  <c r="I16" i="6"/>
  <c r="D16" i="6"/>
  <c r="J15" i="6"/>
  <c r="I15" i="6"/>
  <c r="D103" i="5"/>
  <c r="D102" i="5"/>
  <c r="D101" i="5"/>
  <c r="D100" i="5"/>
  <c r="D99" i="5"/>
  <c r="AB102" i="5"/>
  <c r="AA102" i="5"/>
  <c r="AA101" i="5"/>
  <c r="AA100" i="5"/>
  <c r="AA99" i="5"/>
  <c r="Z102" i="5"/>
  <c r="Z101" i="5"/>
  <c r="Z100" i="5"/>
  <c r="Z99" i="5"/>
  <c r="Y102" i="5"/>
  <c r="Y101" i="5"/>
  <c r="Y100" i="5"/>
  <c r="X102" i="5"/>
  <c r="X101" i="5"/>
  <c r="X100" i="5"/>
  <c r="W102" i="5"/>
  <c r="W101" i="5"/>
  <c r="W100" i="5"/>
  <c r="W99" i="5"/>
  <c r="V102" i="5"/>
  <c r="V101" i="5"/>
  <c r="V100" i="5"/>
  <c r="V99" i="5"/>
  <c r="U102" i="5"/>
  <c r="U101" i="5"/>
  <c r="U100" i="5"/>
  <c r="T102" i="5"/>
  <c r="T101" i="5"/>
  <c r="T100" i="5"/>
  <c r="S102" i="5"/>
  <c r="S101" i="5"/>
  <c r="S100" i="5"/>
  <c r="R102" i="5"/>
  <c r="R101" i="5"/>
  <c r="R100" i="5"/>
  <c r="R99" i="5"/>
  <c r="Q102" i="5"/>
  <c r="Q101" i="5"/>
  <c r="Q100" i="5"/>
  <c r="Q99" i="5"/>
  <c r="P102" i="5"/>
  <c r="P101" i="5"/>
  <c r="P100" i="5"/>
  <c r="O102" i="5"/>
  <c r="O101" i="5"/>
  <c r="O100" i="5"/>
  <c r="N102" i="5"/>
  <c r="N101" i="5"/>
  <c r="N100" i="5"/>
  <c r="N99" i="5"/>
  <c r="M102" i="5"/>
  <c r="M101" i="5"/>
  <c r="M100" i="5"/>
  <c r="M99" i="5"/>
  <c r="L102" i="5"/>
  <c r="L101" i="5"/>
  <c r="L100" i="5"/>
  <c r="L99" i="5"/>
  <c r="K102" i="5"/>
  <c r="K101" i="5"/>
  <c r="K100" i="5"/>
  <c r="K99" i="5"/>
  <c r="J102" i="5"/>
  <c r="J101" i="5"/>
  <c r="J100" i="5"/>
  <c r="I102" i="5"/>
  <c r="I101" i="5"/>
  <c r="I100" i="5"/>
  <c r="H102" i="5"/>
  <c r="H101" i="5"/>
  <c r="H100" i="5"/>
  <c r="G102" i="5"/>
  <c r="G101" i="5"/>
  <c r="G100" i="5"/>
  <c r="G99" i="5"/>
  <c r="F102" i="5"/>
  <c r="F101" i="5"/>
  <c r="F100" i="5"/>
  <c r="F99" i="5"/>
  <c r="E102" i="5"/>
  <c r="E101" i="5"/>
  <c r="E100" i="5"/>
  <c r="E99" i="5"/>
  <c r="AB101" i="5"/>
  <c r="AB100" i="5"/>
  <c r="Q98" i="5"/>
  <c r="D98" i="5"/>
  <c r="C98" i="5"/>
  <c r="P97" i="5"/>
  <c r="D97" i="5"/>
  <c r="AB96" i="5"/>
  <c r="AA96" i="5"/>
  <c r="Z96" i="5"/>
  <c r="Y96" i="5"/>
  <c r="X96" i="5"/>
  <c r="W96" i="5"/>
  <c r="V96" i="5"/>
  <c r="U96" i="5"/>
  <c r="T96" i="5"/>
  <c r="S96" i="5"/>
  <c r="R96" i="5"/>
  <c r="O96" i="5"/>
  <c r="N96" i="5"/>
  <c r="M96" i="5"/>
  <c r="L96" i="5"/>
  <c r="K96" i="5"/>
  <c r="K92" i="5"/>
  <c r="K91" i="5"/>
  <c r="J96" i="5"/>
  <c r="I96" i="5"/>
  <c r="H96" i="5"/>
  <c r="G96" i="5"/>
  <c r="F96" i="5"/>
  <c r="E96" i="5"/>
  <c r="W95" i="5"/>
  <c r="V95" i="5"/>
  <c r="Q95" i="5"/>
  <c r="J95" i="5"/>
  <c r="I95" i="5"/>
  <c r="D95" i="5"/>
  <c r="C95" i="5"/>
  <c r="W94" i="5"/>
  <c r="Q94" i="5"/>
  <c r="J94" i="5"/>
  <c r="D94" i="5"/>
  <c r="J93" i="5"/>
  <c r="I93" i="5"/>
  <c r="D93" i="5"/>
  <c r="D92" i="5"/>
  <c r="D96" i="5"/>
  <c r="D91" i="5"/>
  <c r="D90" i="5"/>
  <c r="D89" i="5"/>
  <c r="D88" i="5"/>
  <c r="D87" i="5"/>
  <c r="D86" i="5"/>
  <c r="D85" i="5"/>
  <c r="D84" i="5"/>
  <c r="D83" i="5"/>
  <c r="D82" i="5"/>
  <c r="D81" i="5"/>
  <c r="AB92" i="5"/>
  <c r="AA92" i="5"/>
  <c r="Z92" i="5"/>
  <c r="Y92" i="5"/>
  <c r="X92" i="5"/>
  <c r="U92" i="5"/>
  <c r="T92" i="5"/>
  <c r="S92" i="5"/>
  <c r="S91" i="5"/>
  <c r="S90" i="5"/>
  <c r="S89" i="5"/>
  <c r="R92" i="5"/>
  <c r="O92" i="5"/>
  <c r="N92" i="5"/>
  <c r="M92" i="5"/>
  <c r="M91" i="5"/>
  <c r="M90" i="5"/>
  <c r="M89" i="5"/>
  <c r="L92" i="5"/>
  <c r="H92" i="5"/>
  <c r="G92" i="5"/>
  <c r="F92" i="5"/>
  <c r="E92" i="5"/>
  <c r="AB87" i="5"/>
  <c r="AB86" i="5"/>
  <c r="AB85" i="5"/>
  <c r="AA87" i="5"/>
  <c r="AA86" i="5"/>
  <c r="AA85" i="5"/>
  <c r="AA84" i="5"/>
  <c r="AA83" i="5"/>
  <c r="AA82" i="5"/>
  <c r="Z87" i="5"/>
  <c r="Z86" i="5"/>
  <c r="Z85" i="5"/>
  <c r="Z84" i="5"/>
  <c r="Z83" i="5"/>
  <c r="Z82" i="5"/>
  <c r="Y87" i="5"/>
  <c r="Y86" i="5"/>
  <c r="Y85" i="5"/>
  <c r="Y84" i="5"/>
  <c r="Y83" i="5"/>
  <c r="Y82" i="5"/>
  <c r="X87" i="5"/>
  <c r="X86" i="5"/>
  <c r="X85" i="5"/>
  <c r="X84" i="5"/>
  <c r="X83" i="5"/>
  <c r="X82" i="5"/>
  <c r="W87" i="5"/>
  <c r="W86" i="5"/>
  <c r="W85" i="5"/>
  <c r="W84" i="5"/>
  <c r="W83" i="5"/>
  <c r="W82" i="5"/>
  <c r="V87" i="5"/>
  <c r="V86" i="5"/>
  <c r="V85" i="5"/>
  <c r="U87" i="5"/>
  <c r="U86" i="5"/>
  <c r="U85" i="5"/>
  <c r="U84" i="5"/>
  <c r="U83" i="5"/>
  <c r="U82" i="5"/>
  <c r="T87" i="5"/>
  <c r="T86" i="5"/>
  <c r="T85" i="5"/>
  <c r="T84" i="5"/>
  <c r="T83" i="5"/>
  <c r="T82" i="5"/>
  <c r="S87" i="5"/>
  <c r="S86" i="5"/>
  <c r="S85" i="5"/>
  <c r="S84" i="5"/>
  <c r="S83" i="5"/>
  <c r="S82" i="5"/>
  <c r="R87" i="5"/>
  <c r="R86" i="5"/>
  <c r="R85" i="5"/>
  <c r="R84" i="5"/>
  <c r="R83" i="5"/>
  <c r="R82" i="5"/>
  <c r="Q87" i="5"/>
  <c r="Q86" i="5"/>
  <c r="Q85" i="5"/>
  <c r="Q84" i="5"/>
  <c r="Q83" i="5"/>
  <c r="Q82" i="5"/>
  <c r="P87" i="5"/>
  <c r="O87" i="5"/>
  <c r="O86" i="5"/>
  <c r="O85" i="5"/>
  <c r="O84" i="5"/>
  <c r="O83" i="5"/>
  <c r="O82" i="5"/>
  <c r="N87" i="5"/>
  <c r="N86" i="5"/>
  <c r="N85" i="5"/>
  <c r="N84" i="5"/>
  <c r="N83" i="5"/>
  <c r="N82" i="5"/>
  <c r="M87" i="5"/>
  <c r="M86" i="5"/>
  <c r="M85" i="5"/>
  <c r="M84" i="5"/>
  <c r="M83" i="5"/>
  <c r="M82" i="5"/>
  <c r="L87" i="5"/>
  <c r="L86" i="5"/>
  <c r="L85" i="5"/>
  <c r="L84" i="5"/>
  <c r="L83" i="5"/>
  <c r="L82" i="5"/>
  <c r="K87" i="5"/>
  <c r="K86" i="5"/>
  <c r="K85" i="5"/>
  <c r="K84" i="5"/>
  <c r="K83" i="5"/>
  <c r="K82" i="5"/>
  <c r="J87" i="5"/>
  <c r="J86" i="5"/>
  <c r="J85" i="5"/>
  <c r="J84" i="5"/>
  <c r="J83" i="5"/>
  <c r="J82" i="5"/>
  <c r="I87" i="5"/>
  <c r="I86" i="5"/>
  <c r="I85" i="5"/>
  <c r="I84" i="5"/>
  <c r="I83" i="5"/>
  <c r="I82" i="5"/>
  <c r="H87" i="5"/>
  <c r="H86" i="5"/>
  <c r="H85" i="5"/>
  <c r="H84" i="5"/>
  <c r="H83" i="5"/>
  <c r="H82" i="5"/>
  <c r="G87" i="5"/>
  <c r="G86" i="5"/>
  <c r="G85" i="5"/>
  <c r="G84" i="5"/>
  <c r="G83" i="5"/>
  <c r="G82" i="5"/>
  <c r="F87" i="5"/>
  <c r="F86" i="5"/>
  <c r="F85" i="5"/>
  <c r="F84" i="5"/>
  <c r="F83" i="5"/>
  <c r="F82" i="5"/>
  <c r="E87" i="5"/>
  <c r="E86" i="5"/>
  <c r="E85" i="5"/>
  <c r="E84" i="5"/>
  <c r="E83" i="5"/>
  <c r="E82" i="5"/>
  <c r="Q80" i="5"/>
  <c r="P80" i="5"/>
  <c r="Q79" i="5"/>
  <c r="P79" i="5"/>
  <c r="P78" i="5"/>
  <c r="D80" i="5"/>
  <c r="D79" i="5"/>
  <c r="C79" i="5"/>
  <c r="AB78" i="5"/>
  <c r="AA78" i="5"/>
  <c r="Z78" i="5"/>
  <c r="Y78" i="5"/>
  <c r="X78" i="5"/>
  <c r="W78" i="5"/>
  <c r="V78" i="5"/>
  <c r="V76" i="5"/>
  <c r="V75" i="5"/>
  <c r="V74" i="5"/>
  <c r="V73" i="5"/>
  <c r="V72" i="5"/>
  <c r="U78" i="5"/>
  <c r="T78" i="5"/>
  <c r="S78" i="5"/>
  <c r="R78" i="5"/>
  <c r="O78" i="5"/>
  <c r="N78" i="5"/>
  <c r="M78" i="5"/>
  <c r="L78" i="5"/>
  <c r="K78" i="5"/>
  <c r="J78" i="5"/>
  <c r="I78" i="5"/>
  <c r="H78" i="5"/>
  <c r="G78" i="5"/>
  <c r="F78" i="5"/>
  <c r="E78" i="5"/>
  <c r="Q77" i="5"/>
  <c r="P77" i="5"/>
  <c r="D77" i="5"/>
  <c r="C77" i="5"/>
  <c r="C76" i="5"/>
  <c r="AB76" i="5"/>
  <c r="AA76" i="5"/>
  <c r="AA75" i="5"/>
  <c r="AA74" i="5"/>
  <c r="AA73" i="5"/>
  <c r="AA72" i="5"/>
  <c r="Z76" i="5"/>
  <c r="Z75" i="5"/>
  <c r="Z74" i="5"/>
  <c r="Z73" i="5"/>
  <c r="Z72" i="5"/>
  <c r="Y76" i="5"/>
  <c r="X76" i="5"/>
  <c r="X75" i="5"/>
  <c r="X74" i="5"/>
  <c r="W76" i="5"/>
  <c r="W75" i="5"/>
  <c r="W74" i="5"/>
  <c r="W73" i="5"/>
  <c r="W72" i="5"/>
  <c r="U76" i="5"/>
  <c r="T76" i="5"/>
  <c r="T75" i="5"/>
  <c r="T74" i="5"/>
  <c r="T73" i="5"/>
  <c r="T72" i="5"/>
  <c r="S76" i="5"/>
  <c r="S75" i="5"/>
  <c r="S74" i="5"/>
  <c r="S73" i="5"/>
  <c r="S72" i="5"/>
  <c r="R76" i="5"/>
  <c r="O76" i="5"/>
  <c r="N76" i="5"/>
  <c r="N75" i="5"/>
  <c r="N74" i="5"/>
  <c r="N73" i="5"/>
  <c r="N72" i="5"/>
  <c r="M76" i="5"/>
  <c r="L76" i="5"/>
  <c r="K76" i="5"/>
  <c r="J76" i="5"/>
  <c r="J75" i="5"/>
  <c r="J74" i="5"/>
  <c r="I76" i="5"/>
  <c r="H76" i="5"/>
  <c r="G76" i="5"/>
  <c r="F76" i="5"/>
  <c r="E76" i="5"/>
  <c r="Q71" i="5"/>
  <c r="D71" i="5"/>
  <c r="AB70" i="5"/>
  <c r="AB69" i="5"/>
  <c r="AB68" i="5"/>
  <c r="AB67" i="5"/>
  <c r="AA70" i="5"/>
  <c r="AA69" i="5"/>
  <c r="AA68" i="5"/>
  <c r="AA67" i="5"/>
  <c r="Z70" i="5"/>
  <c r="Z69" i="5"/>
  <c r="Z68" i="5"/>
  <c r="Z67" i="5"/>
  <c r="Y70" i="5"/>
  <c r="Y69" i="5"/>
  <c r="Y68" i="5"/>
  <c r="Y67" i="5"/>
  <c r="X70" i="5"/>
  <c r="X69" i="5"/>
  <c r="X68" i="5"/>
  <c r="X67" i="5"/>
  <c r="W70" i="5"/>
  <c r="W69" i="5"/>
  <c r="W68" i="5"/>
  <c r="W67" i="5"/>
  <c r="V70" i="5"/>
  <c r="V69" i="5"/>
  <c r="V68" i="5"/>
  <c r="V67" i="5"/>
  <c r="U70" i="5"/>
  <c r="U69" i="5"/>
  <c r="U68" i="5"/>
  <c r="U67" i="5"/>
  <c r="T70" i="5"/>
  <c r="T69" i="5"/>
  <c r="T68" i="5"/>
  <c r="T67" i="5"/>
  <c r="S70" i="5"/>
  <c r="S69" i="5"/>
  <c r="S68" i="5"/>
  <c r="S67" i="5"/>
  <c r="R70" i="5"/>
  <c r="R69" i="5"/>
  <c r="R68" i="5"/>
  <c r="R67" i="5"/>
  <c r="O70" i="5"/>
  <c r="N70" i="5"/>
  <c r="N69" i="5"/>
  <c r="N68" i="5"/>
  <c r="N67" i="5"/>
  <c r="M70" i="5"/>
  <c r="M69" i="5"/>
  <c r="M68" i="5"/>
  <c r="M67" i="5"/>
  <c r="L70" i="5"/>
  <c r="L69" i="5"/>
  <c r="L68" i="5"/>
  <c r="L67" i="5"/>
  <c r="K70" i="5"/>
  <c r="K69" i="5"/>
  <c r="K68" i="5"/>
  <c r="K67" i="5"/>
  <c r="J70" i="5"/>
  <c r="J69" i="5"/>
  <c r="J68" i="5"/>
  <c r="J67" i="5"/>
  <c r="I70" i="5"/>
  <c r="I69" i="5"/>
  <c r="I68" i="5"/>
  <c r="I67" i="5"/>
  <c r="H70" i="5"/>
  <c r="H69" i="5"/>
  <c r="H68" i="5"/>
  <c r="H67" i="5"/>
  <c r="G70" i="5"/>
  <c r="G69" i="5"/>
  <c r="G68" i="5"/>
  <c r="G67" i="5"/>
  <c r="F70" i="5"/>
  <c r="F69" i="5"/>
  <c r="F68" i="5"/>
  <c r="F67" i="5"/>
  <c r="E70" i="5"/>
  <c r="E69" i="5"/>
  <c r="E68" i="5"/>
  <c r="E67" i="5"/>
  <c r="D66" i="5"/>
  <c r="D65" i="5"/>
  <c r="C65" i="5"/>
  <c r="AC65" i="5"/>
  <c r="D64" i="5"/>
  <c r="C64" i="5"/>
  <c r="AC64" i="5"/>
  <c r="D63" i="5"/>
  <c r="C63" i="5"/>
  <c r="AC63" i="5"/>
  <c r="D62" i="5"/>
  <c r="C62" i="5"/>
  <c r="AC62" i="5"/>
  <c r="D61" i="5"/>
  <c r="C61" i="5"/>
  <c r="AC61" i="5"/>
  <c r="D60" i="5"/>
  <c r="C60" i="5"/>
  <c r="F59" i="5"/>
  <c r="E59" i="5"/>
  <c r="Q58" i="5"/>
  <c r="P58" i="5"/>
  <c r="D58" i="5"/>
  <c r="C58" i="5"/>
  <c r="AC58" i="5"/>
  <c r="Q57" i="5"/>
  <c r="P57" i="5"/>
  <c r="D57" i="5"/>
  <c r="C57" i="5"/>
  <c r="D56" i="5"/>
  <c r="C56" i="5"/>
  <c r="AC56" i="5"/>
  <c r="Q55" i="5"/>
  <c r="D55" i="5"/>
  <c r="C55" i="5"/>
  <c r="Q54" i="5"/>
  <c r="D54" i="5"/>
  <c r="C54" i="5"/>
  <c r="Q53" i="5"/>
  <c r="P53" i="5"/>
  <c r="D53" i="5"/>
  <c r="AB52" i="5"/>
  <c r="AB46" i="5"/>
  <c r="AA52" i="5"/>
  <c r="Z52" i="5"/>
  <c r="Z46" i="5"/>
  <c r="Y52" i="5"/>
  <c r="Y46" i="5"/>
  <c r="X52" i="5"/>
  <c r="X46" i="5"/>
  <c r="W52" i="5"/>
  <c r="W46" i="5"/>
  <c r="V52" i="5"/>
  <c r="V46" i="5"/>
  <c r="U52" i="5"/>
  <c r="U46" i="5"/>
  <c r="T52" i="5"/>
  <c r="T46" i="5"/>
  <c r="S52" i="5"/>
  <c r="R52" i="5"/>
  <c r="R46" i="5"/>
  <c r="O52" i="5"/>
  <c r="N52" i="5"/>
  <c r="M52" i="5"/>
  <c r="M46" i="5"/>
  <c r="L52" i="5"/>
  <c r="K52" i="5"/>
  <c r="J52" i="5"/>
  <c r="I52" i="5"/>
  <c r="I46" i="5"/>
  <c r="H52" i="5"/>
  <c r="H46" i="5"/>
  <c r="G52" i="5"/>
  <c r="F52" i="5"/>
  <c r="E52" i="5"/>
  <c r="D51" i="5"/>
  <c r="C51" i="5"/>
  <c r="AC51" i="5"/>
  <c r="Q50" i="5"/>
  <c r="P50" i="5"/>
  <c r="D50" i="5"/>
  <c r="C50" i="5"/>
  <c r="Q49" i="5"/>
  <c r="P49" i="5"/>
  <c r="D49" i="5"/>
  <c r="C49" i="5"/>
  <c r="Q48" i="5"/>
  <c r="P48" i="5"/>
  <c r="D48" i="5"/>
  <c r="C48" i="5"/>
  <c r="D47" i="5"/>
  <c r="Q45" i="5"/>
  <c r="P45" i="5"/>
  <c r="D45" i="5"/>
  <c r="Q44" i="5"/>
  <c r="P44" i="5"/>
  <c r="D44" i="5"/>
  <c r="C44" i="5"/>
  <c r="Q43" i="5"/>
  <c r="D43" i="5"/>
  <c r="C43" i="5"/>
  <c r="Q42" i="5"/>
  <c r="P42" i="5"/>
  <c r="D42" i="5"/>
  <c r="C42" i="5"/>
  <c r="AB41" i="5"/>
  <c r="AA41" i="5"/>
  <c r="Z41" i="5"/>
  <c r="Y41" i="5"/>
  <c r="X41" i="5"/>
  <c r="W41" i="5"/>
  <c r="V41" i="5"/>
  <c r="U41" i="5"/>
  <c r="T41" i="5"/>
  <c r="T33" i="5"/>
  <c r="T31" i="5"/>
  <c r="S41" i="5"/>
  <c r="R41" i="5"/>
  <c r="O41" i="5"/>
  <c r="N41" i="5"/>
  <c r="N33" i="5"/>
  <c r="N31" i="5"/>
  <c r="N18" i="5"/>
  <c r="M41" i="5"/>
  <c r="L41" i="5"/>
  <c r="K41" i="5"/>
  <c r="J41" i="5"/>
  <c r="J33" i="5"/>
  <c r="J31" i="5"/>
  <c r="I41" i="5"/>
  <c r="H41" i="5"/>
  <c r="G41" i="5"/>
  <c r="F41" i="5"/>
  <c r="F33" i="5"/>
  <c r="F31" i="5"/>
  <c r="E41" i="5"/>
  <c r="Q40" i="5"/>
  <c r="P40" i="5"/>
  <c r="D40" i="5"/>
  <c r="C40" i="5"/>
  <c r="AC40" i="5"/>
  <c r="Q39" i="5"/>
  <c r="P39" i="5"/>
  <c r="D39" i="5"/>
  <c r="C39" i="5"/>
  <c r="Q38" i="5"/>
  <c r="P38" i="5"/>
  <c r="D38" i="5"/>
  <c r="C38" i="5"/>
  <c r="Q37" i="5"/>
  <c r="D37" i="5"/>
  <c r="C37" i="5"/>
  <c r="Q36" i="5"/>
  <c r="P36" i="5"/>
  <c r="D36" i="5"/>
  <c r="C36" i="5"/>
  <c r="Q35" i="5"/>
  <c r="P35" i="5"/>
  <c r="D35" i="5"/>
  <c r="Q34" i="5"/>
  <c r="P34" i="5"/>
  <c r="D34" i="5"/>
  <c r="C34" i="5"/>
  <c r="AB33" i="5"/>
  <c r="AA33" i="5"/>
  <c r="AA31" i="5"/>
  <c r="AA18" i="5"/>
  <c r="Z33" i="5"/>
  <c r="Z31" i="5"/>
  <c r="Y33" i="5"/>
  <c r="Y31" i="5"/>
  <c r="X33" i="5"/>
  <c r="W33" i="5"/>
  <c r="W31" i="5"/>
  <c r="V33" i="5"/>
  <c r="V31" i="5"/>
  <c r="U33" i="5"/>
  <c r="U31" i="5"/>
  <c r="U30" i="5"/>
  <c r="S33" i="5"/>
  <c r="S31" i="5"/>
  <c r="R33" i="5"/>
  <c r="R31" i="5"/>
  <c r="R30" i="5"/>
  <c r="R29" i="5"/>
  <c r="O33" i="5"/>
  <c r="M33" i="5"/>
  <c r="M31" i="5"/>
  <c r="L33" i="5"/>
  <c r="L31" i="5"/>
  <c r="L18" i="5"/>
  <c r="K33" i="5"/>
  <c r="I33" i="5"/>
  <c r="I31" i="5"/>
  <c r="H33" i="5"/>
  <c r="H31" i="5"/>
  <c r="H18" i="5"/>
  <c r="G33" i="5"/>
  <c r="E33" i="5"/>
  <c r="E31" i="5"/>
  <c r="E18" i="5"/>
  <c r="D32" i="5"/>
  <c r="C32" i="5"/>
  <c r="AC32" i="5"/>
  <c r="Q27" i="5"/>
  <c r="P27" i="5"/>
  <c r="P26" i="5"/>
  <c r="D27" i="5"/>
  <c r="C27" i="5"/>
  <c r="C26" i="5"/>
  <c r="C25" i="5"/>
  <c r="C24" i="5"/>
  <c r="C23" i="5"/>
  <c r="AB25" i="5"/>
  <c r="AB24" i="5"/>
  <c r="X25" i="5"/>
  <c r="N25" i="5"/>
  <c r="N24" i="5"/>
  <c r="N23" i="5"/>
  <c r="J25" i="5"/>
  <c r="J24" i="5"/>
  <c r="J23" i="5"/>
  <c r="E26" i="5"/>
  <c r="AQ137" i="1"/>
  <c r="AQ136" i="1"/>
  <c r="AQ133" i="1"/>
  <c r="AQ117" i="1"/>
  <c r="AQ93" i="1"/>
  <c r="AQ65" i="1"/>
  <c r="AQ64" i="1"/>
  <c r="AQ74" i="1"/>
  <c r="AQ73" i="1"/>
  <c r="AP74" i="1"/>
  <c r="AP73" i="1"/>
  <c r="AK74" i="1"/>
  <c r="AK73" i="1"/>
  <c r="AJ74" i="1"/>
  <c r="AJ73" i="1"/>
  <c r="AI74" i="1"/>
  <c r="AI73" i="1"/>
  <c r="AH74" i="1"/>
  <c r="AH73" i="1"/>
  <c r="AF74" i="1"/>
  <c r="AF73" i="1"/>
  <c r="AC74" i="1"/>
  <c r="K74" i="1"/>
  <c r="K73" i="1"/>
  <c r="AQ84" i="1"/>
  <c r="AQ70" i="1"/>
  <c r="AQ69" i="1"/>
  <c r="AF236" i="6"/>
  <c r="AF235" i="6"/>
  <c r="AF234" i="6"/>
  <c r="P315" i="6"/>
  <c r="F194" i="6"/>
  <c r="E303" i="6"/>
  <c r="E302" i="6"/>
  <c r="P309" i="6"/>
  <c r="L36" i="6"/>
  <c r="P36" i="6"/>
  <c r="AB36" i="6"/>
  <c r="G179" i="6"/>
  <c r="G178" i="6"/>
  <c r="G175" i="6"/>
  <c r="O179" i="6"/>
  <c r="O178" i="6"/>
  <c r="U164" i="6"/>
  <c r="U163" i="6"/>
  <c r="U159" i="6"/>
  <c r="AF223" i="6"/>
  <c r="AF222" i="6"/>
  <c r="AF221" i="6"/>
  <c r="AF208" i="6"/>
  <c r="AF95" i="6"/>
  <c r="AF94" i="6"/>
  <c r="AF266" i="6"/>
  <c r="AF265" i="6"/>
  <c r="AF41" i="6"/>
  <c r="AG41" i="6"/>
  <c r="AF72" i="5"/>
  <c r="AF31" i="5"/>
  <c r="AF30" i="5"/>
  <c r="AF29" i="5"/>
  <c r="AF28" i="5"/>
  <c r="D76" i="5"/>
  <c r="T91" i="5"/>
  <c r="T90" i="5"/>
  <c r="Q26" i="5"/>
  <c r="Q25" i="5"/>
  <c r="Q24" i="5"/>
  <c r="E46" i="5"/>
  <c r="E30" i="5"/>
  <c r="E29" i="5"/>
  <c r="R91" i="5"/>
  <c r="R90" i="5"/>
  <c r="R89" i="5"/>
  <c r="R81" i="5"/>
  <c r="S99" i="5"/>
  <c r="E91" i="5"/>
  <c r="E90" i="5"/>
  <c r="K90" i="5"/>
  <c r="O91" i="5"/>
  <c r="O90" i="5"/>
  <c r="U91" i="5"/>
  <c r="U90" i="5"/>
  <c r="J99" i="5"/>
  <c r="G24" i="5"/>
  <c r="K24" i="5"/>
  <c r="S24" i="5"/>
  <c r="W24" i="5"/>
  <c r="G31" i="5"/>
  <c r="O31" i="5"/>
  <c r="O18" i="5"/>
  <c r="X24" i="5"/>
  <c r="F75" i="5"/>
  <c r="F74" i="5"/>
  <c r="F73" i="5"/>
  <c r="F72" i="5"/>
  <c r="H91" i="5"/>
  <c r="H90" i="5"/>
  <c r="H75" i="5"/>
  <c r="H74" i="5"/>
  <c r="H73" i="5"/>
  <c r="H72" i="5"/>
  <c r="Q76" i="5"/>
  <c r="O75" i="5"/>
  <c r="O74" i="5"/>
  <c r="O73" i="5"/>
  <c r="O72" i="5"/>
  <c r="U23" i="5"/>
  <c r="AC57" i="5"/>
  <c r="V30" i="5"/>
  <c r="V29" i="5"/>
  <c r="AA91" i="5"/>
  <c r="AA90" i="5"/>
  <c r="AA89" i="5"/>
  <c r="AA23" i="5"/>
  <c r="O99" i="5"/>
  <c r="H99" i="5"/>
  <c r="U99" i="5"/>
  <c r="Y99" i="5"/>
  <c r="J73" i="5"/>
  <c r="J72" i="5"/>
  <c r="X73" i="5"/>
  <c r="X72" i="5"/>
  <c r="AB75" i="5"/>
  <c r="AB74" i="5"/>
  <c r="AB73" i="5"/>
  <c r="AB72" i="5"/>
  <c r="T99" i="5"/>
  <c r="X99" i="5"/>
  <c r="AB99" i="5"/>
  <c r="H23" i="5"/>
  <c r="P71" i="5"/>
  <c r="Q70" i="5"/>
  <c r="Q69" i="5"/>
  <c r="Q68" i="5"/>
  <c r="Q67" i="5"/>
  <c r="I23" i="5"/>
  <c r="L46" i="5"/>
  <c r="L30" i="5"/>
  <c r="L29" i="5"/>
  <c r="C97" i="5"/>
  <c r="AC97" i="5"/>
  <c r="F46" i="5"/>
  <c r="J46" i="5"/>
  <c r="N46" i="5"/>
  <c r="L91" i="5"/>
  <c r="L90" i="5"/>
  <c r="E236" i="6"/>
  <c r="E235" i="6"/>
  <c r="E234" i="6"/>
  <c r="O236" i="6"/>
  <c r="O235" i="6"/>
  <c r="O234" i="6"/>
  <c r="G194" i="6"/>
  <c r="M194" i="6"/>
  <c r="S194" i="6"/>
  <c r="Y194" i="6"/>
  <c r="S77" i="6"/>
  <c r="S72" i="6"/>
  <c r="Q153" i="6"/>
  <c r="Q152" i="6"/>
  <c r="Y223" i="6"/>
  <c r="Y222" i="6"/>
  <c r="Y221" i="6"/>
  <c r="D299" i="6"/>
  <c r="D298" i="6"/>
  <c r="E108" i="6"/>
  <c r="I108" i="6"/>
  <c r="M108" i="6"/>
  <c r="G108" i="6"/>
  <c r="K108" i="6"/>
  <c r="O108" i="6"/>
  <c r="Y108" i="6"/>
  <c r="D224" i="6"/>
  <c r="Q272" i="6"/>
  <c r="Q271" i="6"/>
  <c r="Q267" i="6"/>
  <c r="D102" i="6"/>
  <c r="D150" i="6"/>
  <c r="H194" i="6"/>
  <c r="H208" i="6"/>
  <c r="H193" i="6"/>
  <c r="H192" i="6"/>
  <c r="H179" i="6"/>
  <c r="H178" i="6"/>
  <c r="H175" i="6"/>
  <c r="H223" i="6"/>
  <c r="H222" i="6"/>
  <c r="H221" i="6"/>
  <c r="H236" i="6"/>
  <c r="H235" i="6"/>
  <c r="H234" i="6"/>
  <c r="H174" i="6"/>
  <c r="G235" i="6"/>
  <c r="G234" i="6"/>
  <c r="F303" i="6"/>
  <c r="F302" i="6"/>
  <c r="U303" i="6"/>
  <c r="U302" i="6"/>
  <c r="M303" i="6"/>
  <c r="M302" i="6"/>
  <c r="E77" i="6"/>
  <c r="E72" i="6"/>
  <c r="E69" i="6"/>
  <c r="I77" i="6"/>
  <c r="I72" i="6"/>
  <c r="I69" i="6"/>
  <c r="Z164" i="6"/>
  <c r="Z163" i="6"/>
  <c r="C261" i="6"/>
  <c r="AC28" i="6"/>
  <c r="J108" i="6"/>
  <c r="O140" i="6"/>
  <c r="Y140" i="6"/>
  <c r="C148" i="6"/>
  <c r="AA271" i="6"/>
  <c r="AA267" i="6"/>
  <c r="D47" i="6"/>
  <c r="I48" i="6"/>
  <c r="Q126" i="6"/>
  <c r="W195" i="6"/>
  <c r="W39" i="6"/>
  <c r="Y208" i="6"/>
  <c r="R302" i="6"/>
  <c r="AB302" i="6"/>
  <c r="Y77" i="6"/>
  <c r="Y72" i="6"/>
  <c r="Y69" i="6"/>
  <c r="Q161" i="6"/>
  <c r="Q160" i="6"/>
  <c r="D172" i="6"/>
  <c r="K36" i="6"/>
  <c r="S36" i="6"/>
  <c r="C188" i="6"/>
  <c r="AC188" i="6"/>
  <c r="Y253" i="6"/>
  <c r="Y252" i="6"/>
  <c r="Y251" i="6"/>
  <c r="R271" i="6"/>
  <c r="R267" i="6"/>
  <c r="X271" i="6"/>
  <c r="X267" i="6"/>
  <c r="AB271" i="6"/>
  <c r="AB267" i="6"/>
  <c r="AC134" i="6"/>
  <c r="C138" i="6"/>
  <c r="C137" i="6"/>
  <c r="AC137" i="6"/>
  <c r="AA140" i="6"/>
  <c r="H140" i="6"/>
  <c r="H139" i="6"/>
  <c r="M271" i="6"/>
  <c r="M267" i="6"/>
  <c r="R164" i="6"/>
  <c r="R163" i="6"/>
  <c r="V164" i="6"/>
  <c r="V163" i="6"/>
  <c r="F208" i="6"/>
  <c r="L208" i="6"/>
  <c r="M253" i="6"/>
  <c r="M252" i="6"/>
  <c r="M251" i="6"/>
  <c r="U271" i="6"/>
  <c r="U267" i="6"/>
  <c r="P282" i="6"/>
  <c r="P295" i="6"/>
  <c r="G303" i="6"/>
  <c r="G302" i="6"/>
  <c r="P306" i="6"/>
  <c r="H302" i="6"/>
  <c r="H45" i="6"/>
  <c r="G77" i="6"/>
  <c r="G72" i="6"/>
  <c r="G40" i="6"/>
  <c r="K77" i="6"/>
  <c r="K72" i="6"/>
  <c r="O77" i="6"/>
  <c r="O72" i="6"/>
  <c r="O40" i="6"/>
  <c r="U77" i="6"/>
  <c r="U72" i="6"/>
  <c r="U69" i="6"/>
  <c r="E140" i="6"/>
  <c r="E139" i="6"/>
  <c r="E136" i="6"/>
  <c r="M140" i="6"/>
  <c r="T140" i="6"/>
  <c r="G36" i="6"/>
  <c r="O36" i="6"/>
  <c r="W36" i="6"/>
  <c r="AA36" i="6"/>
  <c r="L179" i="6"/>
  <c r="P201" i="6"/>
  <c r="V253" i="6"/>
  <c r="V252" i="6"/>
  <c r="V251" i="6"/>
  <c r="E271" i="6"/>
  <c r="E267" i="6"/>
  <c r="T271" i="6"/>
  <c r="T267" i="6"/>
  <c r="J296" i="6"/>
  <c r="S303" i="6"/>
  <c r="S302" i="6"/>
  <c r="Y303" i="6"/>
  <c r="Y302" i="6"/>
  <c r="X39" i="6"/>
  <c r="D70" i="6"/>
  <c r="AC75" i="6"/>
  <c r="AC90" i="6"/>
  <c r="M77" i="6"/>
  <c r="M72" i="6"/>
  <c r="M69" i="6"/>
  <c r="D104" i="6"/>
  <c r="K208" i="6"/>
  <c r="L235" i="6"/>
  <c r="L234" i="6"/>
  <c r="Y53" i="6"/>
  <c r="Y52" i="6"/>
  <c r="S53" i="6"/>
  <c r="S52" i="6"/>
  <c r="X53" i="6"/>
  <c r="X52" i="6"/>
  <c r="D65" i="6"/>
  <c r="D64" i="6"/>
  <c r="Y39" i="6"/>
  <c r="U108" i="6"/>
  <c r="F140" i="6"/>
  <c r="N235" i="6"/>
  <c r="N234" i="6"/>
  <c r="P281" i="6"/>
  <c r="Y59" i="6"/>
  <c r="Y58" i="6"/>
  <c r="D46" i="6"/>
  <c r="J53" i="6"/>
  <c r="J52" i="6"/>
  <c r="U59" i="6"/>
  <c r="U58" i="6"/>
  <c r="W77" i="6"/>
  <c r="W72" i="6"/>
  <c r="AA77" i="6"/>
  <c r="AA72" i="6"/>
  <c r="W140" i="6"/>
  <c r="D148" i="6"/>
  <c r="C206" i="6"/>
  <c r="P207" i="6"/>
  <c r="AC207" i="6"/>
  <c r="Q204" i="6"/>
  <c r="C238" i="6"/>
  <c r="AC238" i="6"/>
  <c r="M52" i="6"/>
  <c r="AA53" i="6"/>
  <c r="AA52" i="6"/>
  <c r="V277" i="6"/>
  <c r="V276" i="6"/>
  <c r="W276" i="6"/>
  <c r="H53" i="6"/>
  <c r="H52" i="6"/>
  <c r="AC85" i="6"/>
  <c r="C143" i="6"/>
  <c r="AC143" i="6"/>
  <c r="C154" i="6"/>
  <c r="C153" i="6"/>
  <c r="C152" i="6"/>
  <c r="X194" i="6"/>
  <c r="X193" i="6"/>
  <c r="X192" i="6"/>
  <c r="AB194" i="6"/>
  <c r="K271" i="6"/>
  <c r="K267" i="6"/>
  <c r="O271" i="6"/>
  <c r="O267" i="6"/>
  <c r="O278" i="6"/>
  <c r="O266" i="6"/>
  <c r="V305" i="6"/>
  <c r="V304" i="6"/>
  <c r="W304" i="6"/>
  <c r="I53" i="6"/>
  <c r="I52" i="6"/>
  <c r="W186" i="6"/>
  <c r="W185" i="6"/>
  <c r="W178" i="6"/>
  <c r="W175" i="6"/>
  <c r="V186" i="6"/>
  <c r="V185" i="6"/>
  <c r="C202" i="6"/>
  <c r="AC202" i="6"/>
  <c r="G223" i="6"/>
  <c r="K223" i="6"/>
  <c r="O223" i="6"/>
  <c r="AB223" i="6"/>
  <c r="AB222" i="6"/>
  <c r="AB221" i="6"/>
  <c r="Q254" i="6"/>
  <c r="F271" i="6"/>
  <c r="F267" i="6"/>
  <c r="C290" i="6"/>
  <c r="N278" i="6"/>
  <c r="C312" i="6"/>
  <c r="F163" i="6"/>
  <c r="AC173" i="6"/>
  <c r="O175" i="6"/>
  <c r="F179" i="6"/>
  <c r="F178" i="6"/>
  <c r="J179" i="6"/>
  <c r="N179" i="6"/>
  <c r="E194" i="6"/>
  <c r="AA208" i="6"/>
  <c r="AA193" i="6"/>
  <c r="C219" i="6"/>
  <c r="AC219" i="6"/>
  <c r="Q227" i="6"/>
  <c r="P227" i="6"/>
  <c r="S253" i="6"/>
  <c r="S252" i="6"/>
  <c r="S251" i="6"/>
  <c r="W253" i="6"/>
  <c r="W252" i="6"/>
  <c r="W251" i="6"/>
  <c r="AA253" i="6"/>
  <c r="AA252" i="6"/>
  <c r="AA251" i="6"/>
  <c r="E253" i="6"/>
  <c r="E252" i="6"/>
  <c r="E251" i="6"/>
  <c r="U253" i="6"/>
  <c r="U252" i="6"/>
  <c r="U251" i="6"/>
  <c r="P273" i="6"/>
  <c r="AB278" i="6"/>
  <c r="P290" i="6"/>
  <c r="I299" i="6"/>
  <c r="I298" i="6"/>
  <c r="P310" i="6"/>
  <c r="P311" i="6"/>
  <c r="H164" i="6"/>
  <c r="H163" i="6"/>
  <c r="L164" i="6"/>
  <c r="L163" i="6"/>
  <c r="R194" i="6"/>
  <c r="S278" i="6"/>
  <c r="Y278" i="6"/>
  <c r="Q299" i="6"/>
  <c r="Q298" i="6"/>
  <c r="T302" i="6"/>
  <c r="T278" i="6"/>
  <c r="T266" i="6"/>
  <c r="T265" i="6"/>
  <c r="T264" i="6"/>
  <c r="C319" i="6"/>
  <c r="AC323" i="6"/>
  <c r="AC57" i="6"/>
  <c r="C56" i="6"/>
  <c r="C55" i="6"/>
  <c r="C54" i="6"/>
  <c r="D55" i="6"/>
  <c r="D54" i="6"/>
  <c r="AC66" i="6"/>
  <c r="AC65" i="6"/>
  <c r="AC64" i="6"/>
  <c r="C65" i="6"/>
  <c r="C64" i="6"/>
  <c r="C184" i="6"/>
  <c r="C183" i="6"/>
  <c r="D183" i="6"/>
  <c r="AC26" i="6"/>
  <c r="AC30" i="6"/>
  <c r="E36" i="6"/>
  <c r="O45" i="6"/>
  <c r="S60" i="6"/>
  <c r="S59" i="6"/>
  <c r="S58" i="6"/>
  <c r="N39" i="6"/>
  <c r="AF59" i="6"/>
  <c r="AF58" i="6"/>
  <c r="D92" i="6"/>
  <c r="E101" i="6"/>
  <c r="E95" i="6"/>
  <c r="I101" i="6"/>
  <c r="I95" i="6"/>
  <c r="I94" i="6"/>
  <c r="M101" i="6"/>
  <c r="M95" i="6"/>
  <c r="AC112" i="6"/>
  <c r="C158" i="6"/>
  <c r="AC158" i="6"/>
  <c r="I59" i="6"/>
  <c r="I58" i="6"/>
  <c r="C177" i="6"/>
  <c r="AC177" i="6"/>
  <c r="D176" i="6"/>
  <c r="P269" i="6"/>
  <c r="I317" i="6"/>
  <c r="C317" i="6"/>
  <c r="G45" i="6"/>
  <c r="C61" i="6"/>
  <c r="C60" i="6"/>
  <c r="T77" i="6"/>
  <c r="T72" i="6"/>
  <c r="X77" i="6"/>
  <c r="X72" i="6"/>
  <c r="X69" i="6"/>
  <c r="AB77" i="6"/>
  <c r="AB72" i="6"/>
  <c r="AF77" i="6"/>
  <c r="AF72" i="6"/>
  <c r="AF69" i="6"/>
  <c r="AC169" i="6"/>
  <c r="C182" i="6"/>
  <c r="C180" i="6"/>
  <c r="D180" i="6"/>
  <c r="Y36" i="6"/>
  <c r="P107" i="6"/>
  <c r="Q106" i="6"/>
  <c r="I147" i="6"/>
  <c r="I141" i="6"/>
  <c r="I140" i="6"/>
  <c r="I139" i="6"/>
  <c r="I136" i="6"/>
  <c r="J141" i="6"/>
  <c r="J140" i="6"/>
  <c r="D161" i="6"/>
  <c r="D160" i="6"/>
  <c r="C162" i="6"/>
  <c r="C161" i="6"/>
  <c r="C160" i="6"/>
  <c r="AC249" i="6"/>
  <c r="S101" i="6"/>
  <c r="S95" i="6"/>
  <c r="W101" i="6"/>
  <c r="W95" i="6"/>
  <c r="AA101" i="6"/>
  <c r="AA95" i="6"/>
  <c r="T108" i="6"/>
  <c r="X108" i="6"/>
  <c r="AB108" i="6"/>
  <c r="R140" i="6"/>
  <c r="V140" i="6"/>
  <c r="Z140" i="6"/>
  <c r="C142" i="6"/>
  <c r="AC142" i="6"/>
  <c r="AC172" i="6"/>
  <c r="U179" i="6"/>
  <c r="U178" i="6"/>
  <c r="U175" i="6"/>
  <c r="Y179" i="6"/>
  <c r="Y178" i="6"/>
  <c r="Y175" i="6"/>
  <c r="G101" i="6"/>
  <c r="G95" i="6"/>
  <c r="K101" i="6"/>
  <c r="K95" i="6"/>
  <c r="K94" i="6"/>
  <c r="O101" i="6"/>
  <c r="O95" i="6"/>
  <c r="S108" i="6"/>
  <c r="W108" i="6"/>
  <c r="AA108" i="6"/>
  <c r="Q165" i="6"/>
  <c r="Q164" i="6"/>
  <c r="Q163" i="6"/>
  <c r="K175" i="6"/>
  <c r="I197" i="6"/>
  <c r="C197" i="6"/>
  <c r="C250" i="6"/>
  <c r="AC250" i="6"/>
  <c r="D248" i="6"/>
  <c r="D247" i="6"/>
  <c r="D246" i="6"/>
  <c r="D245" i="6"/>
  <c r="I269" i="6"/>
  <c r="C269" i="6"/>
  <c r="J268" i="6"/>
  <c r="I274" i="6"/>
  <c r="F278" i="6"/>
  <c r="F266" i="6"/>
  <c r="H108" i="6"/>
  <c r="L108" i="6"/>
  <c r="C145" i="6"/>
  <c r="G164" i="6"/>
  <c r="K164" i="6"/>
  <c r="K163" i="6"/>
  <c r="K159" i="6"/>
  <c r="O164" i="6"/>
  <c r="E179" i="6"/>
  <c r="E178" i="6"/>
  <c r="E175" i="6"/>
  <c r="I179" i="6"/>
  <c r="M179" i="6"/>
  <c r="T179" i="6"/>
  <c r="X179" i="6"/>
  <c r="X178" i="6"/>
  <c r="X175" i="6"/>
  <c r="AB179" i="6"/>
  <c r="AB178" i="6"/>
  <c r="P190" i="6"/>
  <c r="P212" i="6"/>
  <c r="I212" i="6"/>
  <c r="C212" i="6"/>
  <c r="AC212" i="6"/>
  <c r="P220" i="6"/>
  <c r="P217" i="6"/>
  <c r="Q217" i="6"/>
  <c r="I226" i="6"/>
  <c r="D254" i="6"/>
  <c r="C255" i="6"/>
  <c r="C254" i="6"/>
  <c r="P289" i="6"/>
  <c r="P294" i="6"/>
  <c r="AC319" i="6"/>
  <c r="R208" i="6"/>
  <c r="C214" i="6"/>
  <c r="C215" i="6"/>
  <c r="AC215" i="6"/>
  <c r="U221" i="6"/>
  <c r="T223" i="6"/>
  <c r="X223" i="6"/>
  <c r="N271" i="6"/>
  <c r="N267" i="6"/>
  <c r="N266" i="6"/>
  <c r="N265" i="6"/>
  <c r="N264" i="6"/>
  <c r="N263" i="6"/>
  <c r="P274" i="6"/>
  <c r="AA278" i="6"/>
  <c r="W286" i="6"/>
  <c r="W285" i="6"/>
  <c r="C289" i="6"/>
  <c r="I287" i="6"/>
  <c r="C287" i="6"/>
  <c r="C288" i="6"/>
  <c r="C286" i="6"/>
  <c r="C285" i="6"/>
  <c r="C294" i="6"/>
  <c r="P312" i="6"/>
  <c r="C315" i="6"/>
  <c r="P317" i="6"/>
  <c r="AC317" i="6"/>
  <c r="N208" i="6"/>
  <c r="F236" i="6"/>
  <c r="C240" i="6"/>
  <c r="AC240" i="6"/>
  <c r="L271" i="6"/>
  <c r="L267" i="6"/>
  <c r="L266" i="6"/>
  <c r="L265" i="6"/>
  <c r="L264" i="6"/>
  <c r="L263" i="6"/>
  <c r="U278" i="6"/>
  <c r="C281" i="6"/>
  <c r="Z303" i="6"/>
  <c r="Z302" i="6"/>
  <c r="P314" i="6"/>
  <c r="AA175" i="6"/>
  <c r="P199" i="6"/>
  <c r="AA223" i="6"/>
  <c r="K236" i="6"/>
  <c r="K235" i="6"/>
  <c r="K234" i="6"/>
  <c r="K253" i="6"/>
  <c r="K252" i="6"/>
  <c r="K251" i="6"/>
  <c r="O253" i="6"/>
  <c r="O252" i="6"/>
  <c r="O251" i="6"/>
  <c r="H271" i="6"/>
  <c r="P287" i="6"/>
  <c r="G278" i="6"/>
  <c r="X278" i="6"/>
  <c r="X266" i="6"/>
  <c r="X265" i="6"/>
  <c r="X264" i="6"/>
  <c r="J299" i="6"/>
  <c r="J298" i="6"/>
  <c r="C314" i="6"/>
  <c r="P318" i="6"/>
  <c r="C16" i="6"/>
  <c r="AC24" i="6"/>
  <c r="Q47" i="6"/>
  <c r="R45" i="6"/>
  <c r="P55" i="6"/>
  <c r="I19" i="6"/>
  <c r="P61" i="6"/>
  <c r="F59" i="6"/>
  <c r="F58" i="6"/>
  <c r="N59" i="6"/>
  <c r="N58" i="6"/>
  <c r="R59" i="6"/>
  <c r="R58" i="6"/>
  <c r="V59" i="6"/>
  <c r="V58" i="6"/>
  <c r="Z59" i="6"/>
  <c r="Z58" i="6"/>
  <c r="AC73" i="6"/>
  <c r="J47" i="6"/>
  <c r="K45" i="6"/>
  <c r="R52" i="6"/>
  <c r="V52" i="6"/>
  <c r="Z52" i="6"/>
  <c r="K59" i="6"/>
  <c r="K58" i="6"/>
  <c r="O59" i="6"/>
  <c r="O58" i="6"/>
  <c r="W59" i="6"/>
  <c r="W58" i="6"/>
  <c r="O69" i="6"/>
  <c r="P22" i="6"/>
  <c r="AC22" i="6"/>
  <c r="F52" i="6"/>
  <c r="N52" i="6"/>
  <c r="W69" i="6"/>
  <c r="AC128" i="6"/>
  <c r="AC149" i="6"/>
  <c r="P181" i="6"/>
  <c r="Q180" i="6"/>
  <c r="Q179" i="6"/>
  <c r="P226" i="6"/>
  <c r="Q224" i="6"/>
  <c r="D227" i="6"/>
  <c r="D223" i="6"/>
  <c r="D222" i="6"/>
  <c r="D221" i="6"/>
  <c r="C228" i="6"/>
  <c r="AC88" i="6"/>
  <c r="P97" i="6"/>
  <c r="AC97" i="6"/>
  <c r="C99" i="6"/>
  <c r="AC99" i="6"/>
  <c r="AC105" i="6"/>
  <c r="P145" i="6"/>
  <c r="P141" i="6"/>
  <c r="Q141" i="6"/>
  <c r="M208" i="6"/>
  <c r="F36" i="6"/>
  <c r="N36" i="6"/>
  <c r="R36" i="6"/>
  <c r="V36" i="6"/>
  <c r="Z36" i="6"/>
  <c r="E39" i="6"/>
  <c r="Q55" i="6"/>
  <c r="Q54" i="6"/>
  <c r="Q53" i="6"/>
  <c r="H59" i="6"/>
  <c r="L59" i="6"/>
  <c r="T59" i="6"/>
  <c r="T58" i="6"/>
  <c r="X59" i="6"/>
  <c r="D61" i="6"/>
  <c r="AC93" i="6"/>
  <c r="C92" i="6"/>
  <c r="AC92" i="6"/>
  <c r="AC96" i="6"/>
  <c r="C107" i="6"/>
  <c r="C106" i="6"/>
  <c r="D106" i="6"/>
  <c r="C109" i="6"/>
  <c r="C127" i="6"/>
  <c r="D126" i="6"/>
  <c r="D129" i="6"/>
  <c r="AC133" i="6"/>
  <c r="Q129" i="6"/>
  <c r="Q108" i="6"/>
  <c r="D141" i="6"/>
  <c r="C146" i="6"/>
  <c r="AC146" i="6"/>
  <c r="P152" i="6"/>
  <c r="P161" i="6"/>
  <c r="Q61" i="6"/>
  <c r="P81" i="6"/>
  <c r="AC81" i="6"/>
  <c r="Q78" i="6"/>
  <c r="P87" i="6"/>
  <c r="Q84" i="6"/>
  <c r="U101" i="6"/>
  <c r="U95" i="6"/>
  <c r="Y101" i="6"/>
  <c r="Y95" i="6"/>
  <c r="C129" i="6"/>
  <c r="AC132" i="6"/>
  <c r="C144" i="6"/>
  <c r="AC144" i="6"/>
  <c r="V206" i="6"/>
  <c r="W204" i="6"/>
  <c r="W40" i="6"/>
  <c r="P165" i="6"/>
  <c r="C187" i="6"/>
  <c r="D186" i="6"/>
  <c r="D185" i="6"/>
  <c r="D179" i="6"/>
  <c r="D178" i="6"/>
  <c r="D175" i="6"/>
  <c r="I189" i="6"/>
  <c r="C189" i="6"/>
  <c r="AC189" i="6"/>
  <c r="L194" i="6"/>
  <c r="L193" i="6"/>
  <c r="L192" i="6"/>
  <c r="V210" i="6"/>
  <c r="W209" i="6"/>
  <c r="I218" i="6"/>
  <c r="J217" i="6"/>
  <c r="C280" i="6"/>
  <c r="D279" i="6"/>
  <c r="P196" i="6"/>
  <c r="C166" i="6"/>
  <c r="D165" i="6"/>
  <c r="D164" i="6"/>
  <c r="D163" i="6"/>
  <c r="D159" i="6"/>
  <c r="P191" i="6"/>
  <c r="Q186" i="6"/>
  <c r="Q185" i="6"/>
  <c r="C196" i="6"/>
  <c r="AC196" i="6"/>
  <c r="V195" i="6"/>
  <c r="V39" i="6"/>
  <c r="I210" i="6"/>
  <c r="J209" i="6"/>
  <c r="C244" i="6"/>
  <c r="AC244" i="6"/>
  <c r="D257" i="6"/>
  <c r="N223" i="6"/>
  <c r="N222" i="6"/>
  <c r="W279" i="6"/>
  <c r="V283" i="6"/>
  <c r="V279" i="6"/>
  <c r="P284" i="6"/>
  <c r="Q279" i="6"/>
  <c r="P235" i="6"/>
  <c r="I235" i="6"/>
  <c r="I234" i="6"/>
  <c r="C268" i="6"/>
  <c r="D268" i="6"/>
  <c r="K278" i="6"/>
  <c r="C233" i="6"/>
  <c r="D232" i="6"/>
  <c r="D231" i="6"/>
  <c r="D230" i="6"/>
  <c r="D229" i="6"/>
  <c r="C237" i="6"/>
  <c r="P258" i="6"/>
  <c r="D292" i="6"/>
  <c r="D291" i="6"/>
  <c r="H278" i="6"/>
  <c r="Q304" i="6"/>
  <c r="P305" i="6"/>
  <c r="J286" i="6"/>
  <c r="J285" i="6"/>
  <c r="I286" i="6"/>
  <c r="I285" i="6"/>
  <c r="D286" i="6"/>
  <c r="D285" i="6"/>
  <c r="W292" i="6"/>
  <c r="W291" i="6"/>
  <c r="W299" i="6"/>
  <c r="W298" i="6"/>
  <c r="W278" i="6"/>
  <c r="V293" i="6"/>
  <c r="V292" i="6"/>
  <c r="V291" i="6"/>
  <c r="Q296" i="6"/>
  <c r="P297" i="6"/>
  <c r="D304" i="6"/>
  <c r="C308" i="6"/>
  <c r="P321" i="6"/>
  <c r="C324" i="6"/>
  <c r="C48" i="6"/>
  <c r="AC48" i="6"/>
  <c r="D321" i="6"/>
  <c r="W268" i="6"/>
  <c r="M278" i="6"/>
  <c r="I282" i="6"/>
  <c r="C282" i="6"/>
  <c r="AC282" i="6"/>
  <c r="J279" i="6"/>
  <c r="V300" i="6"/>
  <c r="Q321" i="6"/>
  <c r="AC322" i="6"/>
  <c r="P246" i="6"/>
  <c r="D272" i="6"/>
  <c r="D271" i="6"/>
  <c r="W272" i="6"/>
  <c r="W271" i="6"/>
  <c r="W267" i="6"/>
  <c r="E278" i="6"/>
  <c r="P280" i="6"/>
  <c r="C283" i="6"/>
  <c r="V286" i="6"/>
  <c r="V285" i="6"/>
  <c r="Q286" i="6"/>
  <c r="Q285" i="6"/>
  <c r="Q292" i="6"/>
  <c r="Q291" i="6"/>
  <c r="Q278" i="6"/>
  <c r="P301" i="6"/>
  <c r="P313" i="6"/>
  <c r="C284" i="6"/>
  <c r="P288" i="6"/>
  <c r="AC288" i="6"/>
  <c r="C293" i="6"/>
  <c r="P293" i="6"/>
  <c r="AC293" i="6"/>
  <c r="C301" i="6"/>
  <c r="V308" i="6"/>
  <c r="W307" i="6"/>
  <c r="W303" i="6"/>
  <c r="W302" i="6"/>
  <c r="C310" i="6"/>
  <c r="AC310" i="6"/>
  <c r="C313" i="6"/>
  <c r="C318" i="6"/>
  <c r="E25" i="5"/>
  <c r="E24" i="5"/>
  <c r="C66" i="5"/>
  <c r="AC66" i="5"/>
  <c r="D59" i="5"/>
  <c r="W30" i="5"/>
  <c r="W29" i="5"/>
  <c r="W19" i="5"/>
  <c r="AC27" i="5"/>
  <c r="O69" i="5"/>
  <c r="O68" i="5"/>
  <c r="O67" i="5"/>
  <c r="P43" i="5"/>
  <c r="Q41" i="5"/>
  <c r="AC48" i="5"/>
  <c r="C71" i="5"/>
  <c r="C70" i="5"/>
  <c r="C69" i="5"/>
  <c r="C68" i="5"/>
  <c r="C67" i="5"/>
  <c r="D70" i="5"/>
  <c r="D69" i="5"/>
  <c r="D68" i="5"/>
  <c r="D67" i="5"/>
  <c r="C45" i="5"/>
  <c r="AC45" i="5"/>
  <c r="D41" i="5"/>
  <c r="C47" i="5"/>
  <c r="AC60" i="5"/>
  <c r="AC34" i="5"/>
  <c r="AC39" i="5"/>
  <c r="AC42" i="5"/>
  <c r="C53" i="5"/>
  <c r="D52" i="5"/>
  <c r="P55" i="5"/>
  <c r="AC55" i="5"/>
  <c r="E75" i="5"/>
  <c r="I75" i="5"/>
  <c r="I74" i="5"/>
  <c r="I73" i="5"/>
  <c r="M75" i="5"/>
  <c r="M74" i="5"/>
  <c r="M73" i="5"/>
  <c r="M72" i="5"/>
  <c r="AC79" i="5"/>
  <c r="P76" i="5"/>
  <c r="AC77" i="5"/>
  <c r="I94" i="5"/>
  <c r="I92" i="5"/>
  <c r="I91" i="5"/>
  <c r="I90" i="5"/>
  <c r="J92" i="5"/>
  <c r="J91" i="5"/>
  <c r="J90" i="5"/>
  <c r="J89" i="5"/>
  <c r="J81" i="5"/>
  <c r="Q78" i="5"/>
  <c r="Q75" i="5"/>
  <c r="Q74" i="5"/>
  <c r="Q73" i="5"/>
  <c r="Q72" i="5"/>
  <c r="C88" i="5"/>
  <c r="P86" i="5"/>
  <c r="Q92" i="5"/>
  <c r="I99" i="5"/>
  <c r="S69" i="6"/>
  <c r="C147" i="6"/>
  <c r="AC147" i="6"/>
  <c r="AC154" i="6"/>
  <c r="AC182" i="6"/>
  <c r="P277" i="6"/>
  <c r="AC315" i="6"/>
  <c r="W222" i="6"/>
  <c r="W221" i="6"/>
  <c r="K69" i="6"/>
  <c r="V222" i="6"/>
  <c r="V221" i="6"/>
  <c r="K222" i="6"/>
  <c r="K221" i="6"/>
  <c r="W139" i="6"/>
  <c r="W136" i="6"/>
  <c r="H136" i="6"/>
  <c r="M159" i="6"/>
  <c r="M155" i="6"/>
  <c r="O139" i="6"/>
  <c r="O136" i="6"/>
  <c r="S222" i="6"/>
  <c r="S221" i="6"/>
  <c r="M193" i="6"/>
  <c r="R193" i="6"/>
  <c r="R192" i="6"/>
  <c r="O222" i="6"/>
  <c r="O221" i="6"/>
  <c r="M139" i="6"/>
  <c r="M136" i="6"/>
  <c r="X222" i="6"/>
  <c r="X221" i="6"/>
  <c r="T178" i="6"/>
  <c r="T175" i="6"/>
  <c r="N136" i="6"/>
  <c r="G222" i="6"/>
  <c r="G221" i="6"/>
  <c r="D45" i="6"/>
  <c r="AA139" i="6"/>
  <c r="AA136" i="6"/>
  <c r="F193" i="6"/>
  <c r="F192" i="6"/>
  <c r="V178" i="6"/>
  <c r="V175" i="6"/>
  <c r="AC138" i="6"/>
  <c r="AA222" i="6"/>
  <c r="AA221" i="6"/>
  <c r="T222" i="6"/>
  <c r="T221" i="6"/>
  <c r="M178" i="6"/>
  <c r="M175" i="6"/>
  <c r="M192" i="6"/>
  <c r="M174" i="6"/>
  <c r="K155" i="6"/>
  <c r="G139" i="6"/>
  <c r="G136" i="6"/>
  <c r="N178" i="6"/>
  <c r="N175" i="6"/>
  <c r="AB193" i="6"/>
  <c r="L178" i="6"/>
  <c r="L175" i="6"/>
  <c r="T139" i="6"/>
  <c r="T136" i="6"/>
  <c r="S139" i="6"/>
  <c r="S136" i="6"/>
  <c r="Y139" i="6"/>
  <c r="Y136" i="6"/>
  <c r="F159" i="6"/>
  <c r="F155" i="6"/>
  <c r="AF264" i="6"/>
  <c r="AF263" i="6"/>
  <c r="W23" i="5"/>
  <c r="AB23" i="5"/>
  <c r="S23" i="5"/>
  <c r="G23" i="5"/>
  <c r="X23" i="5"/>
  <c r="K23" i="5"/>
  <c r="X19" i="5"/>
  <c r="N30" i="5"/>
  <c r="U89" i="5"/>
  <c r="U81" i="5"/>
  <c r="O89" i="5"/>
  <c r="O81" i="5"/>
  <c r="H19" i="5"/>
  <c r="T89" i="5"/>
  <c r="T81" i="5"/>
  <c r="K89" i="5"/>
  <c r="K81" i="5"/>
  <c r="M81" i="5"/>
  <c r="AC71" i="5"/>
  <c r="J30" i="5"/>
  <c r="U18" i="5"/>
  <c r="C96" i="5"/>
  <c r="H30" i="5"/>
  <c r="H29" i="5"/>
  <c r="P70" i="5"/>
  <c r="AC70" i="5"/>
  <c r="C94" i="5"/>
  <c r="H89" i="5"/>
  <c r="T18" i="5"/>
  <c r="E89" i="5"/>
  <c r="E81" i="5"/>
  <c r="D46" i="5"/>
  <c r="V28" i="5"/>
  <c r="L89" i="5"/>
  <c r="L81" i="5"/>
  <c r="D253" i="6"/>
  <c r="D252" i="6"/>
  <c r="D251" i="6"/>
  <c r="P283" i="6"/>
  <c r="AC281" i="6"/>
  <c r="AC199" i="6"/>
  <c r="E40" i="6"/>
  <c r="AC318" i="6"/>
  <c r="D140" i="6"/>
  <c r="D139" i="6"/>
  <c r="U40" i="6"/>
  <c r="Y40" i="6"/>
  <c r="X263" i="6"/>
  <c r="D101" i="6"/>
  <c r="AB192" i="6"/>
  <c r="AC56" i="6"/>
  <c r="AB266" i="6"/>
  <c r="AB265" i="6"/>
  <c r="W194" i="6"/>
  <c r="AA69" i="6"/>
  <c r="AA192" i="6"/>
  <c r="AA174" i="6"/>
  <c r="AC255" i="6"/>
  <c r="C274" i="6"/>
  <c r="AC274" i="6"/>
  <c r="M266" i="6"/>
  <c r="W94" i="6"/>
  <c r="W68" i="6"/>
  <c r="AC269" i="6"/>
  <c r="M40" i="6"/>
  <c r="E266" i="6"/>
  <c r="E265" i="6"/>
  <c r="AC107" i="6"/>
  <c r="AC324" i="6"/>
  <c r="P292" i="6"/>
  <c r="AC191" i="6"/>
  <c r="AC153" i="6"/>
  <c r="G69" i="6"/>
  <c r="AC201" i="6"/>
  <c r="AB175" i="6"/>
  <c r="AB174" i="6"/>
  <c r="Z266" i="6"/>
  <c r="Z265" i="6"/>
  <c r="Z264" i="6"/>
  <c r="C321" i="6"/>
  <c r="AC321" i="6"/>
  <c r="R266" i="6"/>
  <c r="R265" i="6"/>
  <c r="R264" i="6"/>
  <c r="R263" i="6"/>
  <c r="AC312" i="6"/>
  <c r="C53" i="6"/>
  <c r="C52" i="6"/>
  <c r="I268" i="6"/>
  <c r="C176" i="6"/>
  <c r="AC176" i="6"/>
  <c r="P106" i="6"/>
  <c r="AC106" i="6"/>
  <c r="G266" i="6"/>
  <c r="G265" i="6"/>
  <c r="G264" i="6"/>
  <c r="G263" i="6"/>
  <c r="U266" i="6"/>
  <c r="U265" i="6"/>
  <c r="U264" i="6"/>
  <c r="U263" i="6"/>
  <c r="C226" i="6"/>
  <c r="Q223" i="6"/>
  <c r="Q222" i="6"/>
  <c r="Q221" i="6"/>
  <c r="D53" i="6"/>
  <c r="D52" i="6"/>
  <c r="F235" i="6"/>
  <c r="F234" i="6"/>
  <c r="K266" i="6"/>
  <c r="K44" i="6"/>
  <c r="AC314" i="6"/>
  <c r="G163" i="6"/>
  <c r="C59" i="6"/>
  <c r="C58" i="6"/>
  <c r="G94" i="6"/>
  <c r="G43" i="6"/>
  <c r="C248" i="6"/>
  <c r="C247" i="6"/>
  <c r="C246" i="6"/>
  <c r="T69" i="6"/>
  <c r="P254" i="6"/>
  <c r="AC184" i="6"/>
  <c r="O43" i="6"/>
  <c r="O94" i="6"/>
  <c r="O68" i="6"/>
  <c r="O67" i="6"/>
  <c r="AA266" i="6"/>
  <c r="AA265" i="6"/>
  <c r="AA264" i="6"/>
  <c r="AA263" i="6"/>
  <c r="AB69" i="6"/>
  <c r="AB40" i="6"/>
  <c r="P276" i="6"/>
  <c r="AC294" i="6"/>
  <c r="O163" i="6"/>
  <c r="O159" i="6"/>
  <c r="O155" i="6"/>
  <c r="AC220" i="6"/>
  <c r="K43" i="6"/>
  <c r="X40" i="6"/>
  <c r="U192" i="6"/>
  <c r="D278" i="6"/>
  <c r="AC187" i="6"/>
  <c r="P164" i="6"/>
  <c r="U94" i="6"/>
  <c r="U68" i="6"/>
  <c r="U67" i="6"/>
  <c r="U43" i="6"/>
  <c r="Q77" i="6"/>
  <c r="Q72" i="6"/>
  <c r="Q60" i="6"/>
  <c r="AC135" i="6"/>
  <c r="AC129" i="6"/>
  <c r="AC127" i="6"/>
  <c r="C126" i="6"/>
  <c r="AC126" i="6"/>
  <c r="X58" i="6"/>
  <c r="AC145" i="6"/>
  <c r="P180" i="6"/>
  <c r="AC180" i="6"/>
  <c r="AC181" i="6"/>
  <c r="P47" i="6"/>
  <c r="P45" i="6"/>
  <c r="Q45" i="6"/>
  <c r="V307" i="6"/>
  <c r="V303" i="6"/>
  <c r="V302" i="6"/>
  <c r="P308" i="6"/>
  <c r="AC313" i="6"/>
  <c r="C232" i="6"/>
  <c r="C231" i="6"/>
  <c r="AC231" i="6"/>
  <c r="AC233" i="6"/>
  <c r="D267" i="6"/>
  <c r="I279" i="6"/>
  <c r="F175" i="6"/>
  <c r="C279" i="6"/>
  <c r="W42" i="6"/>
  <c r="V204" i="6"/>
  <c r="V40" i="6"/>
  <c r="P206" i="6"/>
  <c r="P204" i="6"/>
  <c r="C101" i="6"/>
  <c r="AC55" i="6"/>
  <c r="P54" i="6"/>
  <c r="P53" i="6"/>
  <c r="C45" i="6"/>
  <c r="P245" i="6"/>
  <c r="P300" i="6"/>
  <c r="V299" i="6"/>
  <c r="V298" i="6"/>
  <c r="P296" i="6"/>
  <c r="AC287" i="6"/>
  <c r="AC284" i="6"/>
  <c r="P210" i="6"/>
  <c r="V209" i="6"/>
  <c r="P78" i="6"/>
  <c r="D60" i="6"/>
  <c r="D59" i="6"/>
  <c r="L58" i="6"/>
  <c r="AC228" i="6"/>
  <c r="C227" i="6"/>
  <c r="AC227" i="6"/>
  <c r="P224" i="6"/>
  <c r="J45" i="6"/>
  <c r="AC280" i="6"/>
  <c r="Q303" i="6"/>
  <c r="Q302" i="6"/>
  <c r="C236" i="6"/>
  <c r="AC237" i="6"/>
  <c r="P234" i="6"/>
  <c r="C243" i="6"/>
  <c r="C242" i="6"/>
  <c r="C210" i="6"/>
  <c r="C209" i="6"/>
  <c r="C42" i="6"/>
  <c r="I209" i="6"/>
  <c r="AC166" i="6"/>
  <c r="C165" i="6"/>
  <c r="C164" i="6"/>
  <c r="C163" i="6"/>
  <c r="C159" i="6"/>
  <c r="C218" i="6"/>
  <c r="I217" i="6"/>
  <c r="P186" i="6"/>
  <c r="Y94" i="6"/>
  <c r="Y68" i="6"/>
  <c r="Y43" i="6"/>
  <c r="AC87" i="6"/>
  <c r="P84" i="6"/>
  <c r="AC161" i="6"/>
  <c r="P160" i="6"/>
  <c r="H58" i="6"/>
  <c r="C141" i="6"/>
  <c r="W38" i="6"/>
  <c r="AC61" i="6"/>
  <c r="P60" i="6"/>
  <c r="C41" i="5"/>
  <c r="AC47" i="5"/>
  <c r="P41" i="5"/>
  <c r="AC43" i="5"/>
  <c r="P85" i="5"/>
  <c r="P84" i="5"/>
  <c r="P83" i="5"/>
  <c r="AC88" i="5"/>
  <c r="C87" i="5"/>
  <c r="C59" i="5"/>
  <c r="AC59" i="5"/>
  <c r="P25" i="5"/>
  <c r="P24" i="5"/>
  <c r="P23" i="5"/>
  <c r="AC23" i="5"/>
  <c r="AC26" i="5"/>
  <c r="M23" i="5"/>
  <c r="U44" i="6"/>
  <c r="X174" i="6"/>
  <c r="G68" i="6"/>
  <c r="D136" i="6"/>
  <c r="K265" i="6"/>
  <c r="K264" i="6"/>
  <c r="K68" i="6"/>
  <c r="K67" i="6"/>
  <c r="G159" i="6"/>
  <c r="G155" i="6"/>
  <c r="U174" i="6"/>
  <c r="N29" i="5"/>
  <c r="J29" i="5"/>
  <c r="J28" i="5"/>
  <c r="H17" i="5"/>
  <c r="P69" i="5"/>
  <c r="I89" i="5"/>
  <c r="I81" i="5"/>
  <c r="G44" i="6"/>
  <c r="AC226" i="6"/>
  <c r="G67" i="6"/>
  <c r="W266" i="6"/>
  <c r="W265" i="6"/>
  <c r="W264" i="6"/>
  <c r="W263" i="6"/>
  <c r="V194" i="6"/>
  <c r="AC60" i="6"/>
  <c r="P59" i="6"/>
  <c r="AC54" i="6"/>
  <c r="AC206" i="6"/>
  <c r="C140" i="6"/>
  <c r="P223" i="6"/>
  <c r="V42" i="6"/>
  <c r="Q52" i="6"/>
  <c r="AC47" i="6"/>
  <c r="AC164" i="6"/>
  <c r="P163" i="6"/>
  <c r="K41" i="6"/>
  <c r="C217" i="6"/>
  <c r="AC217" i="6"/>
  <c r="AC218" i="6"/>
  <c r="AC243" i="6"/>
  <c r="P77" i="6"/>
  <c r="P72" i="6"/>
  <c r="AC308" i="6"/>
  <c r="AC165" i="6"/>
  <c r="AC160" i="6"/>
  <c r="P185" i="6"/>
  <c r="V38" i="6"/>
  <c r="N221" i="6"/>
  <c r="AC236" i="6"/>
  <c r="AC232" i="6"/>
  <c r="P179" i="6"/>
  <c r="P178" i="6"/>
  <c r="E264" i="6"/>
  <c r="E263" i="6"/>
  <c r="E28" i="5"/>
  <c r="Q23" i="5"/>
  <c r="AC25" i="5"/>
  <c r="R28" i="5"/>
  <c r="C86" i="5"/>
  <c r="AC87" i="5"/>
  <c r="E23" i="5"/>
  <c r="C139" i="6"/>
  <c r="C136" i="6"/>
  <c r="P159" i="6"/>
  <c r="P155" i="6"/>
  <c r="N28" i="5"/>
  <c r="AC69" i="5"/>
  <c r="P68" i="5"/>
  <c r="P67" i="5"/>
  <c r="AC67" i="5"/>
  <c r="L28" i="5"/>
  <c r="Y67" i="6"/>
  <c r="Z263" i="6"/>
  <c r="AC59" i="6"/>
  <c r="P58" i="6"/>
  <c r="AC58" i="6"/>
  <c r="C230" i="6"/>
  <c r="AC230" i="6"/>
  <c r="T263" i="6"/>
  <c r="D58" i="6"/>
  <c r="C85" i="5"/>
  <c r="AC86" i="5"/>
  <c r="P99" i="5"/>
  <c r="W28" i="5"/>
  <c r="P175" i="6"/>
  <c r="AC24" i="5"/>
  <c r="C84" i="5"/>
  <c r="C83" i="5"/>
  <c r="C82" i="5"/>
  <c r="AC85" i="5"/>
  <c r="AC68" i="5"/>
  <c r="AC84" i="5"/>
  <c r="AQ59" i="1"/>
  <c r="AQ58" i="1"/>
  <c r="BI104" i="2"/>
  <c r="BI98" i="2"/>
  <c r="BI84" i="2"/>
  <c r="BL82" i="2"/>
  <c r="BL88" i="2"/>
  <c r="BL71" i="2"/>
  <c r="BL39" i="2"/>
  <c r="BI39" i="2"/>
  <c r="Z289" i="1"/>
  <c r="Y289" i="1"/>
  <c r="Z96" i="1"/>
  <c r="Y96" i="1"/>
  <c r="Z290" i="1"/>
  <c r="Y290" i="1"/>
  <c r="Z199" i="1"/>
  <c r="Y199" i="1"/>
  <c r="Z198" i="1"/>
  <c r="Y198" i="1"/>
  <c r="Z197" i="1"/>
  <c r="Z228" i="1"/>
  <c r="Y228" i="1"/>
  <c r="Z271" i="1"/>
  <c r="Z227" i="1"/>
  <c r="Y227" i="1"/>
  <c r="Z208" i="1"/>
  <c r="Y208" i="1"/>
  <c r="Z207" i="1"/>
  <c r="Y207" i="1"/>
  <c r="Z206" i="1"/>
  <c r="Y206" i="1"/>
  <c r="Z205" i="1"/>
  <c r="Y205" i="1"/>
  <c r="Z225" i="1"/>
  <c r="Y225" i="1"/>
  <c r="Z89" i="1"/>
  <c r="Y89" i="1"/>
  <c r="Z138" i="1"/>
  <c r="Y138" i="1"/>
  <c r="Z268" i="1"/>
  <c r="AK49" i="1"/>
  <c r="AJ49" i="1"/>
  <c r="AI49" i="1"/>
  <c r="AH49" i="1"/>
  <c r="AF49" i="1"/>
  <c r="Z512" i="1"/>
  <c r="Y512" i="1"/>
  <c r="Z511" i="1"/>
  <c r="Y511" i="1"/>
  <c r="Z510" i="1"/>
  <c r="Y510" i="1"/>
  <c r="Z507" i="1"/>
  <c r="Y507" i="1"/>
  <c r="Z506" i="1"/>
  <c r="Z505" i="1"/>
  <c r="Z504" i="1"/>
  <c r="Z503" i="1"/>
  <c r="Z502" i="1"/>
  <c r="Z501" i="1"/>
  <c r="Z500" i="1"/>
  <c r="Z499" i="1"/>
  <c r="Z498" i="1"/>
  <c r="Z497" i="1"/>
  <c r="Z496" i="1"/>
  <c r="Z494" i="1"/>
  <c r="Z493" i="1"/>
  <c r="Z489" i="1"/>
  <c r="Z488" i="1"/>
  <c r="Z485" i="1"/>
  <c r="Z483" i="1"/>
  <c r="Z482" i="1"/>
  <c r="Z481" i="1"/>
  <c r="Z478" i="1"/>
  <c r="Z477" i="1"/>
  <c r="Z476" i="1"/>
  <c r="Z475" i="1"/>
  <c r="Z472" i="1"/>
  <c r="Z471" i="1"/>
  <c r="Z470" i="1"/>
  <c r="Z469" i="1"/>
  <c r="Z468" i="1"/>
  <c r="Z465" i="1"/>
  <c r="Z464" i="1"/>
  <c r="Z463" i="1"/>
  <c r="Z462" i="1"/>
  <c r="Z461" i="1"/>
  <c r="Z458" i="1"/>
  <c r="Z457" i="1"/>
  <c r="Z353" i="1"/>
  <c r="BI45" i="2"/>
  <c r="BI110" i="2"/>
  <c r="BI79" i="2"/>
  <c r="BS66" i="2"/>
  <c r="BS65" i="2"/>
  <c r="BS64" i="2"/>
  <c r="AF489" i="1"/>
  <c r="AF488" i="1"/>
  <c r="AF483" i="1"/>
  <c r="AF482" i="1"/>
  <c r="AF481" i="1"/>
  <c r="AF478" i="1"/>
  <c r="AF477" i="1"/>
  <c r="AF476" i="1"/>
  <c r="AF475" i="1"/>
  <c r="AF472" i="1"/>
  <c r="AF471" i="1"/>
  <c r="Y471" i="1"/>
  <c r="AF470" i="1"/>
  <c r="AF469" i="1"/>
  <c r="AF506" i="1"/>
  <c r="Y506" i="1"/>
  <c r="AF505" i="1"/>
  <c r="AF504" i="1"/>
  <c r="Y504" i="1"/>
  <c r="AF502" i="1"/>
  <c r="AF501" i="1"/>
  <c r="Y501" i="1"/>
  <c r="AF500" i="1"/>
  <c r="Y500" i="1"/>
  <c r="AF499" i="1"/>
  <c r="AF498" i="1"/>
  <c r="AF497" i="1"/>
  <c r="AF496" i="1"/>
  <c r="AF494" i="1"/>
  <c r="Y494" i="1"/>
  <c r="AF463" i="1"/>
  <c r="AF462" i="1"/>
  <c r="AF458" i="1"/>
  <c r="BJ38" i="2"/>
  <c r="BQ38" i="2"/>
  <c r="BR38" i="2"/>
  <c r="BS38" i="2"/>
  <c r="AP38" i="2"/>
  <c r="AR38" i="2"/>
  <c r="AT38" i="2"/>
  <c r="AU38" i="2"/>
  <c r="BB38" i="2"/>
  <c r="BD38" i="2"/>
  <c r="BE38" i="2"/>
  <c r="BF38" i="2"/>
  <c r="BG38" i="2"/>
  <c r="BJ37" i="2"/>
  <c r="BQ37" i="2"/>
  <c r="BR37" i="2"/>
  <c r="BS37" i="2"/>
  <c r="AP37" i="2"/>
  <c r="AR37" i="2"/>
  <c r="AT37" i="2"/>
  <c r="AU37" i="2"/>
  <c r="BB37" i="2"/>
  <c r="BD37" i="2"/>
  <c r="BE37" i="2"/>
  <c r="BF37" i="2"/>
  <c r="BG37" i="2"/>
  <c r="BJ36" i="2"/>
  <c r="BQ36" i="2"/>
  <c r="BR36" i="2"/>
  <c r="BS36" i="2"/>
  <c r="AP36" i="2"/>
  <c r="AR36" i="2"/>
  <c r="AT36" i="2"/>
  <c r="AU36" i="2"/>
  <c r="BB36" i="2"/>
  <c r="BD36" i="2"/>
  <c r="BE36" i="2"/>
  <c r="BF36" i="2"/>
  <c r="BG36" i="2"/>
  <c r="BJ35" i="2"/>
  <c r="BI35" i="2"/>
  <c r="BQ35" i="2"/>
  <c r="BR35" i="2"/>
  <c r="BS35" i="2"/>
  <c r="AP35" i="2"/>
  <c r="AR35" i="2"/>
  <c r="AT35" i="2"/>
  <c r="AU35" i="2"/>
  <c r="BB35" i="2"/>
  <c r="BD35" i="2"/>
  <c r="BE35" i="2"/>
  <c r="BF35" i="2"/>
  <c r="BG35" i="2"/>
  <c r="BJ25" i="2"/>
  <c r="BK25" i="2"/>
  <c r="BL25" i="2"/>
  <c r="BM25" i="2"/>
  <c r="BQ25" i="2"/>
  <c r="BR25" i="2"/>
  <c r="BS25" i="2"/>
  <c r="BU25" i="2"/>
  <c r="AP25" i="2"/>
  <c r="AR25" i="2"/>
  <c r="AT25" i="2"/>
  <c r="AU25" i="2"/>
  <c r="BB25" i="2"/>
  <c r="BD25" i="2"/>
  <c r="BE25" i="2"/>
  <c r="BF25" i="2"/>
  <c r="BG25" i="2"/>
  <c r="BJ19" i="2"/>
  <c r="BK19" i="2"/>
  <c r="BL19" i="2"/>
  <c r="BM19" i="2"/>
  <c r="BQ19" i="2"/>
  <c r="BR19" i="2"/>
  <c r="BS19" i="2"/>
  <c r="BU19" i="2"/>
  <c r="AP19" i="2"/>
  <c r="AR19" i="2"/>
  <c r="AT19" i="2"/>
  <c r="AU19" i="2"/>
  <c r="BB19" i="2"/>
  <c r="BD19" i="2"/>
  <c r="BE19" i="2"/>
  <c r="BF19" i="2"/>
  <c r="BG19" i="2"/>
  <c r="C19" i="3"/>
  <c r="BQ39" i="2"/>
  <c r="BR39" i="2"/>
  <c r="BS39" i="2"/>
  <c r="BJ16" i="2"/>
  <c r="BK16" i="2"/>
  <c r="BL16" i="2"/>
  <c r="BM16" i="2"/>
  <c r="BQ16" i="2"/>
  <c r="BR16" i="2"/>
  <c r="BS16" i="2"/>
  <c r="BT16" i="2"/>
  <c r="BU16" i="2"/>
  <c r="BJ18" i="2"/>
  <c r="BK18" i="2"/>
  <c r="BL18" i="2"/>
  <c r="BM18" i="2"/>
  <c r="BQ18" i="2"/>
  <c r="BR18" i="2"/>
  <c r="BS18" i="2"/>
  <c r="BU18" i="2"/>
  <c r="BJ20" i="2"/>
  <c r="BK20" i="2"/>
  <c r="BL20" i="2"/>
  <c r="BM20" i="2"/>
  <c r="BQ20" i="2"/>
  <c r="BR20" i="2"/>
  <c r="BS20" i="2"/>
  <c r="BU20" i="2"/>
  <c r="BJ21" i="2"/>
  <c r="BK21" i="2"/>
  <c r="BL21" i="2"/>
  <c r="BM21" i="2"/>
  <c r="BQ21" i="2"/>
  <c r="BR21" i="2"/>
  <c r="BS21" i="2"/>
  <c r="BU21" i="2"/>
  <c r="BJ22" i="2"/>
  <c r="BK22" i="2"/>
  <c r="BL22" i="2"/>
  <c r="BM22" i="2"/>
  <c r="BQ22" i="2"/>
  <c r="BR22" i="2"/>
  <c r="BS22" i="2"/>
  <c r="BU22" i="2"/>
  <c r="BJ23" i="2"/>
  <c r="BK23" i="2"/>
  <c r="BL23" i="2"/>
  <c r="BM23" i="2"/>
  <c r="BQ23" i="2"/>
  <c r="BR23" i="2"/>
  <c r="BS23" i="2"/>
  <c r="BU23" i="2"/>
  <c r="BJ24" i="2"/>
  <c r="BK24" i="2"/>
  <c r="BL24" i="2"/>
  <c r="BM24" i="2"/>
  <c r="BQ24" i="2"/>
  <c r="BR24" i="2"/>
  <c r="BS24" i="2"/>
  <c r="BU24" i="2"/>
  <c r="BJ26" i="2"/>
  <c r="BK26" i="2"/>
  <c r="BL26" i="2"/>
  <c r="BM26" i="2"/>
  <c r="BQ26" i="2"/>
  <c r="BR26" i="2"/>
  <c r="BS26" i="2"/>
  <c r="BU26" i="2"/>
  <c r="BJ27" i="2"/>
  <c r="BK27" i="2"/>
  <c r="BL27" i="2"/>
  <c r="BM27" i="2"/>
  <c r="BQ27" i="2"/>
  <c r="BR27" i="2"/>
  <c r="BS27" i="2"/>
  <c r="BU27" i="2"/>
  <c r="BJ28" i="2"/>
  <c r="BK28" i="2"/>
  <c r="BL28" i="2"/>
  <c r="BM28" i="2"/>
  <c r="BQ28" i="2"/>
  <c r="BR28" i="2"/>
  <c r="BS28" i="2"/>
  <c r="BU28" i="2"/>
  <c r="BJ29" i="2"/>
  <c r="BK29" i="2"/>
  <c r="BL29" i="2"/>
  <c r="BM29" i="2"/>
  <c r="BQ29" i="2"/>
  <c r="BR29" i="2"/>
  <c r="BS29" i="2"/>
  <c r="BU29" i="2"/>
  <c r="BJ30" i="2"/>
  <c r="BK30" i="2"/>
  <c r="BL30" i="2"/>
  <c r="BM30" i="2"/>
  <c r="BQ30" i="2"/>
  <c r="BR30" i="2"/>
  <c r="BS30" i="2"/>
  <c r="BU30" i="2"/>
  <c r="BJ31" i="2"/>
  <c r="BI31" i="2"/>
  <c r="BQ31" i="2"/>
  <c r="BR31" i="2"/>
  <c r="BS31" i="2"/>
  <c r="BJ32" i="2"/>
  <c r="BI32" i="2"/>
  <c r="BQ32" i="2"/>
  <c r="BR32" i="2"/>
  <c r="BS32" i="2"/>
  <c r="BJ34" i="2"/>
  <c r="BL34" i="2"/>
  <c r="BM34" i="2"/>
  <c r="BQ34" i="2"/>
  <c r="BR34" i="2"/>
  <c r="BS34" i="2"/>
  <c r="BU34" i="2"/>
  <c r="BQ40" i="2"/>
  <c r="BR40" i="2"/>
  <c r="BS40" i="2"/>
  <c r="BQ41" i="2"/>
  <c r="BR41" i="2"/>
  <c r="BS41" i="2"/>
  <c r="BK47" i="2"/>
  <c r="BI47" i="2"/>
  <c r="BJ48" i="2"/>
  <c r="BK48" i="2"/>
  <c r="BJ53" i="2"/>
  <c r="BK53" i="2"/>
  <c r="BK54" i="2"/>
  <c r="BI54" i="2"/>
  <c r="BH54" i="2"/>
  <c r="BK58" i="2"/>
  <c r="BI58" i="2"/>
  <c r="BQ58" i="2"/>
  <c r="BQ57" i="2"/>
  <c r="BQ56" i="2"/>
  <c r="BT58" i="2"/>
  <c r="BT57" i="2"/>
  <c r="BT56" i="2"/>
  <c r="BK59" i="2"/>
  <c r="BI59" i="2"/>
  <c r="BI62" i="2"/>
  <c r="BI60" i="2"/>
  <c r="BK67" i="2"/>
  <c r="BI67" i="2"/>
  <c r="BQ67" i="2"/>
  <c r="BP67" i="2"/>
  <c r="BO67" i="2"/>
  <c r="BK69" i="2"/>
  <c r="BI69" i="2"/>
  <c r="BH69" i="2"/>
  <c r="BJ70" i="2"/>
  <c r="BJ68" i="2"/>
  <c r="BK70" i="2"/>
  <c r="BK75" i="2"/>
  <c r="BI75" i="2"/>
  <c r="BH75" i="2"/>
  <c r="BJ76" i="2"/>
  <c r="BJ74" i="2"/>
  <c r="BK76" i="2"/>
  <c r="BJ81" i="2"/>
  <c r="BJ80" i="2"/>
  <c r="BK81" i="2"/>
  <c r="BK80" i="2"/>
  <c r="BK78" i="2"/>
  <c r="BK86" i="2"/>
  <c r="BI86" i="2"/>
  <c r="BH86" i="2"/>
  <c r="H86" i="2"/>
  <c r="BJ87" i="2"/>
  <c r="BJ85" i="2"/>
  <c r="BK87" i="2"/>
  <c r="BK91" i="2"/>
  <c r="BI91" i="2"/>
  <c r="BT91" i="2"/>
  <c r="BP91" i="2"/>
  <c r="BO91" i="2"/>
  <c r="BK92" i="2"/>
  <c r="BI92" i="2"/>
  <c r="BQ92" i="2"/>
  <c r="BP92" i="2"/>
  <c r="BO92" i="2"/>
  <c r="BJ94" i="2"/>
  <c r="BK94" i="2"/>
  <c r="BJ95" i="2"/>
  <c r="BK95" i="2"/>
  <c r="BK100" i="2"/>
  <c r="BI100" i="2"/>
  <c r="BH100" i="2"/>
  <c r="BK101" i="2"/>
  <c r="BI101" i="2"/>
  <c r="BH101" i="2"/>
  <c r="BK106" i="2"/>
  <c r="BI106" i="2"/>
  <c r="BH106" i="2"/>
  <c r="BK107" i="2"/>
  <c r="BI107" i="2"/>
  <c r="BH107" i="2"/>
  <c r="BJ112" i="2"/>
  <c r="BJ111" i="2"/>
  <c r="BK112" i="2"/>
  <c r="BK113" i="2"/>
  <c r="BI113" i="2"/>
  <c r="BH113" i="2"/>
  <c r="BT66" i="2"/>
  <c r="BP59" i="2"/>
  <c r="BO59" i="2"/>
  <c r="BT46" i="2"/>
  <c r="BS46" i="2"/>
  <c r="BS44" i="2"/>
  <c r="BR46" i="2"/>
  <c r="BR44" i="2"/>
  <c r="BQ46" i="2"/>
  <c r="BQ44" i="2"/>
  <c r="BP48" i="2"/>
  <c r="BO48" i="2"/>
  <c r="BP47" i="2"/>
  <c r="BO47" i="2"/>
  <c r="BT45" i="2"/>
  <c r="BP45" i="2"/>
  <c r="BO45" i="2"/>
  <c r="BH45" i="2"/>
  <c r="BQ98" i="2"/>
  <c r="BQ97" i="2"/>
  <c r="BU109" i="2"/>
  <c r="BT110" i="2"/>
  <c r="BT109" i="2"/>
  <c r="BS110" i="2"/>
  <c r="BS109" i="2"/>
  <c r="BR110" i="2"/>
  <c r="BR109" i="2"/>
  <c r="BQ109" i="2"/>
  <c r="BL114" i="2"/>
  <c r="BU103" i="2"/>
  <c r="BT104" i="2"/>
  <c r="BT103" i="2"/>
  <c r="BS104" i="2"/>
  <c r="BR103" i="2"/>
  <c r="BQ103" i="2"/>
  <c r="BU97" i="2"/>
  <c r="BT98" i="2"/>
  <c r="BT97" i="2"/>
  <c r="BS97" i="2"/>
  <c r="BR97" i="2"/>
  <c r="BL102" i="2"/>
  <c r="BU89" i="2"/>
  <c r="BL96" i="2"/>
  <c r="BU83" i="2"/>
  <c r="BT84" i="2"/>
  <c r="BT83" i="2"/>
  <c r="BS83" i="2"/>
  <c r="BR83" i="2"/>
  <c r="BQ83" i="2"/>
  <c r="BT79" i="2"/>
  <c r="BP79" i="2"/>
  <c r="BO79" i="2"/>
  <c r="BO78" i="2"/>
  <c r="BS78" i="2"/>
  <c r="BR78" i="2"/>
  <c r="BQ78" i="2"/>
  <c r="BT73" i="2"/>
  <c r="BT72" i="2"/>
  <c r="BS73" i="2"/>
  <c r="BS72" i="2"/>
  <c r="BR72" i="2"/>
  <c r="BQ72" i="2"/>
  <c r="BL77" i="2"/>
  <c r="BT51" i="2"/>
  <c r="BP51" i="2"/>
  <c r="BS50" i="2"/>
  <c r="BR50" i="2"/>
  <c r="BQ50" i="2"/>
  <c r="BS90" i="2"/>
  <c r="BS89" i="2"/>
  <c r="BR90" i="2"/>
  <c r="BR89" i="2"/>
  <c r="BR65" i="2"/>
  <c r="BR64" i="2"/>
  <c r="BS57" i="2"/>
  <c r="BS56" i="2"/>
  <c r="BR57" i="2"/>
  <c r="BR56" i="2"/>
  <c r="BU44" i="2"/>
  <c r="AJ58" i="1"/>
  <c r="AJ146" i="1"/>
  <c r="AJ148" i="1"/>
  <c r="AJ345" i="1"/>
  <c r="AJ344" i="1"/>
  <c r="AJ343" i="1"/>
  <c r="AJ342" i="1"/>
  <c r="AJ43" i="1"/>
  <c r="AJ423" i="1"/>
  <c r="AJ422" i="1"/>
  <c r="AJ421" i="1"/>
  <c r="AJ420" i="1"/>
  <c r="AJ456" i="1"/>
  <c r="AJ474" i="1"/>
  <c r="AJ473" i="1"/>
  <c r="AJ484" i="1"/>
  <c r="AJ487" i="1"/>
  <c r="AJ486" i="1"/>
  <c r="AJ492" i="1"/>
  <c r="AJ20" i="1"/>
  <c r="AJ509" i="1"/>
  <c r="BJ114" i="2"/>
  <c r="BJ49" i="2"/>
  <c r="BL49" i="2"/>
  <c r="BJ55" i="2"/>
  <c r="BL55" i="2"/>
  <c r="BJ63" i="2"/>
  <c r="BL63" i="2"/>
  <c r="BJ71" i="2"/>
  <c r="BJ77" i="2"/>
  <c r="BJ82" i="2"/>
  <c r="BJ88" i="2"/>
  <c r="BJ96" i="2"/>
  <c r="BJ102" i="2"/>
  <c r="BJ108" i="2"/>
  <c r="BL108" i="2"/>
  <c r="BM99" i="2"/>
  <c r="BM97" i="2"/>
  <c r="BL99" i="2"/>
  <c r="BJ99" i="2"/>
  <c r="BM80" i="2"/>
  <c r="BM78" i="2"/>
  <c r="BL80" i="2"/>
  <c r="BK61" i="2"/>
  <c r="BK66" i="2"/>
  <c r="BI66" i="2"/>
  <c r="BG80" i="2"/>
  <c r="BG78" i="2"/>
  <c r="BM90" i="2"/>
  <c r="BL90" i="2"/>
  <c r="BJ90" i="2"/>
  <c r="BG90" i="2"/>
  <c r="BM93" i="2"/>
  <c r="BM89" i="2"/>
  <c r="BL93" i="2"/>
  <c r="BG93" i="2"/>
  <c r="BM111" i="2"/>
  <c r="BM109" i="2"/>
  <c r="BL111" i="2"/>
  <c r="BM105" i="2"/>
  <c r="BM103" i="2"/>
  <c r="BL105" i="2"/>
  <c r="BJ105" i="2"/>
  <c r="BM85" i="2"/>
  <c r="BM83" i="2"/>
  <c r="BM74" i="2"/>
  <c r="BM72" i="2"/>
  <c r="BL74" i="2"/>
  <c r="BI73" i="2"/>
  <c r="BG74" i="2"/>
  <c r="BG72" i="2"/>
  <c r="BM68" i="2"/>
  <c r="BL68" i="2"/>
  <c r="BG68" i="2"/>
  <c r="BM65" i="2"/>
  <c r="BL65" i="2"/>
  <c r="BJ65" i="2"/>
  <c r="BG65" i="2"/>
  <c r="BM57" i="2"/>
  <c r="BM56" i="2"/>
  <c r="BL57" i="2"/>
  <c r="BJ57" i="2"/>
  <c r="BG57" i="2"/>
  <c r="BJ60" i="2"/>
  <c r="BG60" i="2"/>
  <c r="BG46" i="2"/>
  <c r="BM52" i="2"/>
  <c r="BM50" i="2"/>
  <c r="BL52" i="2"/>
  <c r="BG52" i="2"/>
  <c r="BG50" i="2"/>
  <c r="BG45" i="2"/>
  <c r="BG85" i="2"/>
  <c r="BG83" i="2"/>
  <c r="BG99" i="2"/>
  <c r="BG97" i="2"/>
  <c r="BG105" i="2"/>
  <c r="BG103" i="2"/>
  <c r="BG111" i="2"/>
  <c r="BG109" i="2"/>
  <c r="AP18" i="2"/>
  <c r="AH58" i="1"/>
  <c r="AH146" i="1"/>
  <c r="AH148" i="1"/>
  <c r="AH345" i="1"/>
  <c r="AH344" i="1"/>
  <c r="AH343" i="1"/>
  <c r="AH342" i="1"/>
  <c r="AH423" i="1"/>
  <c r="AH422" i="1"/>
  <c r="AH421" i="1"/>
  <c r="AH420" i="1"/>
  <c r="AH456" i="1"/>
  <c r="AH474" i="1"/>
  <c r="AH473" i="1"/>
  <c r="AH484" i="1"/>
  <c r="AH487" i="1"/>
  <c r="AH486" i="1"/>
  <c r="AH492" i="1"/>
  <c r="Z200" i="1"/>
  <c r="Y200" i="1"/>
  <c r="Z201" i="1"/>
  <c r="Y201" i="1"/>
  <c r="Z202" i="1"/>
  <c r="Y202" i="1"/>
  <c r="Z203" i="1"/>
  <c r="Y203" i="1"/>
  <c r="Z218" i="1"/>
  <c r="Y218" i="1"/>
  <c r="Z219" i="1"/>
  <c r="Y219" i="1"/>
  <c r="Z220" i="1"/>
  <c r="Y220" i="1"/>
  <c r="Z223" i="1"/>
  <c r="Z224" i="1"/>
  <c r="Y224" i="1"/>
  <c r="AF384" i="1"/>
  <c r="AF385" i="1"/>
  <c r="Z384" i="1"/>
  <c r="Z385" i="1"/>
  <c r="Z388" i="1"/>
  <c r="Y387" i="1"/>
  <c r="Z437" i="1"/>
  <c r="Y437" i="1"/>
  <c r="Z436" i="1"/>
  <c r="Y436" i="1"/>
  <c r="Z435" i="1"/>
  <c r="Y435" i="1"/>
  <c r="AN435" i="1"/>
  <c r="Z434" i="1"/>
  <c r="Y434" i="1"/>
  <c r="Z433" i="1"/>
  <c r="Z431" i="1"/>
  <c r="Y431" i="1"/>
  <c r="Z430" i="1"/>
  <c r="Z71" i="1"/>
  <c r="Y71" i="1"/>
  <c r="Z72" i="1"/>
  <c r="Y72" i="1"/>
  <c r="AF58" i="1"/>
  <c r="AC58" i="1"/>
  <c r="Z60" i="1"/>
  <c r="Y60" i="1"/>
  <c r="Z61" i="1"/>
  <c r="Y61" i="1"/>
  <c r="AB43" i="1"/>
  <c r="AB420" i="1"/>
  <c r="AA43" i="1"/>
  <c r="AA420" i="1"/>
  <c r="AL43" i="1"/>
  <c r="AL420" i="1"/>
  <c r="AK146" i="1"/>
  <c r="AK148" i="1"/>
  <c r="AK345" i="1"/>
  <c r="AK344" i="1"/>
  <c r="AK343" i="1"/>
  <c r="AK342" i="1"/>
  <c r="AK423" i="1"/>
  <c r="AK422" i="1"/>
  <c r="AK421" i="1"/>
  <c r="AK420" i="1"/>
  <c r="AK456" i="1"/>
  <c r="AK474" i="1"/>
  <c r="AK473" i="1"/>
  <c r="AK484" i="1"/>
  <c r="AK487" i="1"/>
  <c r="AK486" i="1"/>
  <c r="AK492" i="1"/>
  <c r="AI146" i="1"/>
  <c r="AI148" i="1"/>
  <c r="AI345" i="1"/>
  <c r="AI344" i="1"/>
  <c r="AI343" i="1"/>
  <c r="AI342" i="1"/>
  <c r="AI43" i="1"/>
  <c r="AI423" i="1"/>
  <c r="AI422" i="1"/>
  <c r="AI421" i="1"/>
  <c r="AI420" i="1"/>
  <c r="AI456" i="1"/>
  <c r="AS457" i="1"/>
  <c r="AT457" i="1"/>
  <c r="AI474" i="1"/>
  <c r="AI473" i="1"/>
  <c r="AI484" i="1"/>
  <c r="AI487" i="1"/>
  <c r="AI486" i="1"/>
  <c r="AI492" i="1"/>
  <c r="AI491" i="1"/>
  <c r="AI490" i="1"/>
  <c r="AF341" i="1"/>
  <c r="AF355" i="1"/>
  <c r="AF357" i="1"/>
  <c r="AG420" i="1"/>
  <c r="AF146" i="1"/>
  <c r="AF148" i="1"/>
  <c r="AF345" i="1"/>
  <c r="AF344" i="1"/>
  <c r="AF343" i="1"/>
  <c r="AF342" i="1"/>
  <c r="AF423" i="1"/>
  <c r="AF422" i="1"/>
  <c r="AF421" i="1"/>
  <c r="AF420" i="1"/>
  <c r="AF484" i="1"/>
  <c r="AD420" i="1"/>
  <c r="AC345" i="1"/>
  <c r="AC344" i="1"/>
  <c r="AC343" i="1"/>
  <c r="AC342" i="1"/>
  <c r="AC456" i="1"/>
  <c r="AC474" i="1"/>
  <c r="AC473" i="1"/>
  <c r="AC480" i="1"/>
  <c r="AC479" i="1"/>
  <c r="AC484" i="1"/>
  <c r="AC487" i="1"/>
  <c r="AC486" i="1"/>
  <c r="AC492" i="1"/>
  <c r="Z151" i="1"/>
  <c r="Y151" i="1"/>
  <c r="Z152" i="1"/>
  <c r="Y152" i="1"/>
  <c r="Z153" i="1"/>
  <c r="Y153" i="1"/>
  <c r="Z154" i="1"/>
  <c r="Y154" i="1"/>
  <c r="Z155" i="1"/>
  <c r="Y155" i="1"/>
  <c r="Z156" i="1"/>
  <c r="Y156" i="1"/>
  <c r="Z157" i="1"/>
  <c r="Y157" i="1"/>
  <c r="Z158" i="1"/>
  <c r="Y158" i="1"/>
  <c r="Z159" i="1"/>
  <c r="Y159" i="1"/>
  <c r="Z185" i="1"/>
  <c r="Z190" i="1"/>
  <c r="Y190" i="1"/>
  <c r="Z191" i="1"/>
  <c r="Y191" i="1"/>
  <c r="Z192" i="1"/>
  <c r="Z288" i="1"/>
  <c r="Z340" i="1"/>
  <c r="Z341" i="1"/>
  <c r="Z377" i="1"/>
  <c r="Z378" i="1"/>
  <c r="Y378" i="1"/>
  <c r="Z379" i="1"/>
  <c r="Y379" i="1"/>
  <c r="AC146" i="1"/>
  <c r="AC148" i="1"/>
  <c r="Z139" i="1"/>
  <c r="Y139" i="1"/>
  <c r="Z140" i="1"/>
  <c r="Y140" i="1"/>
  <c r="Z141" i="1"/>
  <c r="Y141" i="1"/>
  <c r="Z145" i="1"/>
  <c r="Z144" i="1"/>
  <c r="Z146" i="1"/>
  <c r="Z149" i="1"/>
  <c r="Y149" i="1"/>
  <c r="Y148" i="1"/>
  <c r="Z371" i="1"/>
  <c r="Z372" i="1"/>
  <c r="Y372" i="1"/>
  <c r="Z373" i="1"/>
  <c r="Y373" i="1"/>
  <c r="Z374" i="1"/>
  <c r="Y374" i="1"/>
  <c r="Z375" i="1"/>
  <c r="Y146" i="1"/>
  <c r="Z369" i="1"/>
  <c r="AC423" i="1"/>
  <c r="AC422" i="1"/>
  <c r="AC421" i="1"/>
  <c r="AC420" i="1"/>
  <c r="Z87" i="1"/>
  <c r="Y87" i="1"/>
  <c r="Z90" i="1"/>
  <c r="Y90" i="1"/>
  <c r="Z94" i="1"/>
  <c r="Y94" i="1"/>
  <c r="Z98" i="1"/>
  <c r="Y98" i="1"/>
  <c r="Z262" i="1"/>
  <c r="Z264" i="1"/>
  <c r="Z361" i="1"/>
  <c r="Z362" i="1"/>
  <c r="Z363" i="1"/>
  <c r="Y363" i="1"/>
  <c r="Z399" i="1"/>
  <c r="Z398" i="1"/>
  <c r="Z423" i="1"/>
  <c r="Z422" i="1"/>
  <c r="Z421" i="1"/>
  <c r="Z420" i="1"/>
  <c r="Y423" i="1"/>
  <c r="Y422" i="1"/>
  <c r="Y421" i="1"/>
  <c r="Y420" i="1"/>
  <c r="Z85" i="1"/>
  <c r="Z84" i="1"/>
  <c r="Z258" i="1"/>
  <c r="Y258" i="1"/>
  <c r="Z260" i="1"/>
  <c r="Y260" i="1"/>
  <c r="Z283" i="1"/>
  <c r="Z326" i="1"/>
  <c r="Z328" i="1"/>
  <c r="Y328" i="1"/>
  <c r="Z352" i="1"/>
  <c r="Z354" i="1"/>
  <c r="Y354" i="1"/>
  <c r="Z355" i="1"/>
  <c r="Z357" i="1"/>
  <c r="Z397" i="1"/>
  <c r="Z395" i="1"/>
  <c r="AL509" i="1"/>
  <c r="AK509" i="1"/>
  <c r="AI509" i="1"/>
  <c r="AH509" i="1"/>
  <c r="AG509" i="1"/>
  <c r="AF509" i="1"/>
  <c r="AD509" i="1"/>
  <c r="AC509" i="1"/>
  <c r="AB509" i="1"/>
  <c r="AA509" i="1"/>
  <c r="AK20" i="1"/>
  <c r="AI20" i="1"/>
  <c r="AH20" i="1"/>
  <c r="AF20" i="1"/>
  <c r="E19" i="3"/>
  <c r="Z21" i="1"/>
  <c r="Y21" i="1"/>
  <c r="Z22" i="1"/>
  <c r="Y22" i="1"/>
  <c r="Z23" i="1"/>
  <c r="Y23" i="1"/>
  <c r="Z24" i="1"/>
  <c r="Y24" i="1"/>
  <c r="Z25" i="1"/>
  <c r="Y25" i="1"/>
  <c r="Z26" i="1"/>
  <c r="Y26" i="1"/>
  <c r="Z27" i="1"/>
  <c r="Y27" i="1"/>
  <c r="Z28" i="1"/>
  <c r="Y28" i="1"/>
  <c r="Z29" i="1"/>
  <c r="Y29" i="1"/>
  <c r="Z30" i="1"/>
  <c r="Y30" i="1"/>
  <c r="Z31" i="1"/>
  <c r="Y31" i="1"/>
  <c r="X420" i="1"/>
  <c r="W420" i="1"/>
  <c r="V420" i="1"/>
  <c r="U420" i="1"/>
  <c r="S420" i="1"/>
  <c r="Q50" i="1"/>
  <c r="Q51" i="1"/>
  <c r="L43" i="1"/>
  <c r="L420" i="1"/>
  <c r="AR430" i="1"/>
  <c r="K148" i="1"/>
  <c r="K146" i="1"/>
  <c r="BE16" i="2"/>
  <c r="AZ41" i="2"/>
  <c r="AX41" i="2"/>
  <c r="AZ40" i="2"/>
  <c r="AX40" i="2"/>
  <c r="AN40" i="2"/>
  <c r="AZ39" i="2"/>
  <c r="AX39" i="2"/>
  <c r="BF46" i="2"/>
  <c r="BE46" i="2"/>
  <c r="BD46" i="2"/>
  <c r="BD44" i="2"/>
  <c r="BB46" i="2"/>
  <c r="BB44" i="2"/>
  <c r="AX46" i="2"/>
  <c r="AU46" i="2"/>
  <c r="AT46" i="2"/>
  <c r="BF111" i="2"/>
  <c r="BE111" i="2"/>
  <c r="BD111" i="2"/>
  <c r="BB111" i="2"/>
  <c r="BB109" i="2"/>
  <c r="AZ111" i="2"/>
  <c r="AX111" i="2"/>
  <c r="AU111" i="2"/>
  <c r="AU109" i="2"/>
  <c r="AT111" i="2"/>
  <c r="BD110" i="2"/>
  <c r="AN110" i="2"/>
  <c r="BF110" i="2"/>
  <c r="BE110" i="2"/>
  <c r="BF105" i="2"/>
  <c r="BE105" i="2"/>
  <c r="BD105" i="2"/>
  <c r="BD103" i="2"/>
  <c r="BB105" i="2"/>
  <c r="BB103" i="2"/>
  <c r="AZ105" i="2"/>
  <c r="AX105" i="2"/>
  <c r="AU105" i="2"/>
  <c r="AU103" i="2"/>
  <c r="AT105" i="2"/>
  <c r="AN104" i="2"/>
  <c r="BF104" i="2"/>
  <c r="BE104" i="2"/>
  <c r="BF99" i="2"/>
  <c r="BE99" i="2"/>
  <c r="BE97" i="2"/>
  <c r="BD99" i="2"/>
  <c r="BD97" i="2"/>
  <c r="BB99" i="2"/>
  <c r="AZ99" i="2"/>
  <c r="AX99" i="2"/>
  <c r="AU99" i="2"/>
  <c r="AU97" i="2"/>
  <c r="AT99" i="2"/>
  <c r="AN98" i="2"/>
  <c r="BB98" i="2"/>
  <c r="BF98" i="2"/>
  <c r="BF93" i="2"/>
  <c r="BE93" i="2"/>
  <c r="BD93" i="2"/>
  <c r="BB93" i="2"/>
  <c r="AZ93" i="2"/>
  <c r="AX93" i="2"/>
  <c r="AU93" i="2"/>
  <c r="AT93" i="2"/>
  <c r="AN92" i="2"/>
  <c r="AN91" i="2"/>
  <c r="BE90" i="2"/>
  <c r="BD90" i="2"/>
  <c r="BF91" i="2"/>
  <c r="AZ91" i="2"/>
  <c r="BB92" i="2"/>
  <c r="AZ92" i="2"/>
  <c r="AX92" i="2"/>
  <c r="BF85" i="2"/>
  <c r="BE85" i="2"/>
  <c r="BE83" i="2"/>
  <c r="BD85" i="2"/>
  <c r="BD83" i="2"/>
  <c r="BB85" i="2"/>
  <c r="BB83" i="2"/>
  <c r="AZ85" i="2"/>
  <c r="AX85" i="2"/>
  <c r="AU85" i="2"/>
  <c r="AU83" i="2"/>
  <c r="AT85" i="2"/>
  <c r="BF84" i="2"/>
  <c r="BA84" i="2"/>
  <c r="AN79" i="2"/>
  <c r="BF80" i="2"/>
  <c r="BE80" i="2"/>
  <c r="BE78" i="2"/>
  <c r="BD80" i="2"/>
  <c r="BD78" i="2"/>
  <c r="BB80" i="2"/>
  <c r="BB78" i="2"/>
  <c r="AZ80" i="2"/>
  <c r="AX80" i="2"/>
  <c r="AU80" i="2"/>
  <c r="AU78" i="2"/>
  <c r="AT80" i="2"/>
  <c r="BF79" i="2"/>
  <c r="BA79" i="2"/>
  <c r="BA78" i="2"/>
  <c r="BF74" i="2"/>
  <c r="BE74" i="2"/>
  <c r="BD74" i="2"/>
  <c r="BD72" i="2"/>
  <c r="BB74" i="2"/>
  <c r="BB72" i="2"/>
  <c r="AZ74" i="2"/>
  <c r="AX74" i="2"/>
  <c r="AU74" i="2"/>
  <c r="AU72" i="2"/>
  <c r="AT74" i="2"/>
  <c r="BF73" i="2"/>
  <c r="BE73" i="2"/>
  <c r="BE72" i="2"/>
  <c r="BF68" i="2"/>
  <c r="BE68" i="2"/>
  <c r="BD68" i="2"/>
  <c r="BB68" i="2"/>
  <c r="AZ68" i="2"/>
  <c r="AX68" i="2"/>
  <c r="AU68" i="2"/>
  <c r="AT68" i="2"/>
  <c r="BD65" i="2"/>
  <c r="BB67" i="2"/>
  <c r="AZ67" i="2"/>
  <c r="AX67" i="2"/>
  <c r="AL67" i="2"/>
  <c r="BF66" i="2"/>
  <c r="BF65" i="2"/>
  <c r="BE66" i="2"/>
  <c r="BE65" i="2"/>
  <c r="AN59" i="2"/>
  <c r="AN58" i="2"/>
  <c r="BF60" i="2"/>
  <c r="BE60" i="2"/>
  <c r="BD60" i="2"/>
  <c r="BB60" i="2"/>
  <c r="AZ60" i="2"/>
  <c r="AX60" i="2"/>
  <c r="AU60" i="2"/>
  <c r="AT60" i="2"/>
  <c r="AP57" i="2"/>
  <c r="BB59" i="2"/>
  <c r="BD57" i="2"/>
  <c r="BD56" i="2"/>
  <c r="AU57" i="2"/>
  <c r="AT57" i="2"/>
  <c r="AR57" i="2"/>
  <c r="BF58" i="2"/>
  <c r="BF57" i="2"/>
  <c r="BE58" i="2"/>
  <c r="AZ49" i="2"/>
  <c r="AZ48" i="2"/>
  <c r="AZ47" i="2"/>
  <c r="BF52" i="2"/>
  <c r="BE52" i="2"/>
  <c r="BE50" i="2"/>
  <c r="BD52" i="2"/>
  <c r="BD50" i="2"/>
  <c r="BB52" i="2"/>
  <c r="BB50" i="2"/>
  <c r="AU52" i="2"/>
  <c r="AU50" i="2"/>
  <c r="AT52" i="2"/>
  <c r="AN51" i="2"/>
  <c r="AZ55" i="2"/>
  <c r="AX55" i="2"/>
  <c r="AZ54" i="2"/>
  <c r="AX54" i="2"/>
  <c r="AZ53" i="2"/>
  <c r="AX53" i="2"/>
  <c r="BF51" i="2"/>
  <c r="BA51" i="2"/>
  <c r="AY51" i="2"/>
  <c r="AY50" i="2"/>
  <c r="BF45" i="2"/>
  <c r="BE45" i="2"/>
  <c r="BF34" i="2"/>
  <c r="BE34" i="2"/>
  <c r="BD34" i="2"/>
  <c r="BB34" i="2"/>
  <c r="BF32" i="2"/>
  <c r="BE32" i="2"/>
  <c r="BD32" i="2"/>
  <c r="BB32" i="2"/>
  <c r="BF31" i="2"/>
  <c r="BE31" i="2"/>
  <c r="BD31" i="2"/>
  <c r="BB31" i="2"/>
  <c r="BF30" i="2"/>
  <c r="BE30" i="2"/>
  <c r="BD30" i="2"/>
  <c r="BB30" i="2"/>
  <c r="BF29" i="2"/>
  <c r="BE29" i="2"/>
  <c r="BD29" i="2"/>
  <c r="BB29" i="2"/>
  <c r="BF28" i="2"/>
  <c r="BE28" i="2"/>
  <c r="BD28" i="2"/>
  <c r="BB28" i="2"/>
  <c r="BF27" i="2"/>
  <c r="BE27" i="2"/>
  <c r="BD27" i="2"/>
  <c r="BB27" i="2"/>
  <c r="BF26" i="2"/>
  <c r="BE26" i="2"/>
  <c r="BD26" i="2"/>
  <c r="BB26" i="2"/>
  <c r="BF24" i="2"/>
  <c r="BE24" i="2"/>
  <c r="BD24" i="2"/>
  <c r="BB24" i="2"/>
  <c r="BF23" i="2"/>
  <c r="BE23" i="2"/>
  <c r="BD23" i="2"/>
  <c r="BB23" i="2"/>
  <c r="BF22" i="2"/>
  <c r="BE22" i="2"/>
  <c r="BD22" i="2"/>
  <c r="BB22" i="2"/>
  <c r="BF21" i="2"/>
  <c r="BE21" i="2"/>
  <c r="BD21" i="2"/>
  <c r="BB21" i="2"/>
  <c r="BF20" i="2"/>
  <c r="BE20" i="2"/>
  <c r="BD20" i="2"/>
  <c r="BF18" i="2"/>
  <c r="BE18" i="2"/>
  <c r="BD18" i="2"/>
  <c r="BB18" i="2"/>
  <c r="Q18" i="1"/>
  <c r="O18" i="1"/>
  <c r="Q17" i="1"/>
  <c r="O17" i="1"/>
  <c r="Q16" i="1"/>
  <c r="O16" i="1"/>
  <c r="K58" i="1"/>
  <c r="K65" i="1"/>
  <c r="K64" i="1"/>
  <c r="C98" i="1"/>
  <c r="C328" i="1"/>
  <c r="G43" i="1"/>
  <c r="E368" i="1"/>
  <c r="E43" i="1"/>
  <c r="Q379" i="1"/>
  <c r="O379" i="1"/>
  <c r="Q378" i="1"/>
  <c r="Q377" i="1"/>
  <c r="Q418" i="1"/>
  <c r="Q417" i="1"/>
  <c r="O418" i="1"/>
  <c r="O417" i="1"/>
  <c r="K418" i="1"/>
  <c r="K417" i="1"/>
  <c r="E415" i="1"/>
  <c r="O423" i="1"/>
  <c r="O422" i="1"/>
  <c r="O421" i="1"/>
  <c r="O420" i="1"/>
  <c r="K423" i="1"/>
  <c r="K422" i="1"/>
  <c r="K421" i="1"/>
  <c r="K420" i="1"/>
  <c r="I420" i="1"/>
  <c r="G420" i="1"/>
  <c r="O436" i="1"/>
  <c r="O434" i="1"/>
  <c r="K456" i="1"/>
  <c r="K474" i="1"/>
  <c r="K473" i="1"/>
  <c r="E478" i="1"/>
  <c r="E477" i="1"/>
  <c r="E476" i="1"/>
  <c r="C476" i="1"/>
  <c r="E475" i="1"/>
  <c r="K480" i="1"/>
  <c r="K479" i="1"/>
  <c r="E483" i="1"/>
  <c r="E482" i="1"/>
  <c r="C482" i="1"/>
  <c r="E481" i="1"/>
  <c r="K484" i="1"/>
  <c r="E485" i="1"/>
  <c r="E484" i="1"/>
  <c r="K487" i="1"/>
  <c r="K486" i="1"/>
  <c r="E489" i="1"/>
  <c r="C489" i="1"/>
  <c r="E488" i="1"/>
  <c r="K492" i="1"/>
  <c r="K495" i="1"/>
  <c r="E507" i="1"/>
  <c r="C507" i="1"/>
  <c r="AM507" i="1"/>
  <c r="E506" i="1"/>
  <c r="E505" i="1"/>
  <c r="C505" i="1"/>
  <c r="E504" i="1"/>
  <c r="E503" i="1"/>
  <c r="E502" i="1"/>
  <c r="E501" i="1"/>
  <c r="C501" i="1"/>
  <c r="E500" i="1"/>
  <c r="E499" i="1"/>
  <c r="C499" i="1"/>
  <c r="E498" i="1"/>
  <c r="E497" i="1"/>
  <c r="C497" i="1"/>
  <c r="E496" i="1"/>
  <c r="C31" i="1"/>
  <c r="C30" i="1"/>
  <c r="C29" i="1"/>
  <c r="C28" i="1"/>
  <c r="C27" i="1"/>
  <c r="C26" i="1"/>
  <c r="C25" i="1"/>
  <c r="C24" i="1"/>
  <c r="C23" i="1"/>
  <c r="C22" i="1"/>
  <c r="C21" i="1"/>
  <c r="AU41" i="2"/>
  <c r="AN41" i="2"/>
  <c r="AR86" i="2"/>
  <c r="AP86" i="2"/>
  <c r="AR62" i="2"/>
  <c r="AR61" i="2"/>
  <c r="AR48" i="2"/>
  <c r="AR47" i="2"/>
  <c r="BG23" i="2"/>
  <c r="AU23" i="2"/>
  <c r="AT23" i="2"/>
  <c r="AR23" i="2"/>
  <c r="AP23" i="2"/>
  <c r="BG32" i="2"/>
  <c r="AU32" i="2"/>
  <c r="AT32" i="2"/>
  <c r="AR32" i="2"/>
  <c r="AP32" i="2"/>
  <c r="BG31" i="2"/>
  <c r="AU31" i="2"/>
  <c r="AT31" i="2"/>
  <c r="AR31" i="2"/>
  <c r="AP31" i="2"/>
  <c r="BG16" i="2"/>
  <c r="AU16" i="2"/>
  <c r="AT16" i="2"/>
  <c r="AR16" i="2"/>
  <c r="AP16" i="2"/>
  <c r="AT39" i="2"/>
  <c r="AR113" i="2"/>
  <c r="AP113" i="2"/>
  <c r="AR112" i="2"/>
  <c r="AP112" i="2"/>
  <c r="AT114" i="2"/>
  <c r="AO114" i="2"/>
  <c r="AM114" i="2"/>
  <c r="AP114" i="2"/>
  <c r="AR107" i="2"/>
  <c r="AP107" i="2"/>
  <c r="AR106" i="2"/>
  <c r="AP106" i="2"/>
  <c r="AT108" i="2"/>
  <c r="AP108" i="2"/>
  <c r="AR101" i="2"/>
  <c r="AP101" i="2"/>
  <c r="AR100" i="2"/>
  <c r="AP100" i="2"/>
  <c r="AT102" i="2"/>
  <c r="AT97" i="2"/>
  <c r="AP102" i="2"/>
  <c r="AR94" i="2"/>
  <c r="AP94" i="2"/>
  <c r="AR95" i="2"/>
  <c r="AP95" i="2"/>
  <c r="AU90" i="2"/>
  <c r="AT90" i="2"/>
  <c r="AR90" i="2"/>
  <c r="AP90" i="2"/>
  <c r="AT55" i="2"/>
  <c r="AT63" i="2"/>
  <c r="AT71" i="2"/>
  <c r="AT77" i="2"/>
  <c r="AT82" i="2"/>
  <c r="AO82" i="2"/>
  <c r="AM82" i="2"/>
  <c r="D82" i="2"/>
  <c r="G82" i="2"/>
  <c r="AT88" i="2"/>
  <c r="AO88" i="2"/>
  <c r="AM88" i="2"/>
  <c r="AT96" i="2"/>
  <c r="AP96" i="2"/>
  <c r="AR87" i="2"/>
  <c r="AP87" i="2"/>
  <c r="AP88" i="2"/>
  <c r="AR81" i="2"/>
  <c r="AP82" i="2"/>
  <c r="AP77" i="2"/>
  <c r="AR76" i="2"/>
  <c r="AP76" i="2"/>
  <c r="AR75" i="2"/>
  <c r="AP75" i="2"/>
  <c r="AR70" i="2"/>
  <c r="AP70" i="2"/>
  <c r="AR69" i="2"/>
  <c r="AP69" i="2"/>
  <c r="AU65" i="2"/>
  <c r="AT65" i="2"/>
  <c r="AR65" i="2"/>
  <c r="AP65" i="2"/>
  <c r="AP71" i="2"/>
  <c r="AP62" i="2"/>
  <c r="AP61" i="2"/>
  <c r="AP63" i="2"/>
  <c r="AP55" i="2"/>
  <c r="AR54" i="2"/>
  <c r="AR53" i="2"/>
  <c r="AP54" i="2"/>
  <c r="AP53" i="2"/>
  <c r="AP48" i="2"/>
  <c r="AP47" i="2"/>
  <c r="AT49" i="2"/>
  <c r="AO49" i="2"/>
  <c r="AM49" i="2"/>
  <c r="AP49" i="2"/>
  <c r="AU45" i="2"/>
  <c r="AT45" i="2"/>
  <c r="AU49" i="2"/>
  <c r="AR49" i="2"/>
  <c r="AR422" i="1"/>
  <c r="AQ423" i="1"/>
  <c r="AR423" i="1"/>
  <c r="AQ420" i="1"/>
  <c r="BG34" i="2"/>
  <c r="BG30" i="2"/>
  <c r="BG29" i="2"/>
  <c r="BG28" i="2"/>
  <c r="BG27" i="2"/>
  <c r="BG26" i="2"/>
  <c r="BG24" i="2"/>
  <c r="BG22" i="2"/>
  <c r="BG21" i="2"/>
  <c r="BG20" i="2"/>
  <c r="BG18" i="2"/>
  <c r="AU34" i="2"/>
  <c r="AU30" i="2"/>
  <c r="AU29" i="2"/>
  <c r="AU28" i="2"/>
  <c r="AU27" i="2"/>
  <c r="AU26" i="2"/>
  <c r="AU24" i="2"/>
  <c r="AU22" i="2"/>
  <c r="AU21" i="2"/>
  <c r="AU20" i="2"/>
  <c r="AU18" i="2"/>
  <c r="C20" i="3"/>
  <c r="K32" i="1"/>
  <c r="Q20" i="1"/>
  <c r="C431" i="1"/>
  <c r="C429" i="1"/>
  <c r="AP34" i="2"/>
  <c r="AR34" i="2"/>
  <c r="AT34" i="2"/>
  <c r="X509" i="1"/>
  <c r="AP30" i="2"/>
  <c r="AR30" i="2"/>
  <c r="AT30" i="2"/>
  <c r="AP29" i="2"/>
  <c r="AR29" i="2"/>
  <c r="AT29" i="2"/>
  <c r="AP28" i="2"/>
  <c r="S509" i="1"/>
  <c r="AR28" i="2"/>
  <c r="AT28" i="2"/>
  <c r="AP27" i="2"/>
  <c r="AR27" i="2"/>
  <c r="AT27" i="2"/>
  <c r="AP26" i="2"/>
  <c r="AR26" i="2"/>
  <c r="AT26" i="2"/>
  <c r="AP24" i="2"/>
  <c r="AR24" i="2"/>
  <c r="AT24" i="2"/>
  <c r="AP22" i="2"/>
  <c r="AR22" i="2"/>
  <c r="AT22" i="2"/>
  <c r="AP21" i="2"/>
  <c r="AR21" i="2"/>
  <c r="AT21" i="2"/>
  <c r="AP20" i="2"/>
  <c r="AR20" i="2"/>
  <c r="AT20" i="2"/>
  <c r="AR18" i="2"/>
  <c r="AT18" i="2"/>
  <c r="K50" i="1"/>
  <c r="K51" i="1"/>
  <c r="K52" i="1"/>
  <c r="L509" i="1"/>
  <c r="K509" i="1"/>
  <c r="G509" i="1"/>
  <c r="BL85" i="2"/>
  <c r="Y485" i="1"/>
  <c r="Y484" i="1"/>
  <c r="Z484" i="1"/>
  <c r="Z74" i="1"/>
  <c r="AF397" i="1"/>
  <c r="AF395" i="1"/>
  <c r="Y472" i="1"/>
  <c r="AQ57" i="1"/>
  <c r="AQ56" i="1"/>
  <c r="AF362" i="1"/>
  <c r="AF360" i="1"/>
  <c r="Z50" i="1"/>
  <c r="AF493" i="1"/>
  <c r="AF492" i="1"/>
  <c r="Y477" i="1"/>
  <c r="Z415" i="1"/>
  <c r="Y496" i="1"/>
  <c r="AN496" i="1"/>
  <c r="AF461" i="1"/>
  <c r="Y271" i="1"/>
  <c r="Y270" i="1"/>
  <c r="F65" i="1"/>
  <c r="F64" i="1"/>
  <c r="E291" i="1"/>
  <c r="F20" i="1"/>
  <c r="F345" i="1"/>
  <c r="F344" i="1"/>
  <c r="F343" i="1"/>
  <c r="F342" i="1"/>
  <c r="D510" i="1"/>
  <c r="AN510" i="1"/>
  <c r="F50" i="1"/>
  <c r="F52" i="1"/>
  <c r="D52" i="1"/>
  <c r="C511" i="1"/>
  <c r="E51" i="1"/>
  <c r="E49" i="1"/>
  <c r="I40" i="1"/>
  <c r="J40" i="1"/>
  <c r="D429" i="1"/>
  <c r="F76" i="1"/>
  <c r="F148" i="1"/>
  <c r="F309" i="1"/>
  <c r="D310" i="1"/>
  <c r="F368" i="1"/>
  <c r="F43" i="1"/>
  <c r="F406" i="1"/>
  <c r="F405" i="1"/>
  <c r="F404" i="1"/>
  <c r="F403" i="1"/>
  <c r="F418" i="1"/>
  <c r="F417" i="1"/>
  <c r="D419" i="1"/>
  <c r="D418" i="1"/>
  <c r="D417" i="1"/>
  <c r="Y74" i="1"/>
  <c r="Y73" i="1"/>
  <c r="F74" i="1"/>
  <c r="E109" i="1"/>
  <c r="E114" i="1"/>
  <c r="E161" i="1"/>
  <c r="D147" i="1"/>
  <c r="D146" i="1"/>
  <c r="D347" i="1"/>
  <c r="F391" i="1"/>
  <c r="D392" i="1"/>
  <c r="AN392" i="1"/>
  <c r="D399" i="1"/>
  <c r="D398" i="1"/>
  <c r="F415" i="1"/>
  <c r="F444" i="1"/>
  <c r="F443" i="1"/>
  <c r="F464" i="1"/>
  <c r="F11" i="11"/>
  <c r="F10" i="11"/>
  <c r="AF503" i="1"/>
  <c r="Y503" i="1"/>
  <c r="F456" i="1"/>
  <c r="AU56" i="2"/>
  <c r="AE44" i="2"/>
  <c r="Y458" i="1"/>
  <c r="F467" i="1"/>
  <c r="F370" i="1"/>
  <c r="F382" i="1"/>
  <c r="E248" i="1"/>
  <c r="F291" i="1"/>
  <c r="F432" i="1"/>
  <c r="Z65" i="1"/>
  <c r="Z64" i="1"/>
  <c r="N40" i="1"/>
  <c r="C356" i="1"/>
  <c r="AM356" i="1"/>
  <c r="C358" i="1"/>
  <c r="AM358" i="1"/>
  <c r="F330" i="1"/>
  <c r="E84" i="1"/>
  <c r="V43" i="1"/>
  <c r="Q484" i="1"/>
  <c r="C134" i="1"/>
  <c r="E266" i="1"/>
  <c r="E265" i="1"/>
  <c r="E282" i="1"/>
  <c r="E281" i="1"/>
  <c r="C257" i="1"/>
  <c r="AM257" i="1"/>
  <c r="C416" i="1"/>
  <c r="AM416" i="1"/>
  <c r="C336" i="1"/>
  <c r="E148" i="1"/>
  <c r="E401" i="1"/>
  <c r="E400" i="1"/>
  <c r="C470" i="1"/>
  <c r="C494" i="1"/>
  <c r="E183" i="1"/>
  <c r="E311" i="1"/>
  <c r="E277" i="1"/>
  <c r="Q456" i="1"/>
  <c r="E263" i="1"/>
  <c r="E261" i="1"/>
  <c r="O396" i="1"/>
  <c r="O395" i="1"/>
  <c r="O456" i="1"/>
  <c r="Q487" i="1"/>
  <c r="Q486" i="1"/>
  <c r="E146" i="1"/>
  <c r="E254" i="1"/>
  <c r="C407" i="1"/>
  <c r="AM407" i="1"/>
  <c r="E286" i="1"/>
  <c r="Q492" i="1"/>
  <c r="C372" i="1"/>
  <c r="C260" i="1"/>
  <c r="E492" i="1"/>
  <c r="C472" i="1"/>
  <c r="C259" i="1"/>
  <c r="AM259" i="1"/>
  <c r="E65" i="1"/>
  <c r="E64" i="1"/>
  <c r="C458" i="1"/>
  <c r="C355" i="1"/>
  <c r="O480" i="1"/>
  <c r="O479" i="1"/>
  <c r="Q480" i="1"/>
  <c r="Q479" i="1"/>
  <c r="C493" i="1"/>
  <c r="C340" i="1"/>
  <c r="C401" i="1"/>
  <c r="C400" i="1"/>
  <c r="Q474" i="1"/>
  <c r="Q473" i="1"/>
  <c r="C463" i="1"/>
  <c r="C435" i="1"/>
  <c r="Q495" i="1"/>
  <c r="C374" i="1"/>
  <c r="C384" i="1"/>
  <c r="O492" i="1"/>
  <c r="E196" i="1"/>
  <c r="O487" i="1"/>
  <c r="O486" i="1"/>
  <c r="BB20" i="2"/>
  <c r="S43" i="1"/>
  <c r="O474" i="1"/>
  <c r="O473" i="1"/>
  <c r="O484" i="1"/>
  <c r="AM424" i="1"/>
  <c r="C469" i="1"/>
  <c r="Y502" i="1"/>
  <c r="X45" i="2"/>
  <c r="AK491" i="1"/>
  <c r="AK490" i="1"/>
  <c r="Z270" i="1"/>
  <c r="Q270" i="1"/>
  <c r="Z324" i="1"/>
  <c r="Z266" i="1"/>
  <c r="Z265" i="1"/>
  <c r="P271" i="1"/>
  <c r="P270" i="1"/>
  <c r="P269" i="1"/>
  <c r="R270" i="1"/>
  <c r="O268" i="1"/>
  <c r="Q266" i="1"/>
  <c r="Q265" i="1"/>
  <c r="Z345" i="1"/>
  <c r="Z344" i="1"/>
  <c r="Z343" i="1"/>
  <c r="Z342" i="1"/>
  <c r="Y269" i="1"/>
  <c r="C496" i="1"/>
  <c r="C498" i="1"/>
  <c r="C502" i="1"/>
  <c r="C488" i="1"/>
  <c r="C487" i="1"/>
  <c r="C481" i="1"/>
  <c r="C477" i="1"/>
  <c r="BG64" i="2"/>
  <c r="AL92" i="2"/>
  <c r="C92" i="2"/>
  <c r="F92" i="2"/>
  <c r="F204" i="1"/>
  <c r="D246" i="1"/>
  <c r="AN246" i="1"/>
  <c r="E204" i="1"/>
  <c r="E194" i="1"/>
  <c r="C246" i="1"/>
  <c r="D411" i="1"/>
  <c r="D410" i="1"/>
  <c r="D409" i="1"/>
  <c r="D408" i="1"/>
  <c r="F509" i="1"/>
  <c r="F324" i="1"/>
  <c r="F323" i="1"/>
  <c r="D512" i="1"/>
  <c r="AN512" i="1"/>
  <c r="F411" i="1"/>
  <c r="F410" i="1"/>
  <c r="F409" i="1"/>
  <c r="F408" i="1"/>
  <c r="D386" i="1"/>
  <c r="H40" i="1"/>
  <c r="E324" i="1"/>
  <c r="F334" i="1"/>
  <c r="F333" i="1"/>
  <c r="F376" i="1"/>
  <c r="F367" i="1"/>
  <c r="F270" i="1"/>
  <c r="F269" i="1"/>
  <c r="E270" i="1"/>
  <c r="E269" i="1"/>
  <c r="E215" i="1"/>
  <c r="F117" i="1"/>
  <c r="F215" i="1"/>
  <c r="F70" i="1"/>
  <c r="F69" i="1"/>
  <c r="E186" i="1"/>
  <c r="E150" i="1"/>
  <c r="E229" i="1"/>
  <c r="E117" i="1"/>
  <c r="C94" i="1"/>
  <c r="AM94" i="1"/>
  <c r="C96" i="1"/>
  <c r="AM96" i="1"/>
  <c r="C160" i="1"/>
  <c r="AM160" i="1"/>
  <c r="C191" i="1"/>
  <c r="AM191" i="1"/>
  <c r="C226" i="1"/>
  <c r="AM226" i="1"/>
  <c r="C256" i="1"/>
  <c r="AM256" i="1"/>
  <c r="C258" i="1"/>
  <c r="AM258" i="1"/>
  <c r="C264" i="1"/>
  <c r="C263" i="1"/>
  <c r="E70" i="1"/>
  <c r="E69" i="1"/>
  <c r="E73" i="1"/>
  <c r="F133" i="1"/>
  <c r="F183" i="1"/>
  <c r="F186" i="1"/>
  <c r="F196" i="1"/>
  <c r="F222" i="1"/>
  <c r="F229" i="1"/>
  <c r="F237" i="1"/>
  <c r="F248" i="1"/>
  <c r="F254" i="1"/>
  <c r="F277" i="1"/>
  <c r="F286" i="1"/>
  <c r="F311" i="1"/>
  <c r="F303" i="1"/>
  <c r="F302" i="1"/>
  <c r="F315" i="1"/>
  <c r="F314" i="1"/>
  <c r="E330" i="1"/>
  <c r="E334" i="1"/>
  <c r="E333" i="1"/>
  <c r="E343" i="1"/>
  <c r="E342" i="1"/>
  <c r="E351" i="1"/>
  <c r="E360" i="1"/>
  <c r="E370" i="1"/>
  <c r="C373" i="1"/>
  <c r="AM373" i="1"/>
  <c r="C375" i="1"/>
  <c r="E376" i="1"/>
  <c r="E382" i="1"/>
  <c r="C386" i="1"/>
  <c r="C397" i="1"/>
  <c r="E429" i="1"/>
  <c r="E432" i="1"/>
  <c r="C457" i="1"/>
  <c r="C456" i="1"/>
  <c r="E467" i="1"/>
  <c r="F161" i="1"/>
  <c r="F114" i="1"/>
  <c r="F109" i="1"/>
  <c r="F93" i="1"/>
  <c r="AO26" i="2"/>
  <c r="E93" i="1"/>
  <c r="F429" i="1"/>
  <c r="F428" i="1"/>
  <c r="F427" i="1"/>
  <c r="F426" i="1"/>
  <c r="F395" i="1"/>
  <c r="F394" i="1"/>
  <c r="F393" i="1"/>
  <c r="F390" i="1"/>
  <c r="D402" i="1"/>
  <c r="D401" i="1"/>
  <c r="D400" i="1"/>
  <c r="D511" i="1"/>
  <c r="AN511" i="1"/>
  <c r="F59" i="1"/>
  <c r="F58" i="1"/>
  <c r="F57" i="1"/>
  <c r="F56" i="1"/>
  <c r="D149" i="1"/>
  <c r="AN149" i="1"/>
  <c r="C95" i="1"/>
  <c r="AM95" i="1"/>
  <c r="C268" i="1"/>
  <c r="C266" i="1"/>
  <c r="C265" i="1"/>
  <c r="Y462" i="1"/>
  <c r="AM462" i="1"/>
  <c r="Y488" i="1"/>
  <c r="Y478" i="1"/>
  <c r="Z492" i="1"/>
  <c r="Z495" i="1"/>
  <c r="AN57" i="2"/>
  <c r="BG56" i="2"/>
  <c r="BL64" i="2"/>
  <c r="BG89" i="2"/>
  <c r="BU43" i="2"/>
  <c r="AJ56" i="2"/>
  <c r="AM359" i="1"/>
  <c r="Y499" i="1"/>
  <c r="AN499" i="1"/>
  <c r="C512" i="1"/>
  <c r="C52" i="1"/>
  <c r="AM52" i="1"/>
  <c r="C353" i="1"/>
  <c r="E398" i="1"/>
  <c r="D77" i="1"/>
  <c r="AN77" i="1"/>
  <c r="Z456" i="1"/>
  <c r="Z474" i="1"/>
  <c r="Z473" i="1"/>
  <c r="Z487" i="1"/>
  <c r="Z486" i="1"/>
  <c r="AQ68" i="1"/>
  <c r="AQ67" i="1"/>
  <c r="E418" i="1"/>
  <c r="E417" i="1"/>
  <c r="E423" i="1"/>
  <c r="E422" i="1"/>
  <c r="E421" i="1"/>
  <c r="E420" i="1"/>
  <c r="E386" i="1"/>
  <c r="AN52" i="1"/>
  <c r="Y268" i="1"/>
  <c r="AH491" i="1"/>
  <c r="AH490" i="1"/>
  <c r="L57" i="2"/>
  <c r="W56" i="2"/>
  <c r="AC56" i="2"/>
  <c r="BE109" i="2"/>
  <c r="BD64" i="2"/>
  <c r="BM64" i="2"/>
  <c r="C67" i="2"/>
  <c r="F67" i="2"/>
  <c r="AL40" i="2"/>
  <c r="P435" i="8"/>
  <c r="AM471" i="1"/>
  <c r="Z509" i="1"/>
  <c r="E411" i="1"/>
  <c r="E410" i="1"/>
  <c r="C418" i="1"/>
  <c r="C417" i="1"/>
  <c r="AM417" i="1"/>
  <c r="Y249" i="1"/>
  <c r="Y248" i="1"/>
  <c r="E395" i="1"/>
  <c r="Y497" i="1"/>
  <c r="AM497" i="1"/>
  <c r="AM511" i="1"/>
  <c r="Q65" i="1"/>
  <c r="Q64" i="1"/>
  <c r="E460" i="1"/>
  <c r="E459" i="1"/>
  <c r="E509" i="1"/>
  <c r="E456" i="1"/>
  <c r="C423" i="1"/>
  <c r="AM423" i="1"/>
  <c r="C510" i="1"/>
  <c r="C50" i="1"/>
  <c r="C434" i="1"/>
  <c r="AM434" i="1"/>
  <c r="C362" i="1"/>
  <c r="C18" i="1"/>
  <c r="AM18" i="1"/>
  <c r="H44" i="1"/>
  <c r="AN503" i="1"/>
  <c r="D85" i="1"/>
  <c r="D84" i="1"/>
  <c r="AF465" i="1"/>
  <c r="AF464" i="1"/>
  <c r="C436" i="1"/>
  <c r="AM436" i="1"/>
  <c r="Y509" i="1"/>
  <c r="BA59" i="2"/>
  <c r="AY59" i="2"/>
  <c r="AM59" i="2"/>
  <c r="Y483" i="1"/>
  <c r="AO108" i="2"/>
  <c r="AM108" i="2"/>
  <c r="AN501" i="1"/>
  <c r="AU64" i="2"/>
  <c r="BE89" i="2"/>
  <c r="AU89" i="2"/>
  <c r="H113" i="2"/>
  <c r="BL83" i="2"/>
  <c r="BF64" i="2"/>
  <c r="D108" i="2"/>
  <c r="G108" i="2"/>
  <c r="AC211" i="8"/>
  <c r="BL78" i="2"/>
  <c r="AK57" i="1"/>
  <c r="AK56" i="1"/>
  <c r="AC246" i="6"/>
  <c r="C245" i="6"/>
  <c r="AC245" i="6"/>
  <c r="BM43" i="2"/>
  <c r="AC210" i="6"/>
  <c r="M44" i="6"/>
  <c r="M265" i="6"/>
  <c r="M264" i="6"/>
  <c r="M263" i="6"/>
  <c r="AC141" i="6"/>
  <c r="AB84" i="5"/>
  <c r="AB83" i="5"/>
  <c r="AB82" i="5"/>
  <c r="AB19" i="5"/>
  <c r="G91" i="5"/>
  <c r="G90" i="5"/>
  <c r="G89" i="5"/>
  <c r="G81" i="5"/>
  <c r="G18" i="5"/>
  <c r="Y91" i="5"/>
  <c r="Y90" i="5"/>
  <c r="Y89" i="5"/>
  <c r="Y81" i="5"/>
  <c r="Y18" i="5"/>
  <c r="D15" i="6"/>
  <c r="C15" i="6"/>
  <c r="G14" i="6"/>
  <c r="G60" i="6"/>
  <c r="G39" i="6"/>
  <c r="H43" i="6"/>
  <c r="H94" i="6"/>
  <c r="Z43" i="6"/>
  <c r="Z94" i="6"/>
  <c r="L101" i="6"/>
  <c r="L95" i="6"/>
  <c r="T43" i="6"/>
  <c r="T94" i="6"/>
  <c r="X43" i="6"/>
  <c r="X94" i="6"/>
  <c r="AB43" i="6"/>
  <c r="AB94" i="6"/>
  <c r="AB68" i="6"/>
  <c r="AB67" i="6"/>
  <c r="J94" i="6"/>
  <c r="C111" i="6"/>
  <c r="D108" i="6"/>
  <c r="P151" i="6"/>
  <c r="Q150" i="6"/>
  <c r="Q148" i="6"/>
  <c r="Q140" i="6"/>
  <c r="Q139" i="6"/>
  <c r="Q136" i="6"/>
  <c r="C157" i="6"/>
  <c r="D156" i="6"/>
  <c r="S163" i="6"/>
  <c r="S159" i="6"/>
  <c r="S155" i="6"/>
  <c r="N194" i="6"/>
  <c r="N193" i="6"/>
  <c r="N192" i="6"/>
  <c r="J204" i="6"/>
  <c r="I204" i="6"/>
  <c r="T194" i="6"/>
  <c r="T193" i="6"/>
  <c r="T192" i="6"/>
  <c r="T174" i="6"/>
  <c r="T40" i="6"/>
  <c r="O24" i="5"/>
  <c r="T25" i="5"/>
  <c r="T19" i="5"/>
  <c r="AN55" i="2"/>
  <c r="AL55" i="2"/>
  <c r="C55" i="2"/>
  <c r="F55" i="2"/>
  <c r="BL89" i="2"/>
  <c r="C229" i="6"/>
  <c r="AC229" i="6"/>
  <c r="AC247" i="6"/>
  <c r="U41" i="6"/>
  <c r="AC242" i="6"/>
  <c r="C235" i="6"/>
  <c r="Q266" i="6"/>
  <c r="C95" i="6"/>
  <c r="Q59" i="6"/>
  <c r="Q58" i="6"/>
  <c r="I195" i="6"/>
  <c r="F19" i="5"/>
  <c r="R94" i="6"/>
  <c r="C103" i="5"/>
  <c r="C93" i="5"/>
  <c r="P75" i="5"/>
  <c r="P74" i="5"/>
  <c r="P73" i="5"/>
  <c r="P72" i="5"/>
  <c r="AC76" i="5"/>
  <c r="E74" i="5"/>
  <c r="E73" i="5"/>
  <c r="E72" i="5"/>
  <c r="E19" i="5"/>
  <c r="C52" i="5"/>
  <c r="C46" i="5"/>
  <c r="AC53" i="5"/>
  <c r="S43" i="6"/>
  <c r="S94" i="6"/>
  <c r="S68" i="6"/>
  <c r="S67" i="6"/>
  <c r="AT64" i="2"/>
  <c r="J16" i="5"/>
  <c r="J15" i="5"/>
  <c r="J14" i="5"/>
  <c r="P307" i="6"/>
  <c r="AC248" i="6"/>
  <c r="AA44" i="6"/>
  <c r="E44" i="6"/>
  <c r="AC254" i="6"/>
  <c r="J22" i="5"/>
  <c r="J21" i="5"/>
  <c r="F44" i="6"/>
  <c r="F265" i="6"/>
  <c r="F264" i="6"/>
  <c r="J195" i="6"/>
  <c r="O44" i="6"/>
  <c r="O265" i="6"/>
  <c r="O264" i="6"/>
  <c r="O263" i="6"/>
  <c r="Y193" i="6"/>
  <c r="Y192" i="6"/>
  <c r="Y38" i="6"/>
  <c r="AX52" i="2"/>
  <c r="BD89" i="2"/>
  <c r="BF103" i="2"/>
  <c r="E22" i="5"/>
  <c r="E21" i="5"/>
  <c r="P209" i="6"/>
  <c r="P222" i="6"/>
  <c r="P221" i="6"/>
  <c r="W44" i="6"/>
  <c r="AC41" i="5"/>
  <c r="AC45" i="6"/>
  <c r="T68" i="6"/>
  <c r="F43" i="6"/>
  <c r="W67" i="6"/>
  <c r="P279" i="6"/>
  <c r="AC279" i="6"/>
  <c r="AC283" i="6"/>
  <c r="H28" i="5"/>
  <c r="H16" i="5"/>
  <c r="H15" i="5"/>
  <c r="H14" i="5"/>
  <c r="N174" i="6"/>
  <c r="AC301" i="6"/>
  <c r="P299" i="6"/>
  <c r="P304" i="6"/>
  <c r="P303" i="6"/>
  <c r="P302" i="6"/>
  <c r="AC305" i="6"/>
  <c r="Y174" i="6"/>
  <c r="V159" i="6"/>
  <c r="V155" i="6"/>
  <c r="D95" i="6"/>
  <c r="V139" i="6"/>
  <c r="V136" i="6"/>
  <c r="P37" i="5"/>
  <c r="Q33" i="5"/>
  <c r="Q31" i="5"/>
  <c r="Q18" i="5"/>
  <c r="Z19" i="5"/>
  <c r="H81" i="5"/>
  <c r="S81" i="5"/>
  <c r="P71" i="6"/>
  <c r="Q70" i="6"/>
  <c r="C79" i="6"/>
  <c r="D78" i="6"/>
  <c r="Q195" i="6"/>
  <c r="Q194" i="6"/>
  <c r="Q211" i="6"/>
  <c r="Q208" i="6"/>
  <c r="Q193" i="6"/>
  <c r="Q192" i="6"/>
  <c r="P197" i="6"/>
  <c r="D195" i="6"/>
  <c r="C200" i="6"/>
  <c r="AC200" i="6"/>
  <c r="I309" i="6"/>
  <c r="J307" i="6"/>
  <c r="C311" i="6"/>
  <c r="AC311" i="6"/>
  <c r="D307" i="6"/>
  <c r="D303" i="6"/>
  <c r="D302" i="6"/>
  <c r="D266" i="6"/>
  <c r="R44" i="6"/>
  <c r="E17" i="5"/>
  <c r="P286" i="6"/>
  <c r="E38" i="6"/>
  <c r="C23" i="6"/>
  <c r="D19" i="6"/>
  <c r="C19" i="6"/>
  <c r="M60" i="6"/>
  <c r="M39" i="6"/>
  <c r="AA60" i="6"/>
  <c r="AA39" i="6"/>
  <c r="I190" i="6"/>
  <c r="J186" i="6"/>
  <c r="J185" i="6"/>
  <c r="J178" i="6"/>
  <c r="J175" i="6"/>
  <c r="K194" i="6"/>
  <c r="K39" i="6"/>
  <c r="L39" i="6"/>
  <c r="J39" i="6"/>
  <c r="O39" i="6"/>
  <c r="O194" i="6"/>
  <c r="G42" i="6"/>
  <c r="G208" i="6"/>
  <c r="I213" i="6"/>
  <c r="J211" i="6"/>
  <c r="J208" i="6"/>
  <c r="P214" i="6"/>
  <c r="D211" i="6"/>
  <c r="D208" i="6"/>
  <c r="C216" i="6"/>
  <c r="V216" i="6"/>
  <c r="W211" i="6"/>
  <c r="W208" i="6"/>
  <c r="W193" i="6"/>
  <c r="W192" i="6"/>
  <c r="W174" i="6"/>
  <c r="F223" i="6"/>
  <c r="F222" i="6"/>
  <c r="F221" i="6"/>
  <c r="F174" i="6"/>
  <c r="F39" i="6"/>
  <c r="L223" i="6"/>
  <c r="L222" i="6"/>
  <c r="L221" i="6"/>
  <c r="L174" i="6"/>
  <c r="R39" i="6"/>
  <c r="R223" i="6"/>
  <c r="R222" i="6"/>
  <c r="R221" i="6"/>
  <c r="Z39" i="6"/>
  <c r="Z223" i="6"/>
  <c r="Z222" i="6"/>
  <c r="Z221" i="6"/>
  <c r="I225" i="6"/>
  <c r="J224" i="6"/>
  <c r="J223" i="6"/>
  <c r="J222" i="6"/>
  <c r="J221" i="6"/>
  <c r="C258" i="6"/>
  <c r="I260" i="6"/>
  <c r="C260" i="6"/>
  <c r="AC260" i="6"/>
  <c r="J257" i="6"/>
  <c r="J253" i="6"/>
  <c r="J252" i="6"/>
  <c r="J251" i="6"/>
  <c r="P261" i="6"/>
  <c r="P257" i="6"/>
  <c r="Q257" i="6"/>
  <c r="Q253" i="6"/>
  <c r="Q252" i="6"/>
  <c r="Q251" i="6"/>
  <c r="H267" i="6"/>
  <c r="H266" i="6"/>
  <c r="P270" i="6"/>
  <c r="V268" i="6"/>
  <c r="I273" i="6"/>
  <c r="C273" i="6"/>
  <c r="J272" i="6"/>
  <c r="J271" i="6"/>
  <c r="J267" i="6"/>
  <c r="V272" i="6"/>
  <c r="V271" i="6"/>
  <c r="P275" i="6"/>
  <c r="S267" i="6"/>
  <c r="S266" i="6"/>
  <c r="S265" i="6"/>
  <c r="S264" i="6"/>
  <c r="S263" i="6"/>
  <c r="I295" i="6"/>
  <c r="C295" i="6"/>
  <c r="J292" i="6"/>
  <c r="J291" i="6"/>
  <c r="I296" i="6"/>
  <c r="C297" i="6"/>
  <c r="C296" i="6"/>
  <c r="AC296" i="6"/>
  <c r="W41" i="6"/>
  <c r="Z44" i="6"/>
  <c r="L44" i="6"/>
  <c r="X68" i="6"/>
  <c r="Z159" i="6"/>
  <c r="Z155" i="6"/>
  <c r="P21" i="6"/>
  <c r="AC21" i="6"/>
  <c r="Q19" i="6"/>
  <c r="C205" i="6"/>
  <c r="D204" i="6"/>
  <c r="I47" i="6"/>
  <c r="I45" i="6"/>
  <c r="J278" i="6"/>
  <c r="R139" i="6"/>
  <c r="R136" i="6"/>
  <c r="J139" i="6"/>
  <c r="J136" i="6"/>
  <c r="S40" i="6"/>
  <c r="AF22" i="5"/>
  <c r="AF21" i="5"/>
  <c r="S18" i="5"/>
  <c r="T30" i="5"/>
  <c r="T29" i="5"/>
  <c r="T28" i="5"/>
  <c r="X31" i="5"/>
  <c r="AB31" i="5"/>
  <c r="G75" i="5"/>
  <c r="G74" i="5"/>
  <c r="G73" i="5"/>
  <c r="G72" i="5"/>
  <c r="P98" i="5"/>
  <c r="Q96" i="5"/>
  <c r="Q91" i="5"/>
  <c r="Q90" i="5"/>
  <c r="Q89" i="5"/>
  <c r="Q81" i="5"/>
  <c r="AC109" i="6"/>
  <c r="AC214" i="6"/>
  <c r="Z139" i="6"/>
  <c r="Z136" i="6"/>
  <c r="I68" i="6"/>
  <c r="I67" i="6"/>
  <c r="L159" i="6"/>
  <c r="L155" i="6"/>
  <c r="AC152" i="6"/>
  <c r="AA40" i="6"/>
  <c r="R159" i="6"/>
  <c r="R155" i="6"/>
  <c r="I30" i="5"/>
  <c r="I29" i="5"/>
  <c r="I28" i="5"/>
  <c r="AC74" i="6"/>
  <c r="AC91" i="6"/>
  <c r="C195" i="6"/>
  <c r="H159" i="6"/>
  <c r="H155" i="6"/>
  <c r="F139" i="6"/>
  <c r="F136" i="6"/>
  <c r="K40" i="6"/>
  <c r="AC261" i="6"/>
  <c r="D26" i="5"/>
  <c r="D25" i="5"/>
  <c r="D24" i="5"/>
  <c r="D23" i="5"/>
  <c r="AC36" i="5"/>
  <c r="AC20" i="6"/>
  <c r="AC80" i="6"/>
  <c r="AC86" i="6"/>
  <c r="J42" i="6"/>
  <c r="I42" i="6"/>
  <c r="AF193" i="6"/>
  <c r="AF192" i="6"/>
  <c r="E11" i="13"/>
  <c r="E10" i="13"/>
  <c r="F16" i="12"/>
  <c r="K31" i="5"/>
  <c r="AC38" i="5"/>
  <c r="S46" i="5"/>
  <c r="S30" i="5"/>
  <c r="AA46" i="5"/>
  <c r="AA30" i="5"/>
  <c r="L75" i="5"/>
  <c r="L74" i="5"/>
  <c r="R75" i="5"/>
  <c r="U75" i="5"/>
  <c r="U74" i="5"/>
  <c r="U73" i="5"/>
  <c r="U72" i="5"/>
  <c r="Y75" i="5"/>
  <c r="Y74" i="5"/>
  <c r="Y73" i="5"/>
  <c r="Y72" i="5"/>
  <c r="AA81" i="5"/>
  <c r="Z91" i="5"/>
  <c r="Z90" i="5"/>
  <c r="Z89" i="5"/>
  <c r="Z81" i="5"/>
  <c r="AC23" i="6"/>
  <c r="AC27" i="6"/>
  <c r="S39" i="6"/>
  <c r="M36" i="6"/>
  <c r="J36" i="6"/>
  <c r="I36" i="6"/>
  <c r="Q36" i="6"/>
  <c r="I159" i="6"/>
  <c r="I155" i="6"/>
  <c r="T164" i="6"/>
  <c r="X164" i="6"/>
  <c r="X163" i="6"/>
  <c r="X159" i="6"/>
  <c r="X155" i="6"/>
  <c r="AB164" i="6"/>
  <c r="AC168" i="6"/>
  <c r="Z178" i="6"/>
  <c r="Z175" i="6"/>
  <c r="I277" i="6"/>
  <c r="E12" i="10"/>
  <c r="E11" i="10"/>
  <c r="G12" i="10"/>
  <c r="G11" i="10"/>
  <c r="E11" i="11"/>
  <c r="E10" i="11"/>
  <c r="G11" i="13"/>
  <c r="G10" i="13"/>
  <c r="AG56" i="2"/>
  <c r="AC49" i="5"/>
  <c r="G46" i="5"/>
  <c r="K46" i="5"/>
  <c r="O46" i="5"/>
  <c r="O30" i="5"/>
  <c r="O29" i="5"/>
  <c r="O28" i="5"/>
  <c r="P95" i="5"/>
  <c r="AC95" i="5"/>
  <c r="F91" i="5"/>
  <c r="F90" i="5"/>
  <c r="F89" i="5"/>
  <c r="F81" i="5"/>
  <c r="N91" i="5"/>
  <c r="X91" i="5"/>
  <c r="X90" i="5"/>
  <c r="X89" i="5"/>
  <c r="X81" i="5"/>
  <c r="AB91" i="5"/>
  <c r="AB90" i="5"/>
  <c r="AB89" i="5"/>
  <c r="T15" i="6"/>
  <c r="AC46" i="6"/>
  <c r="AC76" i="6"/>
  <c r="H77" i="6"/>
  <c r="H72" i="6"/>
  <c r="L77" i="6"/>
  <c r="L72" i="6"/>
  <c r="R77" i="6"/>
  <c r="R72" i="6"/>
  <c r="Z77" i="6"/>
  <c r="Z72" i="6"/>
  <c r="F77" i="6"/>
  <c r="F72" i="6"/>
  <c r="J77" i="6"/>
  <c r="J72" i="6"/>
  <c r="J69" i="6"/>
  <c r="J68" i="6"/>
  <c r="J67" i="6"/>
  <c r="N77" i="6"/>
  <c r="N72" i="6"/>
  <c r="N108" i="6"/>
  <c r="U140" i="6"/>
  <c r="U139" i="6"/>
  <c r="U136" i="6"/>
  <c r="X140" i="6"/>
  <c r="F253" i="6"/>
  <c r="F252" i="6"/>
  <c r="F251" i="6"/>
  <c r="C300" i="6"/>
  <c r="AC300" i="6"/>
  <c r="C110" i="10"/>
  <c r="C104" i="10"/>
  <c r="D12" i="12"/>
  <c r="D11" i="12"/>
  <c r="C19" i="13"/>
  <c r="C18" i="13"/>
  <c r="U39" i="6"/>
  <c r="Z208" i="6"/>
  <c r="Z193" i="6"/>
  <c r="Z192" i="6"/>
  <c r="E208" i="6"/>
  <c r="E193" i="6"/>
  <c r="E192" i="6"/>
  <c r="E174" i="6"/>
  <c r="O208" i="6"/>
  <c r="O41" i="6"/>
  <c r="H39" i="6"/>
  <c r="H253" i="6"/>
  <c r="H252" i="6"/>
  <c r="H251" i="6"/>
  <c r="N253" i="6"/>
  <c r="N252" i="6"/>
  <c r="N251" i="6"/>
  <c r="T253" i="6"/>
  <c r="T252" i="6"/>
  <c r="T251" i="6"/>
  <c r="X253" i="6"/>
  <c r="X252" i="6"/>
  <c r="X251" i="6"/>
  <c r="Y271" i="6"/>
  <c r="Y267" i="6"/>
  <c r="Y266" i="6"/>
  <c r="C12" i="14"/>
  <c r="T56" i="2"/>
  <c r="AZ16" i="2"/>
  <c r="AX16" i="2"/>
  <c r="BJ46" i="2"/>
  <c r="BJ44" i="2"/>
  <c r="BI48" i="2"/>
  <c r="BI46" i="2"/>
  <c r="AN62" i="2"/>
  <c r="AL62" i="2"/>
  <c r="Z480" i="1"/>
  <c r="Z479" i="1"/>
  <c r="Z51" i="1"/>
  <c r="Y51" i="1"/>
  <c r="AN51" i="1"/>
  <c r="Y74" i="2"/>
  <c r="Y72" i="2"/>
  <c r="V56" i="2"/>
  <c r="H107" i="2"/>
  <c r="AN61" i="2"/>
  <c r="AL61" i="2"/>
  <c r="C61" i="2"/>
  <c r="F61" i="2"/>
  <c r="BL103" i="2"/>
  <c r="BL97" i="2"/>
  <c r="AH56" i="2"/>
  <c r="AH43" i="2"/>
  <c r="AH14" i="2"/>
  <c r="BL109" i="2"/>
  <c r="BE103" i="2"/>
  <c r="BD109" i="2"/>
  <c r="H45" i="2"/>
  <c r="H69" i="2"/>
  <c r="Y64" i="2"/>
  <c r="AD56" i="2"/>
  <c r="AD43" i="2"/>
  <c r="U56" i="2"/>
  <c r="AI56" i="2"/>
  <c r="AI43" i="2"/>
  <c r="AI14" i="2"/>
  <c r="AC64" i="1"/>
  <c r="AC57" i="1"/>
  <c r="AC69" i="1"/>
  <c r="AC40" i="1"/>
  <c r="AD319" i="1"/>
  <c r="AF487" i="1"/>
  <c r="AF486" i="1"/>
  <c r="AD40" i="1"/>
  <c r="AC37" i="1"/>
  <c r="E59" i="1"/>
  <c r="E58" i="1"/>
  <c r="E57" i="1"/>
  <c r="E56" i="1"/>
  <c r="E133" i="1"/>
  <c r="E222" i="1"/>
  <c r="E237" i="1"/>
  <c r="E315" i="1"/>
  <c r="E314" i="1"/>
  <c r="F360" i="1"/>
  <c r="F460" i="1"/>
  <c r="F459" i="1"/>
  <c r="F455" i="1"/>
  <c r="AQ92" i="1"/>
  <c r="AQ86" i="1"/>
  <c r="AQ83" i="1"/>
  <c r="AQ82" i="1"/>
  <c r="AQ78" i="1"/>
  <c r="AC322" i="1"/>
  <c r="AC319" i="1"/>
  <c r="BE44" i="2"/>
  <c r="BP46" i="2"/>
  <c r="Y489" i="1"/>
  <c r="AM489" i="1"/>
  <c r="F386" i="1"/>
  <c r="F381" i="1"/>
  <c r="Y481" i="1"/>
  <c r="AF457" i="1"/>
  <c r="AF456" i="1"/>
  <c r="AC491" i="1"/>
  <c r="AC490" i="1"/>
  <c r="AJ491" i="1"/>
  <c r="AJ490" i="1"/>
  <c r="L67" i="1"/>
  <c r="AO55" i="2"/>
  <c r="AM55" i="2"/>
  <c r="D55" i="2"/>
  <c r="G55" i="2"/>
  <c r="BL44" i="2"/>
  <c r="BF44" i="2"/>
  <c r="AZ46" i="2"/>
  <c r="BH47" i="2"/>
  <c r="H47" i="2"/>
  <c r="AV14" i="2"/>
  <c r="AL41" i="2"/>
  <c r="AB426" i="1"/>
  <c r="S52" i="8"/>
  <c r="Y102" i="2"/>
  <c r="X102" i="2"/>
  <c r="BF97" i="2"/>
  <c r="H100" i="2"/>
  <c r="AJ43" i="2"/>
  <c r="AJ14" i="2"/>
  <c r="Z83" i="2"/>
  <c r="AG43" i="2"/>
  <c r="AG14" i="2"/>
  <c r="AF43" i="2"/>
  <c r="AF14" i="2"/>
  <c r="Y85" i="2"/>
  <c r="G235" i="8"/>
  <c r="BL72" i="2"/>
  <c r="AA366" i="8"/>
  <c r="O40" i="8"/>
  <c r="O328" i="8"/>
  <c r="AB56" i="2"/>
  <c r="AA341" i="8"/>
  <c r="AA40" i="8"/>
  <c r="V331" i="8"/>
  <c r="V330" i="8"/>
  <c r="P335" i="8"/>
  <c r="P331" i="8"/>
  <c r="P330" i="8"/>
  <c r="Q277" i="8"/>
  <c r="Q274" i="8"/>
  <c r="V83" i="8"/>
  <c r="V79" i="8"/>
  <c r="V76" i="8"/>
  <c r="J195" i="8"/>
  <c r="N42" i="8"/>
  <c r="N195" i="8"/>
  <c r="Q341" i="8"/>
  <c r="Q329" i="8"/>
  <c r="Q328" i="8"/>
  <c r="X384" i="8"/>
  <c r="X43" i="8"/>
  <c r="S399" i="8"/>
  <c r="AA401" i="8"/>
  <c r="AA400" i="8"/>
  <c r="AA399" i="8"/>
  <c r="L401" i="8"/>
  <c r="L400" i="8"/>
  <c r="L399" i="8"/>
  <c r="M42" i="8"/>
  <c r="S42" i="8"/>
  <c r="AA42" i="8"/>
  <c r="N384" i="8"/>
  <c r="N43" i="8"/>
  <c r="W399" i="8"/>
  <c r="H401" i="8"/>
  <c r="H400" i="8"/>
  <c r="H399" i="8"/>
  <c r="AB38" i="8"/>
  <c r="L195" i="8"/>
  <c r="Y235" i="8"/>
  <c r="Y234" i="8"/>
  <c r="Y233" i="8"/>
  <c r="Y341" i="8"/>
  <c r="G401" i="8"/>
  <c r="G400" i="8"/>
  <c r="G399" i="8"/>
  <c r="K401" i="8"/>
  <c r="K400" i="8"/>
  <c r="K399" i="8"/>
  <c r="O399" i="8"/>
  <c r="Y46" i="8"/>
  <c r="G273" i="8"/>
  <c r="G272" i="8"/>
  <c r="T474" i="8"/>
  <c r="K384" i="8"/>
  <c r="K43" i="8"/>
  <c r="K195" i="8"/>
  <c r="R52" i="8"/>
  <c r="R14" i="8"/>
  <c r="I16" i="3"/>
  <c r="E16" i="3"/>
  <c r="Y384" i="8"/>
  <c r="Y43" i="8"/>
  <c r="T38" i="8"/>
  <c r="T42" i="8"/>
  <c r="Z46" i="8"/>
  <c r="T399" i="8"/>
  <c r="AB399" i="8"/>
  <c r="I401" i="8"/>
  <c r="I400" i="8"/>
  <c r="I399" i="8"/>
  <c r="I195" i="8"/>
  <c r="P375" i="8"/>
  <c r="P373" i="8"/>
  <c r="P366" i="8"/>
  <c r="P478" i="8"/>
  <c r="P477" i="8"/>
  <c r="P476" i="8"/>
  <c r="P405" i="8"/>
  <c r="P404" i="8"/>
  <c r="P401" i="8"/>
  <c r="P400" i="8"/>
  <c r="P399" i="8"/>
  <c r="C481" i="8"/>
  <c r="AC481" i="8"/>
  <c r="P92" i="8"/>
  <c r="P84" i="8"/>
  <c r="D88" i="2"/>
  <c r="G88" i="2"/>
  <c r="G384" i="8"/>
  <c r="X83" i="8"/>
  <c r="X79" i="8"/>
  <c r="X39" i="8"/>
  <c r="J72" i="8"/>
  <c r="N72" i="8"/>
  <c r="O46" i="8"/>
  <c r="X42" i="8"/>
  <c r="AB42" i="8"/>
  <c r="R399" i="8"/>
  <c r="V401" i="8"/>
  <c r="V400" i="8"/>
  <c r="V399" i="8"/>
  <c r="Z401" i="8"/>
  <c r="Z400" i="8"/>
  <c r="Z399" i="8"/>
  <c r="W474" i="8"/>
  <c r="O195" i="8"/>
  <c r="H195" i="8"/>
  <c r="H182" i="8"/>
  <c r="H165" i="8"/>
  <c r="P384" i="8"/>
  <c r="X401" i="8"/>
  <c r="X400" i="8"/>
  <c r="X399" i="8"/>
  <c r="M399" i="8"/>
  <c r="M195" i="8"/>
  <c r="C244" i="8"/>
  <c r="C243" i="8"/>
  <c r="N366" i="8"/>
  <c r="X366" i="8"/>
  <c r="Z56" i="2"/>
  <c r="F42" i="8"/>
  <c r="W40" i="8"/>
  <c r="Q401" i="8"/>
  <c r="Q400" i="8"/>
  <c r="Q399" i="8"/>
  <c r="S474" i="8"/>
  <c r="D267" i="8"/>
  <c r="Z19" i="2"/>
  <c r="AB28" i="2"/>
  <c r="R474" i="8"/>
  <c r="O42" i="8"/>
  <c r="AC35" i="2"/>
  <c r="Q392" i="8"/>
  <c r="Q384" i="8"/>
  <c r="V435" i="8"/>
  <c r="V434" i="8"/>
  <c r="V433" i="8"/>
  <c r="V432" i="8"/>
  <c r="AC37" i="2"/>
  <c r="AB20" i="2"/>
  <c r="I437" i="8"/>
  <c r="AL437" i="8"/>
  <c r="M85" i="2"/>
  <c r="M83" i="2"/>
  <c r="E272" i="8"/>
  <c r="N235" i="8"/>
  <c r="N234" i="8"/>
  <c r="N233" i="8"/>
  <c r="U42" i="8"/>
  <c r="AB39" i="2"/>
  <c r="M233" i="8"/>
  <c r="Y42" i="8"/>
  <c r="AC21" i="2"/>
  <c r="Z35" i="2"/>
  <c r="Z16" i="2"/>
  <c r="C332" i="8"/>
  <c r="L341" i="8"/>
  <c r="L329" i="8"/>
  <c r="L328" i="8"/>
  <c r="L384" i="8"/>
  <c r="T43" i="8"/>
  <c r="AC39" i="2"/>
  <c r="Z39" i="2"/>
  <c r="AB31" i="2"/>
  <c r="AB32" i="2"/>
  <c r="N20" i="2"/>
  <c r="N60" i="2"/>
  <c r="N56" i="2"/>
  <c r="AC20" i="2"/>
  <c r="AB38" i="2"/>
  <c r="AC36" i="2"/>
  <c r="Z34" i="2"/>
  <c r="Z20" i="2"/>
  <c r="O68" i="2"/>
  <c r="O64" i="2"/>
  <c r="AB35" i="2"/>
  <c r="N30" i="2"/>
  <c r="O26" i="2"/>
  <c r="F272" i="8"/>
  <c r="C84" i="8"/>
  <c r="I483" i="8"/>
  <c r="I46" i="8"/>
  <c r="H475" i="8"/>
  <c r="H474" i="8"/>
  <c r="H384" i="8"/>
  <c r="L235" i="8"/>
  <c r="L234" i="8"/>
  <c r="L233" i="8"/>
  <c r="K366" i="8"/>
  <c r="Y366" i="8"/>
  <c r="Z37" i="2"/>
  <c r="AC41" i="2"/>
  <c r="M60" i="2"/>
  <c r="M56" i="2"/>
  <c r="P60" i="2"/>
  <c r="P56" i="2"/>
  <c r="N68" i="2"/>
  <c r="N64" i="2"/>
  <c r="G341" i="8"/>
  <c r="G329" i="8"/>
  <c r="G328" i="8"/>
  <c r="L42" i="8"/>
  <c r="W432" i="8"/>
  <c r="AC24" i="2"/>
  <c r="AC40" i="2"/>
  <c r="Z38" i="2"/>
  <c r="AC25" i="2"/>
  <c r="Z24" i="2"/>
  <c r="AC34" i="2"/>
  <c r="AB16" i="2"/>
  <c r="AC38" i="2"/>
  <c r="M38" i="2"/>
  <c r="N27" i="2"/>
  <c r="C238" i="8"/>
  <c r="AC238" i="8"/>
  <c r="AC124" i="8"/>
  <c r="F328" i="8"/>
  <c r="G366" i="8"/>
  <c r="N39" i="8"/>
  <c r="H273" i="8"/>
  <c r="H272" i="8"/>
  <c r="R233" i="8"/>
  <c r="K235" i="8"/>
  <c r="K234" i="8"/>
  <c r="K233" i="8"/>
  <c r="O233" i="8"/>
  <c r="X341" i="8"/>
  <c r="Z384" i="8"/>
  <c r="Z43" i="8"/>
  <c r="K42" i="8"/>
  <c r="U328" i="8"/>
  <c r="U233" i="8"/>
  <c r="D299" i="8"/>
  <c r="D292" i="8"/>
  <c r="D291" i="8"/>
  <c r="H235" i="8"/>
  <c r="L475" i="8"/>
  <c r="L474" i="8"/>
  <c r="V483" i="8"/>
  <c r="V482" i="8"/>
  <c r="V475" i="8"/>
  <c r="V474" i="8"/>
  <c r="D41" i="8"/>
  <c r="V41" i="8"/>
  <c r="M43" i="8"/>
  <c r="V384" i="8"/>
  <c r="AA384" i="8"/>
  <c r="Q41" i="8"/>
  <c r="V344" i="8"/>
  <c r="V42" i="8"/>
  <c r="P349" i="8"/>
  <c r="P344" i="8"/>
  <c r="H41" i="8"/>
  <c r="R41" i="8"/>
  <c r="G42" i="8"/>
  <c r="C485" i="8"/>
  <c r="AC485" i="8"/>
  <c r="AA83" i="8"/>
  <c r="AA79" i="8"/>
  <c r="AA76" i="8"/>
  <c r="Q73" i="8"/>
  <c r="Q35" i="8"/>
  <c r="U399" i="8"/>
  <c r="Y401" i="8"/>
  <c r="Y400" i="8"/>
  <c r="Y399" i="8"/>
  <c r="F399" i="8"/>
  <c r="J399" i="8"/>
  <c r="Q299" i="8"/>
  <c r="Q292" i="8"/>
  <c r="Q291" i="8"/>
  <c r="P208" i="8"/>
  <c r="AB39" i="8"/>
  <c r="D244" i="8"/>
  <c r="D243" i="8"/>
  <c r="D239" i="8"/>
  <c r="L72" i="8"/>
  <c r="D236" i="8"/>
  <c r="I236" i="8"/>
  <c r="L44" i="2"/>
  <c r="D341" i="8"/>
  <c r="AC300" i="8"/>
  <c r="D84" i="8"/>
  <c r="M41" i="8"/>
  <c r="R328" i="8"/>
  <c r="Y41" i="8"/>
  <c r="D384" i="8"/>
  <c r="AC29" i="8"/>
  <c r="X475" i="8"/>
  <c r="X474" i="8"/>
  <c r="AA235" i="8"/>
  <c r="AA234" i="8"/>
  <c r="AA233" i="8"/>
  <c r="K341" i="8"/>
  <c r="K329" i="8"/>
  <c r="K328" i="8"/>
  <c r="T41" i="8"/>
  <c r="X41" i="8"/>
  <c r="G38" i="8"/>
  <c r="AA41" i="8"/>
  <c r="Q94" i="8"/>
  <c r="P484" i="8"/>
  <c r="P483" i="8"/>
  <c r="P482" i="8"/>
  <c r="K46" i="8"/>
  <c r="Z83" i="8"/>
  <c r="Z79" i="8"/>
  <c r="Z76" i="8"/>
  <c r="Y83" i="8"/>
  <c r="Y79" i="8"/>
  <c r="Y76" i="8"/>
  <c r="Y75" i="8"/>
  <c r="Y72" i="8"/>
  <c r="U474" i="8"/>
  <c r="S233" i="8"/>
  <c r="N475" i="8"/>
  <c r="N474" i="8"/>
  <c r="P196" i="8"/>
  <c r="AC197" i="8"/>
  <c r="AE15" i="2"/>
  <c r="AD15" i="2"/>
  <c r="K38" i="8"/>
  <c r="AE40" i="2"/>
  <c r="AD40" i="2"/>
  <c r="R38" i="8"/>
  <c r="M39" i="8"/>
  <c r="C395" i="8"/>
  <c r="C392" i="8"/>
  <c r="AC392" i="8"/>
  <c r="E42" i="8"/>
  <c r="D446" i="8"/>
  <c r="D445" i="8"/>
  <c r="D444" i="8"/>
  <c r="D443" i="8"/>
  <c r="K41" i="8"/>
  <c r="X46" i="8"/>
  <c r="P447" i="8"/>
  <c r="P446" i="8"/>
  <c r="P445" i="8"/>
  <c r="P444" i="8"/>
  <c r="P443" i="8"/>
  <c r="AC194" i="8"/>
  <c r="E41" i="8"/>
  <c r="F474" i="8"/>
  <c r="X235" i="8"/>
  <c r="X234" i="8"/>
  <c r="X233" i="8"/>
  <c r="H366" i="8"/>
  <c r="V366" i="8"/>
  <c r="M46" i="8"/>
  <c r="G195" i="8"/>
  <c r="G182" i="8"/>
  <c r="G165" i="8"/>
  <c r="T233" i="8"/>
  <c r="Q196" i="8"/>
  <c r="Q366" i="8"/>
  <c r="Q475" i="8"/>
  <c r="Q474" i="8"/>
  <c r="C486" i="8"/>
  <c r="AC486" i="8"/>
  <c r="N46" i="8"/>
  <c r="H38" i="8"/>
  <c r="AC128" i="8"/>
  <c r="H83" i="8"/>
  <c r="H79" i="8"/>
  <c r="H39" i="8"/>
  <c r="U38" i="8"/>
  <c r="T328" i="8"/>
  <c r="BL50" i="2"/>
  <c r="H54" i="2"/>
  <c r="AZ52" i="2"/>
  <c r="H61" i="2"/>
  <c r="Y60" i="2"/>
  <c r="BF56" i="2"/>
  <c r="BL56" i="2"/>
  <c r="BR43" i="2"/>
  <c r="M37" i="1"/>
  <c r="AF37" i="1"/>
  <c r="AJ37" i="1"/>
  <c r="AK37" i="1"/>
  <c r="K37" i="1"/>
  <c r="AH37" i="1"/>
  <c r="AJ194" i="1"/>
  <c r="AJ47" i="1"/>
  <c r="AI37" i="1"/>
  <c r="C85" i="1"/>
  <c r="C84" i="1"/>
  <c r="AF460" i="1"/>
  <c r="AB319" i="1"/>
  <c r="AK323" i="1"/>
  <c r="AK322" i="1"/>
  <c r="AK319" i="1"/>
  <c r="W67" i="1"/>
  <c r="AC73" i="1"/>
  <c r="AH410" i="1"/>
  <c r="AH409" i="1"/>
  <c r="AH408" i="1"/>
  <c r="S67" i="1"/>
  <c r="AH285" i="1"/>
  <c r="AH284" i="1"/>
  <c r="AH280" i="1"/>
  <c r="AH276" i="1"/>
  <c r="AC253" i="1"/>
  <c r="AC252" i="1"/>
  <c r="AC247" i="1"/>
  <c r="AC350" i="1"/>
  <c r="K381" i="1"/>
  <c r="I426" i="1"/>
  <c r="M428" i="1"/>
  <c r="M427" i="1"/>
  <c r="M426" i="1"/>
  <c r="C60" i="1"/>
  <c r="AM60" i="1"/>
  <c r="C66" i="1"/>
  <c r="C65" i="1"/>
  <c r="C64" i="1"/>
  <c r="C192" i="1"/>
  <c r="T44" i="1"/>
  <c r="AK350" i="1"/>
  <c r="K459" i="1"/>
  <c r="K455" i="1"/>
  <c r="AC459" i="1"/>
  <c r="AC455" i="1"/>
  <c r="AO63" i="2"/>
  <c r="AM63" i="2"/>
  <c r="D63" i="2"/>
  <c r="G63" i="2"/>
  <c r="C379" i="1"/>
  <c r="AM379" i="1"/>
  <c r="C17" i="1"/>
  <c r="L426" i="1"/>
  <c r="I390" i="1"/>
  <c r="M394" i="1"/>
  <c r="M393" i="1"/>
  <c r="M390" i="1"/>
  <c r="AH394" i="1"/>
  <c r="AH393" i="1"/>
  <c r="AH390" i="1"/>
  <c r="AL390" i="1"/>
  <c r="P448" i="1"/>
  <c r="AK459" i="1"/>
  <c r="AK455" i="1"/>
  <c r="V67" i="1"/>
  <c r="AB67" i="1"/>
  <c r="D482" i="1"/>
  <c r="D489" i="1"/>
  <c r="AI350" i="1"/>
  <c r="AC394" i="1"/>
  <c r="AC393" i="1"/>
  <c r="AC390" i="1"/>
  <c r="AC285" i="1"/>
  <c r="AC284" i="1"/>
  <c r="AC280" i="1"/>
  <c r="AC276" i="1"/>
  <c r="Y133" i="1"/>
  <c r="J67" i="1"/>
  <c r="AB47" i="1"/>
  <c r="AA47" i="1"/>
  <c r="M68" i="1"/>
  <c r="M67" i="1"/>
  <c r="M459" i="1"/>
  <c r="M455" i="1"/>
  <c r="M454" i="1"/>
  <c r="M453" i="1"/>
  <c r="AH459" i="1"/>
  <c r="AH455" i="1"/>
  <c r="BP25" i="2"/>
  <c r="BO25" i="2"/>
  <c r="BP35" i="2"/>
  <c r="BO35" i="2"/>
  <c r="BH35" i="2"/>
  <c r="F351" i="1"/>
  <c r="I47" i="1"/>
  <c r="M194" i="1"/>
  <c r="U47" i="1"/>
  <c r="AF194" i="1"/>
  <c r="L276" i="1"/>
  <c r="K323" i="1"/>
  <c r="K322" i="1"/>
  <c r="K319" i="1"/>
  <c r="AH323" i="1"/>
  <c r="AH322" i="1"/>
  <c r="AH319" i="1"/>
  <c r="M350" i="1"/>
  <c r="AH350" i="1"/>
  <c r="M367" i="1"/>
  <c r="M253" i="1"/>
  <c r="M252" i="1"/>
  <c r="M247" i="1"/>
  <c r="U426" i="1"/>
  <c r="K143" i="1"/>
  <c r="K137" i="1"/>
  <c r="G67" i="1"/>
  <c r="F298" i="1"/>
  <c r="M150" i="1"/>
  <c r="M136" i="1"/>
  <c r="AK194" i="1"/>
  <c r="U390" i="1"/>
  <c r="K448" i="1"/>
  <c r="Y448" i="1"/>
  <c r="AC448" i="1"/>
  <c r="AH448" i="1"/>
  <c r="AH150" i="1"/>
  <c r="AK381" i="1"/>
  <c r="G426" i="1"/>
  <c r="K428" i="1"/>
  <c r="K427" i="1"/>
  <c r="K426" i="1"/>
  <c r="AH428" i="1"/>
  <c r="AH427" i="1"/>
  <c r="AH426" i="1"/>
  <c r="AO95" i="2"/>
  <c r="AM95" i="2"/>
  <c r="AO112" i="2"/>
  <c r="AM112" i="2"/>
  <c r="L47" i="1"/>
  <c r="X47" i="1"/>
  <c r="U276" i="1"/>
  <c r="AH367" i="1"/>
  <c r="AJ367" i="1"/>
  <c r="O93" i="1"/>
  <c r="P286" i="1"/>
  <c r="P298" i="1"/>
  <c r="R395" i="1"/>
  <c r="R394" i="1"/>
  <c r="R393" i="1"/>
  <c r="R390" i="1"/>
  <c r="R429" i="1"/>
  <c r="R432" i="1"/>
  <c r="R448" i="1"/>
  <c r="P376" i="1"/>
  <c r="Z215" i="1"/>
  <c r="W41" i="1"/>
  <c r="K150" i="1"/>
  <c r="AC150" i="1"/>
  <c r="AG247" i="1"/>
  <c r="AL276" i="1"/>
  <c r="I319" i="1"/>
  <c r="M323" i="1"/>
  <c r="M322" i="1"/>
  <c r="M319" i="1"/>
  <c r="U319" i="1"/>
  <c r="AA319" i="1"/>
  <c r="AF323" i="1"/>
  <c r="AJ323" i="1"/>
  <c r="AJ322" i="1"/>
  <c r="AJ319" i="1"/>
  <c r="Y93" i="1"/>
  <c r="Y70" i="1"/>
  <c r="Y69" i="1"/>
  <c r="Y68" i="1"/>
  <c r="Y67" i="1"/>
  <c r="Z269" i="1"/>
  <c r="U67" i="1"/>
  <c r="AA67" i="1"/>
  <c r="I67" i="1"/>
  <c r="AF212" i="1"/>
  <c r="AJ212" i="1"/>
  <c r="AC212" i="1"/>
  <c r="AC48" i="1"/>
  <c r="AH212" i="1"/>
  <c r="S426" i="1"/>
  <c r="W426" i="1"/>
  <c r="AC428" i="1"/>
  <c r="AC427" i="1"/>
  <c r="AC426" i="1"/>
  <c r="AL426" i="1"/>
  <c r="G44" i="1"/>
  <c r="X43" i="1"/>
  <c r="P70" i="1"/>
  <c r="P69" i="1"/>
  <c r="P68" i="1"/>
  <c r="P67" i="1"/>
  <c r="P109" i="1"/>
  <c r="R114" i="1"/>
  <c r="P133" i="1"/>
  <c r="P161" i="1"/>
  <c r="Q395" i="1"/>
  <c r="Q394" i="1"/>
  <c r="Q393" i="1"/>
  <c r="Q390" i="1"/>
  <c r="Q429" i="1"/>
  <c r="Q432" i="1"/>
  <c r="T47" i="1"/>
  <c r="G47" i="1"/>
  <c r="K194" i="1"/>
  <c r="K47" i="1"/>
  <c r="W47" i="1"/>
  <c r="I276" i="1"/>
  <c r="M285" i="1"/>
  <c r="M284" i="1"/>
  <c r="M280" i="1"/>
  <c r="M276" i="1"/>
  <c r="T276" i="1"/>
  <c r="AB276" i="1"/>
  <c r="AG276" i="1"/>
  <c r="H319" i="1"/>
  <c r="L319" i="1"/>
  <c r="T319" i="1"/>
  <c r="X319" i="1"/>
  <c r="M381" i="1"/>
  <c r="AC381" i="1"/>
  <c r="AH381" i="1"/>
  <c r="AK448" i="1"/>
  <c r="M448" i="1"/>
  <c r="AF448" i="1"/>
  <c r="AJ448" i="1"/>
  <c r="C437" i="1"/>
  <c r="AM437" i="1"/>
  <c r="U44" i="1"/>
  <c r="Y59" i="1"/>
  <c r="Y58" i="1"/>
  <c r="H67" i="1"/>
  <c r="AK92" i="1"/>
  <c r="AK86" i="1"/>
  <c r="AK83" i="1"/>
  <c r="AF150" i="1"/>
  <c r="AJ150" i="1"/>
  <c r="AH253" i="1"/>
  <c r="AH252" i="1"/>
  <c r="AH247" i="1"/>
  <c r="AL247" i="1"/>
  <c r="G390" i="1"/>
  <c r="K394" i="1"/>
  <c r="K393" i="1"/>
  <c r="K390" i="1"/>
  <c r="P428" i="1"/>
  <c r="P427" i="1"/>
  <c r="P426" i="1"/>
  <c r="AG426" i="1"/>
  <c r="AK428" i="1"/>
  <c r="AK427" i="1"/>
  <c r="AK426" i="1"/>
  <c r="AF143" i="1"/>
  <c r="AF137" i="1"/>
  <c r="AK143" i="1"/>
  <c r="AK137" i="1"/>
  <c r="AK44" i="1"/>
  <c r="AH68" i="1"/>
  <c r="AH67" i="1"/>
  <c r="AL67" i="1"/>
  <c r="O59" i="1"/>
  <c r="P93" i="1"/>
  <c r="Q386" i="1"/>
  <c r="Y109" i="1"/>
  <c r="K212" i="1"/>
  <c r="M212" i="1"/>
  <c r="L247" i="1"/>
  <c r="AI303" i="1"/>
  <c r="AI302" i="1"/>
  <c r="G319" i="1"/>
  <c r="S319" i="1"/>
  <c r="W319" i="1"/>
  <c r="AL319" i="1"/>
  <c r="K350" i="1"/>
  <c r="AJ350" i="1"/>
  <c r="K367" i="1"/>
  <c r="AC367" i="1"/>
  <c r="AA426" i="1"/>
  <c r="AF428" i="1"/>
  <c r="AF427" i="1"/>
  <c r="AF426" i="1"/>
  <c r="AJ428" i="1"/>
  <c r="AJ427" i="1"/>
  <c r="AJ426" i="1"/>
  <c r="H426" i="1"/>
  <c r="O448" i="1"/>
  <c r="L44" i="1"/>
  <c r="S44" i="1"/>
  <c r="Z394" i="1"/>
  <c r="AB44" i="1"/>
  <c r="Z382" i="1"/>
  <c r="Z460" i="1"/>
  <c r="Z459" i="1"/>
  <c r="Z467" i="1"/>
  <c r="P59" i="1"/>
  <c r="O70" i="1"/>
  <c r="O69" i="1"/>
  <c r="O109" i="1"/>
  <c r="Q114" i="1"/>
  <c r="O133" i="1"/>
  <c r="R351" i="1"/>
  <c r="AF92" i="1"/>
  <c r="AF86" i="1"/>
  <c r="AF41" i="1"/>
  <c r="AK150" i="1"/>
  <c r="AC194" i="1"/>
  <c r="AC47" i="1"/>
  <c r="AH194" i="1"/>
  <c r="AH47" i="1"/>
  <c r="AL47" i="1"/>
  <c r="H247" i="1"/>
  <c r="I247" i="1"/>
  <c r="U247" i="1"/>
  <c r="G276" i="1"/>
  <c r="K285" i="1"/>
  <c r="K284" i="1"/>
  <c r="K280" i="1"/>
  <c r="K276" i="1"/>
  <c r="S276" i="1"/>
  <c r="W276" i="1"/>
  <c r="AA276" i="1"/>
  <c r="AF285" i="1"/>
  <c r="AF284" i="1"/>
  <c r="AF280" i="1"/>
  <c r="AF276" i="1"/>
  <c r="AJ285" i="1"/>
  <c r="AJ284" i="1"/>
  <c r="AJ280" i="1"/>
  <c r="AJ276" i="1"/>
  <c r="S390" i="1"/>
  <c r="W390" i="1"/>
  <c r="T426" i="1"/>
  <c r="X426" i="1"/>
  <c r="AJ459" i="1"/>
  <c r="AJ455" i="1"/>
  <c r="X67" i="1"/>
  <c r="AG67" i="1"/>
  <c r="AK68" i="1"/>
  <c r="AK67" i="1"/>
  <c r="T67" i="1"/>
  <c r="Y264" i="1"/>
  <c r="Y263" i="1"/>
  <c r="Z263" i="1"/>
  <c r="Z261" i="1"/>
  <c r="Y371" i="1"/>
  <c r="Z370" i="1"/>
  <c r="Y433" i="1"/>
  <c r="Y432" i="1"/>
  <c r="Z432" i="1"/>
  <c r="Y223" i="1"/>
  <c r="Y222" i="1"/>
  <c r="Z222" i="1"/>
  <c r="AF369" i="1"/>
  <c r="Y369" i="1"/>
  <c r="AF468" i="1"/>
  <c r="AF353" i="1"/>
  <c r="AF351" i="1"/>
  <c r="AF350" i="1"/>
  <c r="Y197" i="1"/>
  <c r="Y196" i="1"/>
  <c r="Z196" i="1"/>
  <c r="Y402" i="1"/>
  <c r="Z401" i="1"/>
  <c r="Z400" i="1"/>
  <c r="O184" i="1"/>
  <c r="O183" i="1"/>
  <c r="Q183" i="1"/>
  <c r="O187" i="1"/>
  <c r="O186" i="1"/>
  <c r="Q186" i="1"/>
  <c r="O195" i="1"/>
  <c r="C195" i="1"/>
  <c r="AM195" i="1"/>
  <c r="O205" i="1"/>
  <c r="O204" i="1"/>
  <c r="Q204" i="1"/>
  <c r="O213" i="1"/>
  <c r="C213" i="1"/>
  <c r="AM213" i="1"/>
  <c r="O249" i="1"/>
  <c r="Q248" i="1"/>
  <c r="P268" i="1"/>
  <c r="P266" i="1"/>
  <c r="R265" i="1"/>
  <c r="P292" i="1"/>
  <c r="P291" i="1"/>
  <c r="R291" i="1"/>
  <c r="P325" i="1"/>
  <c r="P324" i="1"/>
  <c r="R324" i="1"/>
  <c r="P331" i="1"/>
  <c r="P330" i="1"/>
  <c r="R330" i="1"/>
  <c r="P335" i="1"/>
  <c r="R334" i="1"/>
  <c r="R333" i="1"/>
  <c r="P383" i="1"/>
  <c r="D383" i="1"/>
  <c r="R382" i="1"/>
  <c r="Y278" i="1"/>
  <c r="Y277" i="1"/>
  <c r="Z277" i="1"/>
  <c r="Y184" i="1"/>
  <c r="Z183" i="1"/>
  <c r="Y335" i="1"/>
  <c r="Z334" i="1"/>
  <c r="Z333" i="1"/>
  <c r="Q59" i="1"/>
  <c r="AJ68" i="1"/>
  <c r="AJ67" i="1"/>
  <c r="N67" i="1"/>
  <c r="R70" i="1"/>
  <c r="R69" i="1"/>
  <c r="Z70" i="1"/>
  <c r="Z69" i="1"/>
  <c r="AI68" i="1"/>
  <c r="AI67" i="1"/>
  <c r="Q93" i="1"/>
  <c r="R109" i="1"/>
  <c r="Z109" i="1"/>
  <c r="Q133" i="1"/>
  <c r="R161" i="1"/>
  <c r="Q196" i="1"/>
  <c r="Q229" i="1"/>
  <c r="T247" i="1"/>
  <c r="Q263" i="1"/>
  <c r="Q261" i="1"/>
  <c r="R269" i="1"/>
  <c r="Z286" i="1"/>
  <c r="Z298" i="1"/>
  <c r="O432" i="1"/>
  <c r="O428" i="1"/>
  <c r="O427" i="1"/>
  <c r="O426" i="1"/>
  <c r="O377" i="1"/>
  <c r="Q376" i="1"/>
  <c r="Y262" i="1"/>
  <c r="Z368" i="1"/>
  <c r="Z43" i="1"/>
  <c r="Y331" i="1"/>
  <c r="Y330" i="1"/>
  <c r="Z330" i="1"/>
  <c r="E298" i="1"/>
  <c r="E285" i="1"/>
  <c r="E284" i="1"/>
  <c r="P145" i="1"/>
  <c r="R144" i="1"/>
  <c r="R143" i="1"/>
  <c r="R137" i="1"/>
  <c r="P184" i="1"/>
  <c r="P183" i="1"/>
  <c r="R183" i="1"/>
  <c r="P187" i="1"/>
  <c r="P186" i="1"/>
  <c r="R186" i="1"/>
  <c r="P204" i="1"/>
  <c r="P249" i="1"/>
  <c r="P248" i="1"/>
  <c r="R248" i="1"/>
  <c r="Q269" i="1"/>
  <c r="O278" i="1"/>
  <c r="Q277" i="1"/>
  <c r="O283" i="1"/>
  <c r="O282" i="1"/>
  <c r="O281" i="1"/>
  <c r="Q282" i="1"/>
  <c r="Q281" i="1"/>
  <c r="O316" i="1"/>
  <c r="O315" i="1"/>
  <c r="O314" i="1"/>
  <c r="Q315" i="1"/>
  <c r="Q314" i="1"/>
  <c r="O321" i="1"/>
  <c r="Q320" i="1"/>
  <c r="Q343" i="1"/>
  <c r="Q342" i="1"/>
  <c r="O352" i="1"/>
  <c r="Q351" i="1"/>
  <c r="Q360" i="1"/>
  <c r="O371" i="1"/>
  <c r="Q370" i="1"/>
  <c r="Q411" i="1"/>
  <c r="Q410" i="1"/>
  <c r="Q409" i="1"/>
  <c r="Q408" i="1"/>
  <c r="Q448" i="1"/>
  <c r="O461" i="1"/>
  <c r="Q460" i="1"/>
  <c r="O468" i="1"/>
  <c r="Q467" i="1"/>
  <c r="Q466" i="1"/>
  <c r="Y188" i="1"/>
  <c r="Z186" i="1"/>
  <c r="Y325" i="1"/>
  <c r="Z323" i="1"/>
  <c r="R59" i="1"/>
  <c r="Z59" i="1"/>
  <c r="AF68" i="1"/>
  <c r="AF67" i="1"/>
  <c r="Q84" i="1"/>
  <c r="R93" i="1"/>
  <c r="Z93" i="1"/>
  <c r="R133" i="1"/>
  <c r="Z133" i="1"/>
  <c r="AC143" i="1"/>
  <c r="AC137" i="1"/>
  <c r="AC44" i="1"/>
  <c r="AH143" i="1"/>
  <c r="AH137" i="1"/>
  <c r="AH44" i="1"/>
  <c r="AB247" i="1"/>
  <c r="R286" i="1"/>
  <c r="R298" i="1"/>
  <c r="Y283" i="1"/>
  <c r="Y282" i="1"/>
  <c r="Y281" i="1"/>
  <c r="Z282" i="1"/>
  <c r="Z281" i="1"/>
  <c r="Y357" i="1"/>
  <c r="Y430" i="1"/>
  <c r="Y429" i="1"/>
  <c r="AN429" i="1"/>
  <c r="Z429" i="1"/>
  <c r="Y388" i="1"/>
  <c r="AM388" i="1"/>
  <c r="Z386" i="1"/>
  <c r="AF382" i="1"/>
  <c r="AF381" i="1"/>
  <c r="AF340" i="1"/>
  <c r="AF334" i="1"/>
  <c r="AF333" i="1"/>
  <c r="Y204" i="1"/>
  <c r="Q369" i="1"/>
  <c r="F261" i="1"/>
  <c r="O151" i="1"/>
  <c r="C151" i="1"/>
  <c r="AM151" i="1"/>
  <c r="O162" i="1"/>
  <c r="O161" i="1"/>
  <c r="Q161" i="1"/>
  <c r="O196" i="1"/>
  <c r="O216" i="1"/>
  <c r="O215" i="1"/>
  <c r="Q215" i="1"/>
  <c r="O223" i="1"/>
  <c r="Q222" i="1"/>
  <c r="O229" i="1"/>
  <c r="O255" i="1"/>
  <c r="Q254" i="1"/>
  <c r="O262" i="1"/>
  <c r="P264" i="1"/>
  <c r="R263" i="1"/>
  <c r="R261" i="1"/>
  <c r="P278" i="1"/>
  <c r="P277" i="1"/>
  <c r="R277" i="1"/>
  <c r="P283" i="1"/>
  <c r="R282" i="1"/>
  <c r="R281" i="1"/>
  <c r="P316" i="1"/>
  <c r="P315" i="1"/>
  <c r="P314" i="1"/>
  <c r="R315" i="1"/>
  <c r="R314" i="1"/>
  <c r="P321" i="1"/>
  <c r="R320" i="1"/>
  <c r="R360" i="1"/>
  <c r="P371" i="1"/>
  <c r="P370" i="1"/>
  <c r="R370" i="1"/>
  <c r="R386" i="1"/>
  <c r="R411" i="1"/>
  <c r="R410" i="1"/>
  <c r="R409" i="1"/>
  <c r="R408" i="1"/>
  <c r="R460" i="1"/>
  <c r="R459" i="1"/>
  <c r="R467" i="1"/>
  <c r="Y255" i="1"/>
  <c r="Y254" i="1"/>
  <c r="Z254" i="1"/>
  <c r="AN309" i="1"/>
  <c r="Y230" i="1"/>
  <c r="Y229" i="1"/>
  <c r="Z229" i="1"/>
  <c r="K68" i="1"/>
  <c r="K67" i="1"/>
  <c r="R84" i="1"/>
  <c r="K92" i="1"/>
  <c r="K86" i="1"/>
  <c r="K83" i="1"/>
  <c r="AJ92" i="1"/>
  <c r="AJ86" i="1"/>
  <c r="AJ83" i="1"/>
  <c r="J44" i="1"/>
  <c r="Z204" i="1"/>
  <c r="Y352" i="1"/>
  <c r="Z351" i="1"/>
  <c r="Y361" i="1"/>
  <c r="Z360" i="1"/>
  <c r="Z376" i="1"/>
  <c r="AJ143" i="1"/>
  <c r="AJ137" i="1"/>
  <c r="AF375" i="1"/>
  <c r="AF370" i="1"/>
  <c r="Z302" i="1"/>
  <c r="C154" i="1"/>
  <c r="AM154" i="1"/>
  <c r="E303" i="1"/>
  <c r="E302" i="1"/>
  <c r="R369" i="1"/>
  <c r="R368" i="1"/>
  <c r="T43" i="1"/>
  <c r="R43" i="1"/>
  <c r="P197" i="1"/>
  <c r="P196" i="1"/>
  <c r="R196" i="1"/>
  <c r="P216" i="1"/>
  <c r="P215" i="1"/>
  <c r="R215" i="1"/>
  <c r="P223" i="1"/>
  <c r="P222" i="1"/>
  <c r="R222" i="1"/>
  <c r="P230" i="1"/>
  <c r="P229" i="1"/>
  <c r="R229" i="1"/>
  <c r="P255" i="1"/>
  <c r="P254" i="1"/>
  <c r="R254" i="1"/>
  <c r="P262" i="1"/>
  <c r="D262" i="1"/>
  <c r="O287" i="1"/>
  <c r="O286" i="1"/>
  <c r="Q286" i="1"/>
  <c r="O292" i="1"/>
  <c r="O291" i="1"/>
  <c r="Q291" i="1"/>
  <c r="O299" i="1"/>
  <c r="Q298" i="1"/>
  <c r="O325" i="1"/>
  <c r="O324" i="1"/>
  <c r="Q324" i="1"/>
  <c r="O331" i="1"/>
  <c r="O330" i="1"/>
  <c r="Q330" i="1"/>
  <c r="O335" i="1"/>
  <c r="Q334" i="1"/>
  <c r="Q333" i="1"/>
  <c r="O383" i="1"/>
  <c r="Q382" i="1"/>
  <c r="O465" i="1"/>
  <c r="Q464" i="1"/>
  <c r="Y412" i="1"/>
  <c r="AM412" i="1"/>
  <c r="Z411" i="1"/>
  <c r="Z410" i="1"/>
  <c r="Z409" i="1"/>
  <c r="Z408" i="1"/>
  <c r="Y343" i="1"/>
  <c r="Y342" i="1"/>
  <c r="Y161" i="1"/>
  <c r="Q70" i="1"/>
  <c r="Q69" i="1"/>
  <c r="M92" i="1"/>
  <c r="M86" i="1"/>
  <c r="M83" i="1"/>
  <c r="Q109" i="1"/>
  <c r="AC92" i="1"/>
  <c r="AC86" i="1"/>
  <c r="AC83" i="1"/>
  <c r="AH92" i="1"/>
  <c r="AH86" i="1"/>
  <c r="AH83" i="1"/>
  <c r="Q144" i="1"/>
  <c r="Z161" i="1"/>
  <c r="R204" i="1"/>
  <c r="X247" i="1"/>
  <c r="AK253" i="1"/>
  <c r="AK252" i="1"/>
  <c r="AK247" i="1"/>
  <c r="V44" i="1"/>
  <c r="AD44" i="1"/>
  <c r="AI143" i="1"/>
  <c r="AI137" i="1"/>
  <c r="AI44" i="1"/>
  <c r="H48" i="1"/>
  <c r="AG48" i="1"/>
  <c r="AK212" i="1"/>
  <c r="H276" i="1"/>
  <c r="X276" i="1"/>
  <c r="J247" i="1"/>
  <c r="N247" i="1"/>
  <c r="V247" i="1"/>
  <c r="AD247" i="1"/>
  <c r="AI253" i="1"/>
  <c r="AI252" i="1"/>
  <c r="AI247" i="1"/>
  <c r="AK285" i="1"/>
  <c r="AK284" i="1"/>
  <c r="AK280" i="1"/>
  <c r="AK276" i="1"/>
  <c r="AJ466" i="1"/>
  <c r="G247" i="1"/>
  <c r="K253" i="1"/>
  <c r="K252" i="1"/>
  <c r="K247" i="1"/>
  <c r="S247" i="1"/>
  <c r="W247" i="1"/>
  <c r="AA247" i="1"/>
  <c r="AF253" i="1"/>
  <c r="AF252" i="1"/>
  <c r="AF247" i="1"/>
  <c r="AJ253" i="1"/>
  <c r="AJ252" i="1"/>
  <c r="AJ247" i="1"/>
  <c r="AK466" i="1"/>
  <c r="AC410" i="1"/>
  <c r="AC409" i="1"/>
  <c r="AC408" i="1"/>
  <c r="AL408" i="1"/>
  <c r="O394" i="1"/>
  <c r="O393" i="1"/>
  <c r="O390" i="1"/>
  <c r="AA390" i="1"/>
  <c r="AF394" i="1"/>
  <c r="AF393" i="1"/>
  <c r="AF390" i="1"/>
  <c r="AJ394" i="1"/>
  <c r="AJ393" i="1"/>
  <c r="AJ390" i="1"/>
  <c r="U408" i="1"/>
  <c r="K466" i="1"/>
  <c r="AH466" i="1"/>
  <c r="I408" i="1"/>
  <c r="AC466" i="1"/>
  <c r="AI466" i="1"/>
  <c r="H390" i="1"/>
  <c r="L390" i="1"/>
  <c r="P394" i="1"/>
  <c r="P393" i="1"/>
  <c r="P390" i="1"/>
  <c r="T390" i="1"/>
  <c r="X390" i="1"/>
  <c r="AB390" i="1"/>
  <c r="AG390" i="1"/>
  <c r="AK394" i="1"/>
  <c r="AK393" i="1"/>
  <c r="AK390" i="1"/>
  <c r="J408" i="1"/>
  <c r="V408" i="1"/>
  <c r="AD408" i="1"/>
  <c r="AI410" i="1"/>
  <c r="AI409" i="1"/>
  <c r="AI408" i="1"/>
  <c r="AJ381" i="1"/>
  <c r="G408" i="1"/>
  <c r="K410" i="1"/>
  <c r="K409" i="1"/>
  <c r="K408" i="1"/>
  <c r="O410" i="1"/>
  <c r="O409" i="1"/>
  <c r="O408" i="1"/>
  <c r="S408" i="1"/>
  <c r="W408" i="1"/>
  <c r="AA408" i="1"/>
  <c r="AF410" i="1"/>
  <c r="AF409" i="1"/>
  <c r="AF408" i="1"/>
  <c r="AJ410" i="1"/>
  <c r="AJ409" i="1"/>
  <c r="AJ408" i="1"/>
  <c r="AK367" i="1"/>
  <c r="J390" i="1"/>
  <c r="N390" i="1"/>
  <c r="V390" i="1"/>
  <c r="AD390" i="1"/>
  <c r="AI394" i="1"/>
  <c r="AI393" i="1"/>
  <c r="AI390" i="1"/>
  <c r="H408" i="1"/>
  <c r="L408" i="1"/>
  <c r="X408" i="1"/>
  <c r="AB408" i="1"/>
  <c r="AG408" i="1"/>
  <c r="AK410" i="1"/>
  <c r="AK409" i="1"/>
  <c r="AK408" i="1"/>
  <c r="Z448" i="1"/>
  <c r="AI448" i="1"/>
  <c r="AI459" i="1"/>
  <c r="AI455" i="1"/>
  <c r="AS459" i="1"/>
  <c r="AN36" i="2"/>
  <c r="AO18" i="2"/>
  <c r="AO22" i="2"/>
  <c r="AO29" i="2"/>
  <c r="AO27" i="2"/>
  <c r="AO20" i="2"/>
  <c r="AO39" i="2"/>
  <c r="AM39" i="2"/>
  <c r="AO31" i="2"/>
  <c r="J426" i="1"/>
  <c r="N426" i="1"/>
  <c r="V426" i="1"/>
  <c r="AD426" i="1"/>
  <c r="AI428" i="1"/>
  <c r="AI427" i="1"/>
  <c r="AI426" i="1"/>
  <c r="AO101" i="2"/>
  <c r="AM101" i="2"/>
  <c r="BW101" i="2"/>
  <c r="AN35" i="2"/>
  <c r="BA37" i="2"/>
  <c r="AY37" i="2"/>
  <c r="AN37" i="2"/>
  <c r="AZ38" i="2"/>
  <c r="AX38" i="2"/>
  <c r="AO30" i="2"/>
  <c r="AO23" i="2"/>
  <c r="AZ37" i="2"/>
  <c r="AX37" i="2"/>
  <c r="AI381" i="1"/>
  <c r="AI367" i="1"/>
  <c r="J319" i="1"/>
  <c r="N319" i="1"/>
  <c r="V319" i="1"/>
  <c r="AI323" i="1"/>
  <c r="AI322" i="1"/>
  <c r="AI319" i="1"/>
  <c r="AI285" i="1"/>
  <c r="AI284" i="1"/>
  <c r="AI212" i="1"/>
  <c r="J47" i="1"/>
  <c r="N47" i="1"/>
  <c r="V47" i="1"/>
  <c r="AD47" i="1"/>
  <c r="AI194" i="1"/>
  <c r="AI150" i="1"/>
  <c r="N44" i="1"/>
  <c r="J41" i="1"/>
  <c r="AI92" i="1"/>
  <c r="AI86" i="1"/>
  <c r="AI83" i="1"/>
  <c r="BC20" i="2"/>
  <c r="BC15" i="2"/>
  <c r="BH59" i="2"/>
  <c r="BP20" i="2"/>
  <c r="BO20" i="2"/>
  <c r="F451" i="1"/>
  <c r="BC65" i="2"/>
  <c r="BC64" i="2"/>
  <c r="BC43" i="2"/>
  <c r="D475" i="1"/>
  <c r="D483" i="1"/>
  <c r="D493" i="1"/>
  <c r="AF57" i="1"/>
  <c r="BI88" i="2"/>
  <c r="BH88" i="2"/>
  <c r="BW88" i="2"/>
  <c r="AJ57" i="1"/>
  <c r="AZ19" i="2"/>
  <c r="AX19" i="2"/>
  <c r="AZ25" i="2"/>
  <c r="AX25" i="2"/>
  <c r="BA35" i="2"/>
  <c r="AY35" i="2"/>
  <c r="AZ35" i="2"/>
  <c r="AX35" i="2"/>
  <c r="BA36" i="2"/>
  <c r="AY36" i="2"/>
  <c r="BA38" i="2"/>
  <c r="AY38" i="2"/>
  <c r="AZ36" i="2"/>
  <c r="AX36" i="2"/>
  <c r="AM435" i="1"/>
  <c r="AM387" i="1"/>
  <c r="BB90" i="2"/>
  <c r="BB89" i="2"/>
  <c r="AN28" i="1"/>
  <c r="AN24" i="1"/>
  <c r="AT83" i="2"/>
  <c r="AN39" i="2"/>
  <c r="AL39" i="2"/>
  <c r="AZ84" i="2"/>
  <c r="AX84" i="2"/>
  <c r="BI114" i="2"/>
  <c r="BH114" i="2"/>
  <c r="BA92" i="2"/>
  <c r="AY92" i="2"/>
  <c r="AM92" i="2"/>
  <c r="D92" i="2"/>
  <c r="G92" i="2"/>
  <c r="AN30" i="1"/>
  <c r="AN26" i="1"/>
  <c r="AN22" i="1"/>
  <c r="D481" i="1"/>
  <c r="D488" i="1"/>
  <c r="BP28" i="2"/>
  <c r="BO28" i="2"/>
  <c r="BQ65" i="2"/>
  <c r="BQ64" i="2"/>
  <c r="AN25" i="2"/>
  <c r="AN38" i="2"/>
  <c r="BT38" i="2"/>
  <c r="BT15" i="2"/>
  <c r="AO28" i="2"/>
  <c r="AO21" i="2"/>
  <c r="AO16" i="2"/>
  <c r="BT78" i="2"/>
  <c r="BP19" i="2"/>
  <c r="BO19" i="2"/>
  <c r="BP36" i="2"/>
  <c r="BO36" i="2"/>
  <c r="BP37" i="2"/>
  <c r="BO37" i="2"/>
  <c r="BK60" i="2"/>
  <c r="BI36" i="2"/>
  <c r="BT90" i="2"/>
  <c r="BT89" i="2"/>
  <c r="AO24" i="2"/>
  <c r="Y216" i="1"/>
  <c r="Y215" i="1"/>
  <c r="BI38" i="2"/>
  <c r="AT109" i="2"/>
  <c r="C178" i="1"/>
  <c r="AM178" i="1"/>
  <c r="C207" i="1"/>
  <c r="AM207" i="1"/>
  <c r="C242" i="1"/>
  <c r="AM242" i="1"/>
  <c r="AO102" i="2"/>
  <c r="AM102" i="2"/>
  <c r="D102" i="2"/>
  <c r="G102" i="2"/>
  <c r="AS60" i="2"/>
  <c r="AS56" i="2"/>
  <c r="BF83" i="2"/>
  <c r="BH91" i="2"/>
  <c r="H91" i="2"/>
  <c r="BI96" i="2"/>
  <c r="BH96" i="2"/>
  <c r="BH99" i="2"/>
  <c r="BK85" i="2"/>
  <c r="BK83" i="2"/>
  <c r="BK57" i="2"/>
  <c r="BK52" i="2"/>
  <c r="BK50" i="2"/>
  <c r="BK90" i="2"/>
  <c r="BI99" i="2"/>
  <c r="BK99" i="2"/>
  <c r="BK97" i="2"/>
  <c r="Q423" i="1"/>
  <c r="Q422" i="1"/>
  <c r="Q421" i="1"/>
  <c r="Q420" i="1"/>
  <c r="AN114" i="2"/>
  <c r="AL114" i="2"/>
  <c r="C114" i="2"/>
  <c r="F114" i="2"/>
  <c r="BI94" i="2"/>
  <c r="BH94" i="2"/>
  <c r="H94" i="2"/>
  <c r="AS99" i="2"/>
  <c r="AS97" i="2"/>
  <c r="AN438" i="1"/>
  <c r="BP84" i="2"/>
  <c r="BP83" i="2"/>
  <c r="BP78" i="2"/>
  <c r="AN29" i="1"/>
  <c r="AN25" i="1"/>
  <c r="AN21" i="1"/>
  <c r="AH57" i="1"/>
  <c r="BP41" i="2"/>
  <c r="BO41" i="2"/>
  <c r="BH41" i="2"/>
  <c r="AO76" i="2"/>
  <c r="AM76" i="2"/>
  <c r="D476" i="1"/>
  <c r="BH79" i="2"/>
  <c r="H79" i="2"/>
  <c r="AM22" i="1"/>
  <c r="AM26" i="1"/>
  <c r="AM30" i="1"/>
  <c r="Q148" i="1"/>
  <c r="C313" i="1"/>
  <c r="AM313" i="1"/>
  <c r="BJ109" i="2"/>
  <c r="AM23" i="1"/>
  <c r="AM27" i="1"/>
  <c r="AM31" i="1"/>
  <c r="Q76" i="1"/>
  <c r="BH105" i="2"/>
  <c r="H105" i="2"/>
  <c r="BJ93" i="2"/>
  <c r="BJ89" i="2"/>
  <c r="BI90" i="2"/>
  <c r="BK74" i="2"/>
  <c r="BK72" i="2"/>
  <c r="BJ64" i="2"/>
  <c r="BI57" i="2"/>
  <c r="BK46" i="2"/>
  <c r="BK44" i="2"/>
  <c r="BP30" i="2"/>
  <c r="BO30" i="2"/>
  <c r="BP22" i="2"/>
  <c r="BO22" i="2"/>
  <c r="BI18" i="2"/>
  <c r="BM15" i="2"/>
  <c r="BI25" i="2"/>
  <c r="R76" i="1"/>
  <c r="R73" i="1"/>
  <c r="Z76" i="1"/>
  <c r="Z73" i="1"/>
  <c r="L56" i="1"/>
  <c r="O50" i="1"/>
  <c r="C289" i="1"/>
  <c r="AM289" i="1"/>
  <c r="AN347" i="1"/>
  <c r="AN413" i="1"/>
  <c r="AM337" i="1"/>
  <c r="AM336" i="1"/>
  <c r="AN440" i="1"/>
  <c r="AN439" i="1"/>
  <c r="AN441" i="1"/>
  <c r="BI112" i="2"/>
  <c r="BH112" i="2"/>
  <c r="BH111" i="2"/>
  <c r="H111" i="2"/>
  <c r="AO61" i="2"/>
  <c r="AM61" i="2"/>
  <c r="BW61" i="2"/>
  <c r="AS93" i="2"/>
  <c r="AS89" i="2"/>
  <c r="BI28" i="2"/>
  <c r="BI26" i="2"/>
  <c r="BI24" i="2"/>
  <c r="BI20" i="2"/>
  <c r="BA25" i="2"/>
  <c r="AY25" i="2"/>
  <c r="BI16" i="2"/>
  <c r="G479" i="8"/>
  <c r="G475" i="8"/>
  <c r="G474" i="8"/>
  <c r="G41" i="8"/>
  <c r="P479" i="8"/>
  <c r="P41" i="8"/>
  <c r="L434" i="8"/>
  <c r="L433" i="8"/>
  <c r="L432" i="8"/>
  <c r="L38" i="8"/>
  <c r="M38" i="8"/>
  <c r="J39" i="8"/>
  <c r="I242" i="8"/>
  <c r="K76" i="8"/>
  <c r="K39" i="8"/>
  <c r="O72" i="8"/>
  <c r="O39" i="8"/>
  <c r="AA434" i="8"/>
  <c r="AA433" i="8"/>
  <c r="AA432" i="8"/>
  <c r="AA38" i="8"/>
  <c r="AA46" i="8"/>
  <c r="N401" i="8"/>
  <c r="N400" i="8"/>
  <c r="N399" i="8"/>
  <c r="N38" i="8"/>
  <c r="Q225" i="8"/>
  <c r="P225" i="8"/>
  <c r="P228" i="8"/>
  <c r="AC299" i="8"/>
  <c r="C292" i="8"/>
  <c r="C291" i="8"/>
  <c r="Q42" i="8"/>
  <c r="D360" i="8"/>
  <c r="D356" i="8"/>
  <c r="C361" i="8"/>
  <c r="C360" i="8"/>
  <c r="C356" i="8"/>
  <c r="C279" i="8"/>
  <c r="D277" i="8"/>
  <c r="D274" i="8"/>
  <c r="C228" i="8"/>
  <c r="C225" i="8"/>
  <c r="D225" i="8"/>
  <c r="C196" i="8"/>
  <c r="C59" i="8"/>
  <c r="C58" i="8"/>
  <c r="C57" i="8"/>
  <c r="C53" i="8"/>
  <c r="D58" i="8"/>
  <c r="D57" i="8"/>
  <c r="D53" i="8"/>
  <c r="D52" i="8"/>
  <c r="I347" i="8"/>
  <c r="N341" i="8"/>
  <c r="N329" i="8"/>
  <c r="N328" i="8"/>
  <c r="N41" i="8"/>
  <c r="S328" i="8"/>
  <c r="S41" i="8"/>
  <c r="C388" i="8"/>
  <c r="C387" i="8"/>
  <c r="Y330" i="8"/>
  <c r="Y38" i="8"/>
  <c r="Z42" i="8"/>
  <c r="Z341" i="8"/>
  <c r="Z329" i="8"/>
  <c r="Z328" i="8"/>
  <c r="X330" i="8"/>
  <c r="X38" i="8"/>
  <c r="AB83" i="2"/>
  <c r="C478" i="8"/>
  <c r="C477" i="8"/>
  <c r="C476" i="8"/>
  <c r="D477" i="8"/>
  <c r="D476" i="8"/>
  <c r="D73" i="8"/>
  <c r="D35" i="8"/>
  <c r="C35" i="8"/>
  <c r="AC35" i="8"/>
  <c r="C74" i="8"/>
  <c r="AC30" i="2"/>
  <c r="O38" i="2"/>
  <c r="AB34" i="2"/>
  <c r="M31" i="2"/>
  <c r="O36" i="2"/>
  <c r="N21" i="2"/>
  <c r="AB25" i="2"/>
  <c r="N93" i="2"/>
  <c r="N47" i="2"/>
  <c r="M34" i="2"/>
  <c r="M19" i="2"/>
  <c r="P36" i="2"/>
  <c r="P21" i="2"/>
  <c r="O39" i="2"/>
  <c r="O24" i="2"/>
  <c r="N16" i="2"/>
  <c r="O34" i="2"/>
  <c r="P35" i="2"/>
  <c r="M27" i="2"/>
  <c r="P29" i="2"/>
  <c r="O32" i="2"/>
  <c r="N101" i="2"/>
  <c r="N99" i="2"/>
  <c r="N97" i="2"/>
  <c r="O45" i="2"/>
  <c r="O44" i="2"/>
  <c r="P48" i="2"/>
  <c r="M30" i="2"/>
  <c r="N36" i="2"/>
  <c r="P32" i="2"/>
  <c r="P16" i="2"/>
  <c r="O35" i="2"/>
  <c r="O20" i="2"/>
  <c r="M29" i="2"/>
  <c r="M47" i="2"/>
  <c r="O29" i="2"/>
  <c r="S45" i="2"/>
  <c r="N39" i="2"/>
  <c r="O21" i="2"/>
  <c r="N74" i="2"/>
  <c r="N72" i="2"/>
  <c r="O48" i="2"/>
  <c r="M26" i="2"/>
  <c r="P28" i="2"/>
  <c r="N31" i="2"/>
  <c r="O31" i="2"/>
  <c r="N41" i="2"/>
  <c r="N35" i="2"/>
  <c r="O27" i="2"/>
  <c r="Z36" i="2"/>
  <c r="P93" i="2"/>
  <c r="AC19" i="2"/>
  <c r="AB27" i="2"/>
  <c r="O93" i="2"/>
  <c r="AB101" i="2"/>
  <c r="AB99" i="2"/>
  <c r="AB97" i="2"/>
  <c r="Z31" i="2"/>
  <c r="Z101" i="2"/>
  <c r="Z99" i="2"/>
  <c r="Z97" i="2"/>
  <c r="Z30" i="2"/>
  <c r="AC32" i="2"/>
  <c r="AC16" i="2"/>
  <c r="AC101" i="2"/>
  <c r="AC99" i="2"/>
  <c r="AC97" i="2"/>
  <c r="Z29" i="2"/>
  <c r="AC31" i="2"/>
  <c r="P85" i="2"/>
  <c r="P83" i="2"/>
  <c r="O16" i="2"/>
  <c r="P40" i="2"/>
  <c r="N29" i="2"/>
  <c r="Z21" i="2"/>
  <c r="AB36" i="2"/>
  <c r="AB21" i="2"/>
  <c r="P68" i="2"/>
  <c r="P64" i="2"/>
  <c r="Z32" i="2"/>
  <c r="AB41" i="2"/>
  <c r="AB24" i="2"/>
  <c r="Z27" i="2"/>
  <c r="AC29" i="2"/>
  <c r="S21" i="2"/>
  <c r="R21" i="2"/>
  <c r="Q21" i="2"/>
  <c r="Z26" i="2"/>
  <c r="AC28" i="2"/>
  <c r="Z41" i="2"/>
  <c r="Z25" i="2"/>
  <c r="AC27" i="2"/>
  <c r="C446" i="8"/>
  <c r="C445" i="8"/>
  <c r="C444" i="8"/>
  <c r="C443" i="8"/>
  <c r="P125" i="8"/>
  <c r="AC125" i="8"/>
  <c r="Q123" i="8"/>
  <c r="C368" i="8"/>
  <c r="C367" i="8"/>
  <c r="I367" i="8"/>
  <c r="I35" i="8"/>
  <c r="I72" i="8"/>
  <c r="M72" i="8"/>
  <c r="AC210" i="8"/>
  <c r="D402" i="8"/>
  <c r="C403" i="8"/>
  <c r="C113" i="8"/>
  <c r="C112" i="8"/>
  <c r="D112" i="8"/>
  <c r="C108" i="8"/>
  <c r="C94" i="8"/>
  <c r="AC94" i="8"/>
  <c r="D94" i="8"/>
  <c r="Z38" i="8"/>
  <c r="Z235" i="8"/>
  <c r="Z234" i="8"/>
  <c r="Z233" i="8"/>
  <c r="D331" i="8"/>
  <c r="C333" i="8"/>
  <c r="AC333" i="8"/>
  <c r="AC130" i="8"/>
  <c r="S432" i="8"/>
  <c r="S38" i="8"/>
  <c r="H341" i="8"/>
  <c r="H42" i="8"/>
  <c r="Q244" i="8"/>
  <c r="Q243" i="8"/>
  <c r="Q239" i="8"/>
  <c r="Q235" i="8"/>
  <c r="Q234" i="8"/>
  <c r="Q233" i="8"/>
  <c r="D114" i="2"/>
  <c r="G114" i="2"/>
  <c r="R42" i="8"/>
  <c r="R272" i="8"/>
  <c r="BQ15" i="2"/>
  <c r="BJ15" i="2"/>
  <c r="H106" i="2"/>
  <c r="Y185" i="1"/>
  <c r="AN69" i="2"/>
  <c r="AL69" i="2"/>
  <c r="C69" i="2"/>
  <c r="F69" i="2"/>
  <c r="AZ45" i="2"/>
  <c r="AX45" i="2"/>
  <c r="AX44" i="2"/>
  <c r="AZ98" i="2"/>
  <c r="AX98" i="2"/>
  <c r="AZ110" i="2"/>
  <c r="AX110" i="2"/>
  <c r="AX109" i="2"/>
  <c r="AN31" i="1"/>
  <c r="AN27" i="1"/>
  <c r="AN23" i="1"/>
  <c r="AO41" i="2"/>
  <c r="AM41" i="2"/>
  <c r="AM374" i="1"/>
  <c r="O16" i="3"/>
  <c r="AO94" i="2"/>
  <c r="AM94" i="2"/>
  <c r="D94" i="2"/>
  <c r="G94" i="2"/>
  <c r="BI70" i="2"/>
  <c r="BI68" i="2"/>
  <c r="BP110" i="2"/>
  <c r="BO110" i="2"/>
  <c r="BH110" i="2"/>
  <c r="Z148" i="1"/>
  <c r="Z143" i="1"/>
  <c r="Z137" i="1"/>
  <c r="BI76" i="2"/>
  <c r="BH76" i="2"/>
  <c r="BH74" i="2"/>
  <c r="H74" i="2"/>
  <c r="Y399" i="1"/>
  <c r="Y288" i="1"/>
  <c r="Y286" i="1"/>
  <c r="Y285" i="1"/>
  <c r="Y284" i="1"/>
  <c r="AM28" i="1"/>
  <c r="BH62" i="2"/>
  <c r="BH60" i="2"/>
  <c r="C485" i="1"/>
  <c r="C484" i="1"/>
  <c r="AM484" i="1"/>
  <c r="BP18" i="2"/>
  <c r="BO18" i="2"/>
  <c r="BK111" i="2"/>
  <c r="BK109" i="2"/>
  <c r="BB97" i="2"/>
  <c r="BB65" i="2"/>
  <c r="BB64" i="2"/>
  <c r="AN45" i="2"/>
  <c r="C500" i="1"/>
  <c r="AM500" i="1"/>
  <c r="C504" i="1"/>
  <c r="AM504" i="1"/>
  <c r="Q146" i="1"/>
  <c r="X40" i="1"/>
  <c r="AL40" i="1"/>
  <c r="AA40" i="1"/>
  <c r="Y384" i="1"/>
  <c r="BI77" i="2"/>
  <c r="BH77" i="2"/>
  <c r="H77" i="2"/>
  <c r="AO75" i="2"/>
  <c r="AM75" i="2"/>
  <c r="BW75" i="2"/>
  <c r="AN53" i="2"/>
  <c r="AL53" i="2"/>
  <c r="C53" i="2"/>
  <c r="F53" i="2"/>
  <c r="AP68" i="2"/>
  <c r="AP64" i="2"/>
  <c r="AR93" i="2"/>
  <c r="AR89" i="2"/>
  <c r="AR99" i="2"/>
  <c r="AR97" i="2"/>
  <c r="AR105" i="2"/>
  <c r="AR103" i="2"/>
  <c r="AR111" i="2"/>
  <c r="AR109" i="2"/>
  <c r="BA16" i="2"/>
  <c r="AY16" i="2"/>
  <c r="AO32" i="2"/>
  <c r="C483" i="1"/>
  <c r="C475" i="1"/>
  <c r="AM98" i="1"/>
  <c r="AZ29" i="2"/>
  <c r="AX29" i="2"/>
  <c r="AI57" i="1"/>
  <c r="BS15" i="2"/>
  <c r="AM40" i="2"/>
  <c r="F263" i="6"/>
  <c r="P291" i="6"/>
  <c r="AC159" i="6"/>
  <c r="AC163" i="6"/>
  <c r="Q265" i="6"/>
  <c r="Q264" i="6"/>
  <c r="Q263" i="6"/>
  <c r="Q44" i="6"/>
  <c r="AB264" i="6"/>
  <c r="AB263" i="6"/>
  <c r="AC53" i="6"/>
  <c r="P52" i="6"/>
  <c r="AC83" i="5"/>
  <c r="P82" i="5"/>
  <c r="K263" i="6"/>
  <c r="D49" i="2"/>
  <c r="G49" i="2"/>
  <c r="BO46" i="2"/>
  <c r="BO44" i="2"/>
  <c r="AA43" i="6"/>
  <c r="AA94" i="6"/>
  <c r="AF68" i="6"/>
  <c r="AC183" i="6"/>
  <c r="C179" i="6"/>
  <c r="V278" i="6"/>
  <c r="E94" i="6"/>
  <c r="E43" i="6"/>
  <c r="BE64" i="2"/>
  <c r="S56" i="1"/>
  <c r="E16" i="5"/>
  <c r="E15" i="5"/>
  <c r="E14" i="5"/>
  <c r="U29" i="5"/>
  <c r="U17" i="5"/>
  <c r="F18" i="5"/>
  <c r="F30" i="5"/>
  <c r="AB18" i="5"/>
  <c r="AB30" i="5"/>
  <c r="AK40" i="1"/>
  <c r="AM431" i="1"/>
  <c r="BP27" i="2"/>
  <c r="BO27" i="2"/>
  <c r="BP21" i="2"/>
  <c r="BO21" i="2"/>
  <c r="I72" i="5"/>
  <c r="I22" i="5"/>
  <c r="I21" i="5"/>
  <c r="I16" i="5"/>
  <c r="I15" i="5"/>
  <c r="I14" i="5"/>
  <c r="Q178" i="6"/>
  <c r="Q175" i="6"/>
  <c r="Q174" i="6"/>
  <c r="M43" i="6"/>
  <c r="M94" i="6"/>
  <c r="Q159" i="6"/>
  <c r="Q155" i="6"/>
  <c r="AA19" i="5"/>
  <c r="G30" i="5"/>
  <c r="R18" i="5"/>
  <c r="M30" i="5"/>
  <c r="M18" i="5"/>
  <c r="D33" i="5"/>
  <c r="D31" i="5"/>
  <c r="C35" i="5"/>
  <c r="AC44" i="5"/>
  <c r="U19" i="5"/>
  <c r="P54" i="5"/>
  <c r="Q52" i="5"/>
  <c r="Q46" i="5"/>
  <c r="Q19" i="5"/>
  <c r="D78" i="5"/>
  <c r="D75" i="5"/>
  <c r="C80" i="5"/>
  <c r="AC80" i="5"/>
  <c r="V94" i="5"/>
  <c r="W92" i="5"/>
  <c r="P96" i="5"/>
  <c r="AC96" i="5"/>
  <c r="AC98" i="5"/>
  <c r="C89" i="6"/>
  <c r="D84" i="6"/>
  <c r="D77" i="6"/>
  <c r="D72" i="6"/>
  <c r="AC162" i="6"/>
  <c r="Z18" i="5"/>
  <c r="Z30" i="5"/>
  <c r="AC50" i="5"/>
  <c r="S19" i="5"/>
  <c r="V84" i="5"/>
  <c r="V19" i="5"/>
  <c r="AC25" i="6"/>
  <c r="P103" i="6"/>
  <c r="Q102" i="6"/>
  <c r="Q101" i="6"/>
  <c r="Q95" i="6"/>
  <c r="Y30" i="5"/>
  <c r="Y19" i="5"/>
  <c r="AB60" i="6"/>
  <c r="AB39" i="6"/>
  <c r="R74" i="5"/>
  <c r="R19" i="5"/>
  <c r="U36" i="6"/>
  <c r="U155" i="6"/>
  <c r="U51" i="6"/>
  <c r="U50" i="6"/>
  <c r="Y155" i="6"/>
  <c r="S42" i="6"/>
  <c r="S208" i="6"/>
  <c r="L23" i="5"/>
  <c r="D484" i="8"/>
  <c r="K75" i="5"/>
  <c r="I306" i="6"/>
  <c r="J304" i="6"/>
  <c r="J303" i="6"/>
  <c r="J302" i="6"/>
  <c r="J266" i="6"/>
  <c r="J265" i="6"/>
  <c r="J264" i="6"/>
  <c r="J263" i="6"/>
  <c r="R178" i="6"/>
  <c r="S179" i="6"/>
  <c r="F12" i="12"/>
  <c r="F11" i="12"/>
  <c r="C185" i="1"/>
  <c r="C17" i="12"/>
  <c r="C16" i="12"/>
  <c r="C12" i="12"/>
  <c r="C11" i="12"/>
  <c r="G16" i="12"/>
  <c r="G12" i="12"/>
  <c r="G11" i="12"/>
  <c r="G11" i="14"/>
  <c r="G10" i="14"/>
  <c r="C11" i="14"/>
  <c r="C10" i="14"/>
  <c r="D11" i="14"/>
  <c r="D10" i="14"/>
  <c r="H11" i="14"/>
  <c r="H10" i="14"/>
  <c r="D11" i="11"/>
  <c r="D10" i="11"/>
  <c r="C125" i="10"/>
  <c r="C13" i="10"/>
  <c r="F12" i="10"/>
  <c r="F11" i="10"/>
  <c r="E11" i="14"/>
  <c r="E10" i="14"/>
  <c r="F41" i="8"/>
  <c r="AF247" i="6"/>
  <c r="AF246" i="6"/>
  <c r="AF245" i="6"/>
  <c r="AF174" i="6"/>
  <c r="AG248" i="6"/>
  <c r="C11" i="11"/>
  <c r="C10" i="11"/>
  <c r="H11" i="13"/>
  <c r="H10" i="13"/>
  <c r="C12" i="13"/>
  <c r="G83" i="8"/>
  <c r="G79" i="8"/>
  <c r="H12" i="10"/>
  <c r="H11" i="10"/>
  <c r="C25" i="13"/>
  <c r="C24" i="13"/>
  <c r="D11" i="13"/>
  <c r="D10" i="13"/>
  <c r="F11" i="14"/>
  <c r="F10" i="14"/>
  <c r="AC19" i="8"/>
  <c r="E474" i="8"/>
  <c r="K475" i="8"/>
  <c r="K474" i="8"/>
  <c r="D67" i="2"/>
  <c r="G67" i="2"/>
  <c r="AS105" i="2"/>
  <c r="AS103" i="2"/>
  <c r="AC89" i="2"/>
  <c r="Q208" i="8"/>
  <c r="AB89" i="2"/>
  <c r="C97" i="1"/>
  <c r="AM372" i="1"/>
  <c r="AZ66" i="2"/>
  <c r="AX66" i="2"/>
  <c r="BI81" i="2"/>
  <c r="BI80" i="2"/>
  <c r="AT56" i="2"/>
  <c r="S40" i="1"/>
  <c r="BA104" i="2"/>
  <c r="AY104" i="2"/>
  <c r="AM104" i="2"/>
  <c r="D104" i="2"/>
  <c r="G104" i="2"/>
  <c r="AS85" i="2"/>
  <c r="AS83" i="2"/>
  <c r="BF78" i="2"/>
  <c r="BA66" i="2"/>
  <c r="BA65" i="2"/>
  <c r="BA64" i="2"/>
  <c r="BA91" i="2"/>
  <c r="AN96" i="2"/>
  <c r="AL96" i="2"/>
  <c r="C96" i="2"/>
  <c r="F96" i="2"/>
  <c r="AN77" i="2"/>
  <c r="AL77" i="2"/>
  <c r="C77" i="2"/>
  <c r="F77" i="2"/>
  <c r="AP93" i="2"/>
  <c r="AP89" i="2"/>
  <c r="AN102" i="2"/>
  <c r="AL102" i="2"/>
  <c r="C102" i="2"/>
  <c r="F102" i="2"/>
  <c r="AN101" i="2"/>
  <c r="AL101" i="2"/>
  <c r="BV101" i="2"/>
  <c r="AN106" i="2"/>
  <c r="AL106" i="2"/>
  <c r="BV106" i="2"/>
  <c r="AN113" i="2"/>
  <c r="AL113" i="2"/>
  <c r="BV113" i="2"/>
  <c r="BF15" i="2"/>
  <c r="O51" i="1"/>
  <c r="AZ79" i="2"/>
  <c r="AX79" i="2"/>
  <c r="AX78" i="2"/>
  <c r="Y145" i="1"/>
  <c r="Y144" i="1"/>
  <c r="Y143" i="1"/>
  <c r="Y137" i="1"/>
  <c r="AN146" i="1"/>
  <c r="AZ104" i="2"/>
  <c r="AZ103" i="2"/>
  <c r="AO70" i="2"/>
  <c r="AM70" i="2"/>
  <c r="BA98" i="2"/>
  <c r="BA45" i="2"/>
  <c r="BA44" i="2"/>
  <c r="BI108" i="2"/>
  <c r="BH108" i="2"/>
  <c r="H108" i="2"/>
  <c r="BI82" i="2"/>
  <c r="BH82" i="2"/>
  <c r="H82" i="2"/>
  <c r="J82" i="2"/>
  <c r="BI63" i="2"/>
  <c r="BH63" i="2"/>
  <c r="BI49" i="2"/>
  <c r="BH49" i="2"/>
  <c r="BI95" i="2"/>
  <c r="BH95" i="2"/>
  <c r="H95" i="2"/>
  <c r="BI87" i="2"/>
  <c r="BH87" i="2"/>
  <c r="BH85" i="2"/>
  <c r="H85" i="2"/>
  <c r="BK68" i="2"/>
  <c r="BP40" i="2"/>
  <c r="BO40" i="2"/>
  <c r="BH40" i="2"/>
  <c r="BV40" i="2"/>
  <c r="BP34" i="2"/>
  <c r="BO34" i="2"/>
  <c r="BI34" i="2"/>
  <c r="BP32" i="2"/>
  <c r="BO32" i="2"/>
  <c r="BH32" i="2"/>
  <c r="BP31" i="2"/>
  <c r="BO31" i="2"/>
  <c r="BH31" i="2"/>
  <c r="BI30" i="2"/>
  <c r="BP29" i="2"/>
  <c r="BO29" i="2"/>
  <c r="BI29" i="2"/>
  <c r="BI27" i="2"/>
  <c r="BP26" i="2"/>
  <c r="BO26" i="2"/>
  <c r="BP24" i="2"/>
  <c r="BO24" i="2"/>
  <c r="BP23" i="2"/>
  <c r="BO23" i="2"/>
  <c r="BI23" i="2"/>
  <c r="BI22" i="2"/>
  <c r="BI21" i="2"/>
  <c r="BP16" i="2"/>
  <c r="BO16" i="2"/>
  <c r="BL15" i="2"/>
  <c r="BP39" i="2"/>
  <c r="BO39" i="2"/>
  <c r="BH39" i="2"/>
  <c r="BA19" i="2"/>
  <c r="AY19" i="2"/>
  <c r="AN19" i="2"/>
  <c r="BU15" i="2"/>
  <c r="BU14" i="2"/>
  <c r="BI19" i="2"/>
  <c r="AO35" i="2"/>
  <c r="BI37" i="2"/>
  <c r="C145" i="1"/>
  <c r="C144" i="1"/>
  <c r="C243" i="1"/>
  <c r="AM243" i="1"/>
  <c r="C326" i="1"/>
  <c r="C324" i="1"/>
  <c r="AO87" i="2"/>
  <c r="AM87" i="2"/>
  <c r="AO54" i="2"/>
  <c r="AM54" i="2"/>
  <c r="D54" i="2"/>
  <c r="G54" i="2"/>
  <c r="BA110" i="2"/>
  <c r="BA109" i="2"/>
  <c r="AN437" i="1"/>
  <c r="AO19" i="2"/>
  <c r="F449" i="1"/>
  <c r="AO106" i="2"/>
  <c r="AM106" i="2"/>
  <c r="D106" i="2"/>
  <c r="G106" i="2"/>
  <c r="BH67" i="2"/>
  <c r="BW67" i="2"/>
  <c r="BI65" i="2"/>
  <c r="AC16" i="1"/>
  <c r="AC15" i="1"/>
  <c r="E18" i="3"/>
  <c r="BK93" i="2"/>
  <c r="BK65" i="2"/>
  <c r="BJ103" i="2"/>
  <c r="BE57" i="2"/>
  <c r="BE56" i="2"/>
  <c r="AZ58" i="2"/>
  <c r="AX58" i="2"/>
  <c r="AL58" i="2"/>
  <c r="BF72" i="2"/>
  <c r="AZ73" i="2"/>
  <c r="AZ72" i="2"/>
  <c r="BS103" i="2"/>
  <c r="BS43" i="2"/>
  <c r="BP104" i="2"/>
  <c r="BP66" i="2"/>
  <c r="BP65" i="2"/>
  <c r="BP64" i="2"/>
  <c r="BT65" i="2"/>
  <c r="BT64" i="2"/>
  <c r="BK105" i="2"/>
  <c r="BK103" i="2"/>
  <c r="BQ90" i="2"/>
  <c r="BQ89" i="2"/>
  <c r="BT50" i="2"/>
  <c r="BP58" i="2"/>
  <c r="BO58" i="2"/>
  <c r="Q52" i="1"/>
  <c r="O52" i="1"/>
  <c r="BI105" i="2"/>
  <c r="BF90" i="2"/>
  <c r="BF89" i="2"/>
  <c r="BJ56" i="2"/>
  <c r="BG44" i="2"/>
  <c r="BG43" i="2"/>
  <c r="BA58" i="2"/>
  <c r="AI40" i="1"/>
  <c r="BJ52" i="2"/>
  <c r="BJ50" i="2"/>
  <c r="BI53" i="2"/>
  <c r="BH53" i="2"/>
  <c r="BH52" i="2"/>
  <c r="H52" i="2"/>
  <c r="BR15" i="2"/>
  <c r="BK15" i="2"/>
  <c r="W40" i="1"/>
  <c r="AH43" i="1"/>
  <c r="BJ78" i="2"/>
  <c r="AN431" i="1"/>
  <c r="AN436" i="1"/>
  <c r="BI55" i="2"/>
  <c r="BH55" i="2"/>
  <c r="H55" i="2"/>
  <c r="C198" i="1"/>
  <c r="AM198" i="1"/>
  <c r="Y385" i="1"/>
  <c r="AM385" i="1"/>
  <c r="BI71" i="2"/>
  <c r="BH71" i="2"/>
  <c r="BA28" i="2"/>
  <c r="AY28" i="2"/>
  <c r="BA34" i="2"/>
  <c r="AY34" i="2"/>
  <c r="AZ28" i="2"/>
  <c r="AX28" i="2"/>
  <c r="AZ34" i="2"/>
  <c r="AX34" i="2"/>
  <c r="BA73" i="2"/>
  <c r="V40" i="1"/>
  <c r="AN434" i="1"/>
  <c r="AN387" i="1"/>
  <c r="D18" i="1"/>
  <c r="AN18" i="1"/>
  <c r="BB57" i="2"/>
  <c r="BB56" i="2"/>
  <c r="AZ59" i="2"/>
  <c r="AX59" i="2"/>
  <c r="AL59" i="2"/>
  <c r="N19" i="3"/>
  <c r="O19" i="3"/>
  <c r="Y326" i="1"/>
  <c r="Y377" i="1"/>
  <c r="Y376" i="1"/>
  <c r="Y192" i="1"/>
  <c r="AB40" i="1"/>
  <c r="BJ97" i="2"/>
  <c r="BI102" i="2"/>
  <c r="BH102" i="2"/>
  <c r="AJ40" i="1"/>
  <c r="AN86" i="2"/>
  <c r="AL86" i="2"/>
  <c r="C86" i="2"/>
  <c r="F86" i="2"/>
  <c r="AM328" i="1"/>
  <c r="Z20" i="1"/>
  <c r="U40" i="1"/>
  <c r="BP98" i="2"/>
  <c r="BP97" i="2"/>
  <c r="L40" i="1"/>
  <c r="BP73" i="2"/>
  <c r="BP72" i="2"/>
  <c r="BA50" i="2"/>
  <c r="AF495" i="1"/>
  <c r="AF491" i="1"/>
  <c r="AF490" i="1"/>
  <c r="BF50" i="2"/>
  <c r="AZ51" i="2"/>
  <c r="AH40" i="1"/>
  <c r="BJ72" i="2"/>
  <c r="BF109" i="2"/>
  <c r="Y85" i="1"/>
  <c r="Y84" i="1"/>
  <c r="K491" i="1"/>
  <c r="K490" i="1"/>
  <c r="BE15" i="2"/>
  <c r="AZ22" i="2"/>
  <c r="AX22" i="2"/>
  <c r="D326" i="1"/>
  <c r="I56" i="1"/>
  <c r="G40" i="1"/>
  <c r="C433" i="1"/>
  <c r="G56" i="1"/>
  <c r="D472" i="1"/>
  <c r="AN472" i="1"/>
  <c r="E495" i="1"/>
  <c r="E491" i="1"/>
  <c r="E490" i="1"/>
  <c r="D273" i="1"/>
  <c r="AN273" i="1"/>
  <c r="D300" i="1"/>
  <c r="AN300" i="1"/>
  <c r="D328" i="1"/>
  <c r="AN328" i="1"/>
  <c r="D354" i="1"/>
  <c r="D358" i="1"/>
  <c r="AN358" i="1"/>
  <c r="D374" i="1"/>
  <c r="AQ60" i="2"/>
  <c r="AQ56" i="2"/>
  <c r="AN95" i="2"/>
  <c r="AL95" i="2"/>
  <c r="C190" i="1"/>
  <c r="AM190" i="1"/>
  <c r="AN28" i="2"/>
  <c r="AR85" i="2"/>
  <c r="AR83" i="2"/>
  <c r="C357" i="1"/>
  <c r="AQ74" i="2"/>
  <c r="AQ72" i="2"/>
  <c r="C506" i="1"/>
  <c r="AM506" i="1"/>
  <c r="E487" i="1"/>
  <c r="E486" i="1"/>
  <c r="AR52" i="2"/>
  <c r="AR50" i="2"/>
  <c r="AP52" i="2"/>
  <c r="AP50" i="2"/>
  <c r="AN76" i="2"/>
  <c r="AL76" i="2"/>
  <c r="AR46" i="2"/>
  <c r="AR44" i="2"/>
  <c r="K57" i="1"/>
  <c r="K56" i="1"/>
  <c r="AZ18" i="2"/>
  <c r="AX18" i="2"/>
  <c r="BA29" i="2"/>
  <c r="AY29" i="2"/>
  <c r="AZ30" i="2"/>
  <c r="AX30" i="2"/>
  <c r="AZ31" i="2"/>
  <c r="AX31" i="2"/>
  <c r="AZ32" i="2"/>
  <c r="AX32" i="2"/>
  <c r="O495" i="1"/>
  <c r="O491" i="1"/>
  <c r="O490" i="1"/>
  <c r="C503" i="1"/>
  <c r="AM503" i="1"/>
  <c r="BA18" i="2"/>
  <c r="AY18" i="2"/>
  <c r="AN70" i="2"/>
  <c r="AL70" i="2"/>
  <c r="AN47" i="2"/>
  <c r="E480" i="1"/>
  <c r="E479" i="1"/>
  <c r="AT103" i="2"/>
  <c r="AL47" i="2"/>
  <c r="AN506" i="1"/>
  <c r="C189" i="1"/>
  <c r="AM189" i="1"/>
  <c r="D257" i="1"/>
  <c r="AN257" i="1"/>
  <c r="D259" i="1"/>
  <c r="AN259" i="1"/>
  <c r="D296" i="1"/>
  <c r="AN296" i="1"/>
  <c r="AQ105" i="2"/>
  <c r="AQ103" i="2"/>
  <c r="AT78" i="2"/>
  <c r="BP44" i="2"/>
  <c r="AN100" i="2"/>
  <c r="AL100" i="2"/>
  <c r="C100" i="2"/>
  <c r="F100" i="2"/>
  <c r="AN107" i="2"/>
  <c r="AL107" i="2"/>
  <c r="C107" i="2"/>
  <c r="F107" i="2"/>
  <c r="AT50" i="2"/>
  <c r="AN504" i="1"/>
  <c r="AR60" i="2"/>
  <c r="AR56" i="2"/>
  <c r="AM21" i="1"/>
  <c r="AM25" i="1"/>
  <c r="AS74" i="2"/>
  <c r="AS72" i="2"/>
  <c r="AS111" i="2"/>
  <c r="AS109" i="2"/>
  <c r="Y355" i="1"/>
  <c r="AN30" i="2"/>
  <c r="AP74" i="2"/>
  <c r="AP72" i="2"/>
  <c r="O20" i="1"/>
  <c r="AP78" i="2"/>
  <c r="AN87" i="2"/>
  <c r="AL87" i="2"/>
  <c r="AN94" i="2"/>
  <c r="AP99" i="2"/>
  <c r="AP97" i="2"/>
  <c r="AN108" i="2"/>
  <c r="AL108" i="2"/>
  <c r="C108" i="2"/>
  <c r="F108" i="2"/>
  <c r="AP105" i="2"/>
  <c r="AP103" i="2"/>
  <c r="AN112" i="2"/>
  <c r="AL112" i="2"/>
  <c r="AN16" i="2"/>
  <c r="AN32" i="2"/>
  <c r="AN23" i="2"/>
  <c r="E474" i="1"/>
  <c r="E473" i="1"/>
  <c r="BD15" i="2"/>
  <c r="AZ26" i="2"/>
  <c r="AX26" i="2"/>
  <c r="Q43" i="1"/>
  <c r="AM501" i="1"/>
  <c r="AU44" i="2"/>
  <c r="D309" i="1"/>
  <c r="AN49" i="2"/>
  <c r="AL49" i="2"/>
  <c r="C49" i="2"/>
  <c r="F49" i="2"/>
  <c r="D20" i="1"/>
  <c r="AR80" i="2"/>
  <c r="AR78" i="2"/>
  <c r="AN81" i="2"/>
  <c r="AN80" i="2"/>
  <c r="AO77" i="2"/>
  <c r="AM77" i="2"/>
  <c r="D77" i="2"/>
  <c r="G77" i="2"/>
  <c r="AT72" i="2"/>
  <c r="AO96" i="2"/>
  <c r="AT89" i="2"/>
  <c r="AO71" i="2"/>
  <c r="AM71" i="2"/>
  <c r="D71" i="2"/>
  <c r="G71" i="2"/>
  <c r="AN71" i="2"/>
  <c r="AL71" i="2"/>
  <c r="C71" i="2"/>
  <c r="F71" i="2"/>
  <c r="AY79" i="2"/>
  <c r="AY78" i="2"/>
  <c r="AN147" i="1"/>
  <c r="AN407" i="1"/>
  <c r="D406" i="1"/>
  <c r="D405" i="1"/>
  <c r="D404" i="1"/>
  <c r="AN29" i="2"/>
  <c r="AR68" i="2"/>
  <c r="AR64" i="2"/>
  <c r="AR74" i="2"/>
  <c r="AR72" i="2"/>
  <c r="Y463" i="1"/>
  <c r="AM463" i="1"/>
  <c r="C354" i="1"/>
  <c r="C363" i="1"/>
  <c r="AM363" i="1"/>
  <c r="BJ83" i="2"/>
  <c r="AM29" i="1"/>
  <c r="D134" i="1"/>
  <c r="AN134" i="1"/>
  <c r="D138" i="1"/>
  <c r="AN138" i="1"/>
  <c r="D140" i="1"/>
  <c r="AN140" i="1"/>
  <c r="D153" i="1"/>
  <c r="AN153" i="1"/>
  <c r="D180" i="1"/>
  <c r="D198" i="1"/>
  <c r="D207" i="1"/>
  <c r="AN207" i="1"/>
  <c r="D287" i="1"/>
  <c r="AN287" i="1"/>
  <c r="D469" i="1"/>
  <c r="F73" i="1"/>
  <c r="C121" i="1"/>
  <c r="AM121" i="1"/>
  <c r="C177" i="1"/>
  <c r="AM177" i="1"/>
  <c r="C197" i="1"/>
  <c r="C199" i="1"/>
  <c r="AM199" i="1"/>
  <c r="C203" i="1"/>
  <c r="AM203" i="1"/>
  <c r="C206" i="1"/>
  <c r="AM206" i="1"/>
  <c r="C208" i="1"/>
  <c r="AM208" i="1"/>
  <c r="C218" i="1"/>
  <c r="AM218" i="1"/>
  <c r="C220" i="1"/>
  <c r="AM220" i="1"/>
  <c r="C227" i="1"/>
  <c r="AM227" i="1"/>
  <c r="C239" i="1"/>
  <c r="AM239" i="1"/>
  <c r="C241" i="1"/>
  <c r="AM241" i="1"/>
  <c r="D359" i="1"/>
  <c r="AT359" i="1"/>
  <c r="D362" i="1"/>
  <c r="D364" i="1"/>
  <c r="D375" i="1"/>
  <c r="D378" i="1"/>
  <c r="AN378" i="1"/>
  <c r="Y362" i="1"/>
  <c r="C133" i="1"/>
  <c r="AM134" i="1"/>
  <c r="AM458" i="1"/>
  <c r="C396" i="1"/>
  <c r="AM396" i="1"/>
  <c r="D50" i="1"/>
  <c r="F49" i="1"/>
  <c r="D49" i="1"/>
  <c r="AN415" i="1"/>
  <c r="D116" i="1"/>
  <c r="AN116" i="1"/>
  <c r="D119" i="1"/>
  <c r="AN119" i="1"/>
  <c r="D135" i="1"/>
  <c r="C288" i="1"/>
  <c r="C158" i="1"/>
  <c r="AM158" i="1"/>
  <c r="Y20" i="1"/>
  <c r="AN416" i="1"/>
  <c r="D391" i="1"/>
  <c r="AN391" i="1"/>
  <c r="AT44" i="2"/>
  <c r="C61" i="1"/>
  <c r="D118" i="1"/>
  <c r="D126" i="1"/>
  <c r="AN126" i="1"/>
  <c r="D157" i="1"/>
  <c r="AN157" i="1"/>
  <c r="D162" i="1"/>
  <c r="AN162" i="1"/>
  <c r="D166" i="1"/>
  <c r="AN166" i="1"/>
  <c r="D170" i="1"/>
  <c r="AN170" i="1"/>
  <c r="D172" i="1"/>
  <c r="AN172" i="1"/>
  <c r="D176" i="1"/>
  <c r="AN176" i="1"/>
  <c r="C240" i="1"/>
  <c r="AM240" i="1"/>
  <c r="D301" i="1"/>
  <c r="AN301" i="1"/>
  <c r="C120" i="1"/>
  <c r="AM120" i="1"/>
  <c r="D470" i="1"/>
  <c r="BA22" i="2"/>
  <c r="AY22" i="2"/>
  <c r="BA24" i="2"/>
  <c r="AY24" i="2"/>
  <c r="BA31" i="2"/>
  <c r="AY31" i="2"/>
  <c r="BA32" i="2"/>
  <c r="AY32" i="2"/>
  <c r="D244" i="1"/>
  <c r="AN244" i="1"/>
  <c r="AN48" i="2"/>
  <c r="AL48" i="2"/>
  <c r="AP46" i="2"/>
  <c r="AP44" i="2"/>
  <c r="BA23" i="2"/>
  <c r="AY23" i="2"/>
  <c r="C406" i="1"/>
  <c r="AX91" i="2"/>
  <c r="AZ90" i="2"/>
  <c r="AZ89" i="2"/>
  <c r="Y461" i="1"/>
  <c r="BB15" i="2"/>
  <c r="AZ24" i="2"/>
  <c r="AX24" i="2"/>
  <c r="AM51" i="2"/>
  <c r="D51" i="2"/>
  <c r="G51" i="2"/>
  <c r="AU15" i="2"/>
  <c r="AP60" i="2"/>
  <c r="AP56" i="2"/>
  <c r="C478" i="1"/>
  <c r="AZ23" i="2"/>
  <c r="AX23" i="2"/>
  <c r="AN31" i="2"/>
  <c r="AN82" i="2"/>
  <c r="AL82" i="2"/>
  <c r="AM24" i="1"/>
  <c r="AN54" i="2"/>
  <c r="AL54" i="2"/>
  <c r="C54" i="2"/>
  <c r="F54" i="2"/>
  <c r="AP85" i="2"/>
  <c r="AP83" i="2"/>
  <c r="H75" i="2"/>
  <c r="AN88" i="2"/>
  <c r="AL88" i="2"/>
  <c r="AP111" i="2"/>
  <c r="AP109" i="2"/>
  <c r="AN63" i="2"/>
  <c r="AL63" i="2"/>
  <c r="C63" i="2"/>
  <c r="F63" i="2"/>
  <c r="AN75" i="2"/>
  <c r="AL75" i="2"/>
  <c r="BV75" i="2"/>
  <c r="AM494" i="1"/>
  <c r="F143" i="1"/>
  <c r="F137" i="1"/>
  <c r="F44" i="1"/>
  <c r="BA21" i="2"/>
  <c r="AY21" i="2"/>
  <c r="AZ21" i="2"/>
  <c r="AX21" i="2"/>
  <c r="BA27" i="2"/>
  <c r="AY27" i="2"/>
  <c r="AZ27" i="2"/>
  <c r="AX27" i="2"/>
  <c r="K40" i="1"/>
  <c r="C147" i="1"/>
  <c r="O146" i="1"/>
  <c r="O143" i="1"/>
  <c r="O137" i="1"/>
  <c r="AR15" i="2"/>
  <c r="O378" i="1"/>
  <c r="AO36" i="2"/>
  <c r="D75" i="1"/>
  <c r="AN75" i="1"/>
  <c r="D101" i="1"/>
  <c r="AN101" i="1"/>
  <c r="D108" i="1"/>
  <c r="AN108" i="1"/>
  <c r="D191" i="1"/>
  <c r="AN191" i="1"/>
  <c r="AO37" i="2"/>
  <c r="D89" i="1"/>
  <c r="AN89" i="1"/>
  <c r="D99" i="1"/>
  <c r="AN99" i="1"/>
  <c r="D107" i="1"/>
  <c r="AN107" i="1"/>
  <c r="D423" i="1"/>
  <c r="D422" i="1"/>
  <c r="D421" i="1"/>
  <c r="D420" i="1"/>
  <c r="D462" i="1"/>
  <c r="C140" i="1"/>
  <c r="AM140" i="1"/>
  <c r="C179" i="1"/>
  <c r="AM179" i="1"/>
  <c r="D234" i="1"/>
  <c r="AN234" i="1"/>
  <c r="AO62" i="2"/>
  <c r="AO113" i="2"/>
  <c r="AM113" i="2"/>
  <c r="BW113" i="2"/>
  <c r="BG15" i="2"/>
  <c r="BA26" i="2"/>
  <c r="AY26" i="2"/>
  <c r="BA30" i="2"/>
  <c r="AY30" i="2"/>
  <c r="BP90" i="2"/>
  <c r="BP89" i="2"/>
  <c r="AO25" i="2"/>
  <c r="AO38" i="2"/>
  <c r="D231" i="1"/>
  <c r="AN231" i="1"/>
  <c r="D233" i="1"/>
  <c r="AN233" i="1"/>
  <c r="D235" i="1"/>
  <c r="AN235" i="1"/>
  <c r="D240" i="1"/>
  <c r="AN240" i="1"/>
  <c r="D242" i="1"/>
  <c r="AN242" i="1"/>
  <c r="D110" i="1"/>
  <c r="AN110" i="1"/>
  <c r="D112" i="1"/>
  <c r="AN112" i="1"/>
  <c r="O346" i="1"/>
  <c r="AO48" i="2"/>
  <c r="AM48" i="2"/>
  <c r="AO100" i="2"/>
  <c r="AM100" i="2"/>
  <c r="D100" i="2"/>
  <c r="G100" i="2"/>
  <c r="C415" i="1"/>
  <c r="AM415" i="1"/>
  <c r="C51" i="1"/>
  <c r="Y493" i="1"/>
  <c r="Y492" i="1"/>
  <c r="Y50" i="1"/>
  <c r="Y397" i="1"/>
  <c r="C18" i="3"/>
  <c r="E143" i="1"/>
  <c r="E137" i="1"/>
  <c r="Q491" i="1"/>
  <c r="Q490" i="1"/>
  <c r="AN442" i="1"/>
  <c r="D432" i="1"/>
  <c r="C118" i="1"/>
  <c r="AN22" i="2"/>
  <c r="AN24" i="2"/>
  <c r="D95" i="1"/>
  <c r="AN95" i="1"/>
  <c r="D103" i="1"/>
  <c r="AN103" i="1"/>
  <c r="C138" i="1"/>
  <c r="AM138" i="1"/>
  <c r="C142" i="1"/>
  <c r="AM142" i="1"/>
  <c r="C155" i="1"/>
  <c r="AM155" i="1"/>
  <c r="C159" i="1"/>
  <c r="AM159" i="1"/>
  <c r="C244" i="1"/>
  <c r="D250" i="1"/>
  <c r="D355" i="1"/>
  <c r="D98" i="1"/>
  <c r="AN98" i="1"/>
  <c r="C156" i="1"/>
  <c r="AM156" i="1"/>
  <c r="C201" i="1"/>
  <c r="AM201" i="1"/>
  <c r="D384" i="1"/>
  <c r="D61" i="1"/>
  <c r="AN61" i="1"/>
  <c r="D238" i="1"/>
  <c r="AN238" i="1"/>
  <c r="D357" i="1"/>
  <c r="C123" i="1"/>
  <c r="AM123" i="1"/>
  <c r="Y341" i="1"/>
  <c r="AM341" i="1"/>
  <c r="Y470" i="1"/>
  <c r="AM470" i="1"/>
  <c r="C71" i="1"/>
  <c r="AM71" i="1"/>
  <c r="D90" i="1"/>
  <c r="AN90" i="1"/>
  <c r="D100" i="1"/>
  <c r="AN100" i="1"/>
  <c r="D201" i="1"/>
  <c r="AN201" i="1"/>
  <c r="D260" i="1"/>
  <c r="AN260" i="1"/>
  <c r="D279" i="1"/>
  <c r="AN279" i="1"/>
  <c r="D293" i="1"/>
  <c r="AN293" i="1"/>
  <c r="D295" i="1"/>
  <c r="AN295" i="1"/>
  <c r="D111" i="1"/>
  <c r="AN111" i="1"/>
  <c r="C157" i="1"/>
  <c r="AM157" i="1"/>
  <c r="D208" i="1"/>
  <c r="AN208" i="1"/>
  <c r="D271" i="1"/>
  <c r="AO69" i="2"/>
  <c r="AS52" i="2"/>
  <c r="AS50" i="2"/>
  <c r="D141" i="1"/>
  <c r="AN141" i="1"/>
  <c r="D154" i="1"/>
  <c r="AN154" i="1"/>
  <c r="D158" i="1"/>
  <c r="AN158" i="1"/>
  <c r="D171" i="1"/>
  <c r="AN171" i="1"/>
  <c r="D175" i="1"/>
  <c r="AN175" i="1"/>
  <c r="D177" i="1"/>
  <c r="AN177" i="1"/>
  <c r="C188" i="1"/>
  <c r="C200" i="1"/>
  <c r="C202" i="1"/>
  <c r="AM202" i="1"/>
  <c r="D220" i="1"/>
  <c r="AN220" i="1"/>
  <c r="D227" i="1"/>
  <c r="AN227" i="1"/>
  <c r="D232" i="1"/>
  <c r="AN232" i="1"/>
  <c r="D236" i="1"/>
  <c r="AN236" i="1"/>
  <c r="D337" i="1"/>
  <c r="AN337" i="1"/>
  <c r="D339" i="1"/>
  <c r="AN339" i="1"/>
  <c r="D341" i="1"/>
  <c r="D62" i="1"/>
  <c r="AN62" i="1"/>
  <c r="AQ85" i="2"/>
  <c r="AQ83" i="2"/>
  <c r="F474" i="1"/>
  <c r="F473" i="1"/>
  <c r="AN21" i="2"/>
  <c r="D444" i="1"/>
  <c r="AN445" i="1"/>
  <c r="BA83" i="2"/>
  <c r="AY84" i="2"/>
  <c r="N16" i="3"/>
  <c r="E20" i="1"/>
  <c r="C20" i="1"/>
  <c r="AN27" i="2"/>
  <c r="AN20" i="2"/>
  <c r="AP15" i="2"/>
  <c r="AN26" i="2"/>
  <c r="G19" i="3"/>
  <c r="F19" i="3"/>
  <c r="AO34" i="2"/>
  <c r="AN34" i="2"/>
  <c r="C492" i="1"/>
  <c r="AM472" i="1"/>
  <c r="AM496" i="1"/>
  <c r="BO51" i="2"/>
  <c r="BP50" i="2"/>
  <c r="BT44" i="2"/>
  <c r="Y505" i="1"/>
  <c r="AN505" i="1"/>
  <c r="Y476" i="1"/>
  <c r="C290" i="1"/>
  <c r="AM290" i="1"/>
  <c r="D353" i="1"/>
  <c r="D365" i="1"/>
  <c r="AN365" i="1"/>
  <c r="P115" i="1"/>
  <c r="AO81" i="2"/>
  <c r="D313" i="1"/>
  <c r="AN313" i="1"/>
  <c r="D397" i="1"/>
  <c r="D395" i="1"/>
  <c r="D394" i="1"/>
  <c r="AM260" i="1"/>
  <c r="Y469" i="1"/>
  <c r="D96" i="1"/>
  <c r="AN96" i="1"/>
  <c r="D94" i="1"/>
  <c r="AN94" i="1"/>
  <c r="C119" i="1"/>
  <c r="AM119" i="1"/>
  <c r="P338" i="1"/>
  <c r="P468" i="1"/>
  <c r="AS46" i="2"/>
  <c r="AS44" i="2"/>
  <c r="D104" i="1"/>
  <c r="AN104" i="1"/>
  <c r="D297" i="1"/>
  <c r="AN297" i="1"/>
  <c r="D106" i="1"/>
  <c r="AN106" i="1"/>
  <c r="D124" i="1"/>
  <c r="AN124" i="1"/>
  <c r="C139" i="1"/>
  <c r="AM139" i="1"/>
  <c r="C152" i="1"/>
  <c r="AM152" i="1"/>
  <c r="D203" i="1"/>
  <c r="AN203" i="1"/>
  <c r="D225" i="1"/>
  <c r="AN225" i="1"/>
  <c r="D274" i="1"/>
  <c r="AN274" i="1"/>
  <c r="D356" i="1"/>
  <c r="AN356" i="1"/>
  <c r="D457" i="1"/>
  <c r="P465" i="1"/>
  <c r="P464" i="1"/>
  <c r="AQ15" i="2"/>
  <c r="AQ78" i="2"/>
  <c r="AQ68" i="2"/>
  <c r="AQ64" i="2"/>
  <c r="AS15" i="2"/>
  <c r="AS68" i="2"/>
  <c r="AS64" i="2"/>
  <c r="F487" i="1"/>
  <c r="F486" i="1"/>
  <c r="C72" i="1"/>
  <c r="D87" i="1"/>
  <c r="AN87" i="1"/>
  <c r="D91" i="1"/>
  <c r="AN91" i="1"/>
  <c r="D105" i="1"/>
  <c r="AN105" i="1"/>
  <c r="D179" i="1"/>
  <c r="D211" i="1"/>
  <c r="AN211" i="1"/>
  <c r="D219" i="1"/>
  <c r="AN219" i="1"/>
  <c r="C221" i="1"/>
  <c r="AM221" i="1"/>
  <c r="D243" i="1"/>
  <c r="AN243" i="1"/>
  <c r="D317" i="1"/>
  <c r="D327" i="1"/>
  <c r="D340" i="1"/>
  <c r="D379" i="1"/>
  <c r="AN379" i="1"/>
  <c r="D210" i="1"/>
  <c r="AN210" i="1"/>
  <c r="D241" i="1"/>
  <c r="AN241" i="1"/>
  <c r="D366" i="1"/>
  <c r="AN366" i="1"/>
  <c r="D372" i="1"/>
  <c r="AN372" i="1"/>
  <c r="D458" i="1"/>
  <c r="AN458" i="1"/>
  <c r="D463" i="1"/>
  <c r="AO107" i="2"/>
  <c r="Y115" i="1"/>
  <c r="Y114" i="1"/>
  <c r="D448" i="1"/>
  <c r="C448" i="1"/>
  <c r="D72" i="1"/>
  <c r="AN72" i="1"/>
  <c r="D102" i="1"/>
  <c r="AN102" i="1"/>
  <c r="D113" i="1"/>
  <c r="C153" i="1"/>
  <c r="AM153" i="1"/>
  <c r="D181" i="1"/>
  <c r="T40" i="1"/>
  <c r="D139" i="1"/>
  <c r="AN139" i="1"/>
  <c r="C219" i="1"/>
  <c r="AM219" i="1"/>
  <c r="R474" i="1"/>
  <c r="R473" i="1"/>
  <c r="D272" i="1"/>
  <c r="AO53" i="2"/>
  <c r="AM53" i="2"/>
  <c r="D53" i="2"/>
  <c r="G53" i="2"/>
  <c r="E448" i="1"/>
  <c r="X44" i="2"/>
  <c r="Y44" i="2"/>
  <c r="BH92" i="2"/>
  <c r="BO90" i="2"/>
  <c r="BO89" i="2"/>
  <c r="AZ20" i="2"/>
  <c r="AN502" i="1"/>
  <c r="AM502" i="1"/>
  <c r="AF474" i="1"/>
  <c r="AF473" i="1"/>
  <c r="Y475" i="1"/>
  <c r="AF480" i="1"/>
  <c r="AF479" i="1"/>
  <c r="Y482" i="1"/>
  <c r="AT15" i="2"/>
  <c r="E253" i="1"/>
  <c r="AN18" i="2"/>
  <c r="D189" i="1"/>
  <c r="AN189" i="1"/>
  <c r="D200" i="1"/>
  <c r="AN200" i="1"/>
  <c r="O75" i="1"/>
  <c r="Q74" i="1"/>
  <c r="K49" i="1"/>
  <c r="Y498" i="1"/>
  <c r="AN498" i="1"/>
  <c r="D129" i="1"/>
  <c r="AN129" i="1"/>
  <c r="D160" i="1"/>
  <c r="D188" i="1"/>
  <c r="D199" i="1"/>
  <c r="D239" i="1"/>
  <c r="P487" i="1"/>
  <c r="P486" i="1"/>
  <c r="R487" i="1"/>
  <c r="R486" i="1"/>
  <c r="C90" i="1"/>
  <c r="AM90" i="1"/>
  <c r="D97" i="1"/>
  <c r="D121" i="1"/>
  <c r="AN121" i="1"/>
  <c r="D142" i="1"/>
  <c r="D151" i="1"/>
  <c r="D156" i="1"/>
  <c r="AN156" i="1"/>
  <c r="C176" i="1"/>
  <c r="D182" i="1"/>
  <c r="D202" i="1"/>
  <c r="AN202" i="1"/>
  <c r="D218" i="1"/>
  <c r="AN218" i="1"/>
  <c r="D221" i="1"/>
  <c r="AN221" i="1"/>
  <c r="P352" i="1"/>
  <c r="P351" i="1"/>
  <c r="O361" i="1"/>
  <c r="O360" i="1"/>
  <c r="P485" i="1"/>
  <c r="D485" i="1"/>
  <c r="R484" i="1"/>
  <c r="D88" i="1"/>
  <c r="C141" i="1"/>
  <c r="AM141" i="1"/>
  <c r="C149" i="1"/>
  <c r="D155" i="1"/>
  <c r="AN155" i="1"/>
  <c r="D159" i="1"/>
  <c r="AN159" i="1"/>
  <c r="D164" i="1"/>
  <c r="AN164" i="1"/>
  <c r="D168" i="1"/>
  <c r="AN168" i="1"/>
  <c r="D174" i="1"/>
  <c r="AN174" i="1"/>
  <c r="C180" i="1"/>
  <c r="AM180" i="1"/>
  <c r="D185" i="1"/>
  <c r="D205" i="1"/>
  <c r="D217" i="1"/>
  <c r="C225" i="1"/>
  <c r="AM225" i="1"/>
  <c r="D251" i="1"/>
  <c r="AN251" i="1"/>
  <c r="D256" i="1"/>
  <c r="D258" i="1"/>
  <c r="AN258" i="1"/>
  <c r="D290" i="1"/>
  <c r="AN290" i="1"/>
  <c r="AQ111" i="2"/>
  <c r="AQ109" i="2"/>
  <c r="C296" i="1"/>
  <c r="AM296" i="1"/>
  <c r="AO47" i="2"/>
  <c r="AQ46" i="2"/>
  <c r="AQ44" i="2"/>
  <c r="AN507" i="1"/>
  <c r="D60" i="1"/>
  <c r="D63" i="1"/>
  <c r="AN63" i="1"/>
  <c r="D71" i="1"/>
  <c r="C87" i="1"/>
  <c r="C89" i="1"/>
  <c r="AM89" i="1"/>
  <c r="C91" i="1"/>
  <c r="AM91" i="1"/>
  <c r="D120" i="1"/>
  <c r="C122" i="1"/>
  <c r="D123" i="1"/>
  <c r="AN123" i="1"/>
  <c r="D125" i="1"/>
  <c r="AN125" i="1"/>
  <c r="D128" i="1"/>
  <c r="AN128" i="1"/>
  <c r="D152" i="1"/>
  <c r="AN152" i="1"/>
  <c r="C182" i="1"/>
  <c r="AM182" i="1"/>
  <c r="D190" i="1"/>
  <c r="AN190" i="1"/>
  <c r="D195" i="1"/>
  <c r="D213" i="1"/>
  <c r="C224" i="1"/>
  <c r="C228" i="1"/>
  <c r="AM228" i="1"/>
  <c r="D288" i="1"/>
  <c r="C297" i="1"/>
  <c r="AM297" i="1"/>
  <c r="D17" i="1"/>
  <c r="P456" i="1"/>
  <c r="P346" i="1"/>
  <c r="R345" i="1"/>
  <c r="R344" i="1"/>
  <c r="R343" i="1"/>
  <c r="R342" i="1"/>
  <c r="D122" i="1"/>
  <c r="AN122" i="1"/>
  <c r="C124" i="1"/>
  <c r="AM124" i="1"/>
  <c r="D127" i="1"/>
  <c r="AN127" i="1"/>
  <c r="D163" i="1"/>
  <c r="D165" i="1"/>
  <c r="AN165" i="1"/>
  <c r="D167" i="1"/>
  <c r="AN167" i="1"/>
  <c r="D169" i="1"/>
  <c r="AN169" i="1"/>
  <c r="D173" i="1"/>
  <c r="AN173" i="1"/>
  <c r="D178" i="1"/>
  <c r="AN178" i="1"/>
  <c r="C181" i="1"/>
  <c r="AM181" i="1"/>
  <c r="D192" i="1"/>
  <c r="D206" i="1"/>
  <c r="AN206" i="1"/>
  <c r="D224" i="1"/>
  <c r="D226" i="1"/>
  <c r="AN226" i="1"/>
  <c r="D228" i="1"/>
  <c r="AN228" i="1"/>
  <c r="D336" i="1"/>
  <c r="D363" i="1"/>
  <c r="AN363" i="1"/>
  <c r="D377" i="1"/>
  <c r="D471" i="1"/>
  <c r="D299" i="1"/>
  <c r="P461" i="1"/>
  <c r="D494" i="1"/>
  <c r="AN494" i="1"/>
  <c r="P492" i="1"/>
  <c r="D289" i="1"/>
  <c r="AN289" i="1"/>
  <c r="D332" i="1"/>
  <c r="R456" i="1"/>
  <c r="AQ93" i="2"/>
  <c r="AQ89" i="2"/>
  <c r="F480" i="1"/>
  <c r="F479" i="1"/>
  <c r="AO86" i="2"/>
  <c r="P434" i="8"/>
  <c r="C334" i="8"/>
  <c r="I331" i="8"/>
  <c r="C213" i="8"/>
  <c r="D208" i="8"/>
  <c r="C129" i="8"/>
  <c r="AC129" i="8"/>
  <c r="D123" i="8"/>
  <c r="C20" i="8"/>
  <c r="D196" i="8"/>
  <c r="C375" i="8"/>
  <c r="C373" i="8"/>
  <c r="D373" i="8"/>
  <c r="AB30" i="2"/>
  <c r="M37" i="2"/>
  <c r="P24" i="2"/>
  <c r="N25" i="2"/>
  <c r="P39" i="2"/>
  <c r="M48" i="2"/>
  <c r="Z28" i="2"/>
  <c r="M28" i="2"/>
  <c r="N40" i="2"/>
  <c r="P47" i="2"/>
  <c r="P38" i="2"/>
  <c r="O37" i="2"/>
  <c r="P34" i="2"/>
  <c r="M32" i="2"/>
  <c r="M101" i="2"/>
  <c r="N38" i="2"/>
  <c r="N28" i="2"/>
  <c r="M41" i="2"/>
  <c r="AB40" i="2"/>
  <c r="AB26" i="2"/>
  <c r="M45" i="2"/>
  <c r="M44" i="2"/>
  <c r="M39" i="2"/>
  <c r="M24" i="2"/>
  <c r="P41" i="2"/>
  <c r="P25" i="2"/>
  <c r="N24" i="2"/>
  <c r="O28" i="2"/>
  <c r="N32" i="2"/>
  <c r="P30" i="2"/>
  <c r="P31" i="2"/>
  <c r="N45" i="2"/>
  <c r="N44" i="2"/>
  <c r="O25" i="2"/>
  <c r="M21" i="2"/>
  <c r="N34" i="2"/>
  <c r="N26" i="2"/>
  <c r="N19" i="2"/>
  <c r="M40" i="2"/>
  <c r="S20" i="2"/>
  <c r="P20" i="2"/>
  <c r="O47" i="2"/>
  <c r="P101" i="2"/>
  <c r="P99" i="2"/>
  <c r="P97" i="2"/>
  <c r="AB19" i="2"/>
  <c r="O101" i="2"/>
  <c r="O99" i="2"/>
  <c r="O97" i="2"/>
  <c r="N48" i="2"/>
  <c r="M35" i="2"/>
  <c r="M20" i="2"/>
  <c r="P37" i="2"/>
  <c r="O40" i="2"/>
  <c r="N37" i="2"/>
  <c r="AC26" i="2"/>
  <c r="P45" i="2"/>
  <c r="P44" i="2"/>
  <c r="O19" i="2"/>
  <c r="O41" i="2"/>
  <c r="M36" i="2"/>
  <c r="AB29" i="2"/>
  <c r="P19" i="2"/>
  <c r="M16" i="2"/>
  <c r="AB37" i="2"/>
  <c r="O30" i="2"/>
  <c r="P27" i="2"/>
  <c r="M25" i="2"/>
  <c r="O85" i="2"/>
  <c r="O83" i="2"/>
  <c r="L57" i="8"/>
  <c r="L46" i="8"/>
  <c r="L366" i="8"/>
  <c r="L41" i="8"/>
  <c r="U41" i="8"/>
  <c r="Z366" i="8"/>
  <c r="Z41" i="8"/>
  <c r="V242" i="8"/>
  <c r="P273" i="8"/>
  <c r="P272" i="8"/>
  <c r="L274" i="8"/>
  <c r="L39" i="8"/>
  <c r="O38" i="8"/>
  <c r="C405" i="8"/>
  <c r="D404" i="8"/>
  <c r="E399" i="8"/>
  <c r="E38" i="8"/>
  <c r="AC227" i="8"/>
  <c r="U40" i="2"/>
  <c r="M474" i="8"/>
  <c r="C265" i="8"/>
  <c r="D264" i="8"/>
  <c r="F38" i="8"/>
  <c r="S272" i="8"/>
  <c r="AC212" i="8"/>
  <c r="AN500" i="1"/>
  <c r="K16" i="1"/>
  <c r="R495" i="1"/>
  <c r="D477" i="1"/>
  <c r="P474" i="1"/>
  <c r="P473" i="1"/>
  <c r="D497" i="1"/>
  <c r="P495" i="1"/>
  <c r="D373" i="1"/>
  <c r="P385" i="1"/>
  <c r="D385" i="1"/>
  <c r="D294" i="1"/>
  <c r="C279" i="1"/>
  <c r="AM279" i="1"/>
  <c r="O115" i="1"/>
  <c r="O114" i="1"/>
  <c r="R480" i="1"/>
  <c r="R479" i="1"/>
  <c r="P361" i="1"/>
  <c r="P360" i="1"/>
  <c r="R492" i="1"/>
  <c r="O271" i="1"/>
  <c r="P480" i="1"/>
  <c r="P479" i="1"/>
  <c r="AQ52" i="2"/>
  <c r="AQ50" i="2"/>
  <c r="D66" i="1"/>
  <c r="D65" i="1"/>
  <c r="D64" i="1"/>
  <c r="Y65" i="1"/>
  <c r="AU43" i="2"/>
  <c r="Q83" i="8"/>
  <c r="Q79" i="8"/>
  <c r="AC447" i="8"/>
  <c r="Y324" i="1"/>
  <c r="Y266" i="1"/>
  <c r="Y265" i="1"/>
  <c r="AM265" i="1"/>
  <c r="O266" i="1"/>
  <c r="O265" i="1"/>
  <c r="O270" i="1"/>
  <c r="O269" i="1"/>
  <c r="AM488" i="1"/>
  <c r="AM499" i="1"/>
  <c r="E44" i="1"/>
  <c r="AM481" i="1"/>
  <c r="F322" i="1"/>
  <c r="F319" i="1"/>
  <c r="F253" i="1"/>
  <c r="F252" i="1"/>
  <c r="F247" i="1"/>
  <c r="F194" i="1"/>
  <c r="F47" i="1"/>
  <c r="D204" i="1"/>
  <c r="AN204" i="1"/>
  <c r="AM268" i="1"/>
  <c r="F68" i="1"/>
  <c r="F67" i="1"/>
  <c r="E428" i="1"/>
  <c r="E427" i="1"/>
  <c r="E426" i="1"/>
  <c r="E381" i="1"/>
  <c r="E367" i="1"/>
  <c r="E394" i="1"/>
  <c r="E393" i="1"/>
  <c r="E390" i="1"/>
  <c r="D148" i="1"/>
  <c r="AN148" i="1"/>
  <c r="E252" i="1"/>
  <c r="E247" i="1"/>
  <c r="E68" i="1"/>
  <c r="E67" i="1"/>
  <c r="AN462" i="1"/>
  <c r="C93" i="1"/>
  <c r="AM93" i="1"/>
  <c r="F285" i="1"/>
  <c r="F284" i="1"/>
  <c r="F280" i="1"/>
  <c r="F276" i="1"/>
  <c r="E47" i="1"/>
  <c r="E350" i="1"/>
  <c r="AM512" i="1"/>
  <c r="AN271" i="1"/>
  <c r="D270" i="1"/>
  <c r="D269" i="1"/>
  <c r="E409" i="1"/>
  <c r="E408" i="1"/>
  <c r="D393" i="1"/>
  <c r="D390" i="1"/>
  <c r="BA57" i="2"/>
  <c r="AY57" i="2"/>
  <c r="AM57" i="2"/>
  <c r="F212" i="1"/>
  <c r="F48" i="1"/>
  <c r="D48" i="1"/>
  <c r="F150" i="1"/>
  <c r="F136" i="1"/>
  <c r="D76" i="1"/>
  <c r="AN76" i="1"/>
  <c r="F37" i="1"/>
  <c r="D509" i="1"/>
  <c r="AN509" i="1"/>
  <c r="AN118" i="1"/>
  <c r="D117" i="1"/>
  <c r="AN117" i="1"/>
  <c r="AM118" i="1"/>
  <c r="C117" i="1"/>
  <c r="Z491" i="1"/>
  <c r="Z490" i="1"/>
  <c r="F92" i="1"/>
  <c r="F86" i="1"/>
  <c r="F41" i="1"/>
  <c r="AN488" i="1"/>
  <c r="AN402" i="1"/>
  <c r="Y465" i="1"/>
  <c r="Y464" i="1"/>
  <c r="AQ55" i="1"/>
  <c r="AQ54" i="1"/>
  <c r="E40" i="1"/>
  <c r="D80" i="1"/>
  <c r="AM26" i="2"/>
  <c r="AM51" i="1"/>
  <c r="J108" i="2"/>
  <c r="Z455" i="1"/>
  <c r="Y40" i="2"/>
  <c r="X40" i="2"/>
  <c r="H40" i="2"/>
  <c r="E455" i="1"/>
  <c r="C422" i="1"/>
  <c r="AM422" i="1"/>
  <c r="C509" i="1"/>
  <c r="AM509" i="1"/>
  <c r="AN497" i="1"/>
  <c r="AM50" i="1"/>
  <c r="AM418" i="1"/>
  <c r="AM510" i="1"/>
  <c r="P433" i="8"/>
  <c r="Z49" i="1"/>
  <c r="AN483" i="1"/>
  <c r="AM483" i="1"/>
  <c r="Y37" i="1"/>
  <c r="AF459" i="1"/>
  <c r="AF455" i="1"/>
  <c r="BW59" i="2"/>
  <c r="F350" i="1"/>
  <c r="F349" i="1"/>
  <c r="F348" i="1"/>
  <c r="BD43" i="2"/>
  <c r="BD14" i="2"/>
  <c r="P38" i="8"/>
  <c r="H71" i="2"/>
  <c r="J71" i="2"/>
  <c r="I61" i="2"/>
  <c r="L36" i="2"/>
  <c r="K36" i="2"/>
  <c r="G234" i="8"/>
  <c r="G233" i="8"/>
  <c r="D263" i="8"/>
  <c r="D262" i="8"/>
  <c r="D257" i="8"/>
  <c r="F39" i="8"/>
  <c r="Y457" i="1"/>
  <c r="AM457" i="1"/>
  <c r="AM263" i="1"/>
  <c r="AM264" i="1"/>
  <c r="BV61" i="2"/>
  <c r="E37" i="1"/>
  <c r="E323" i="1"/>
  <c r="E322" i="1"/>
  <c r="E319" i="1"/>
  <c r="AN262" i="1"/>
  <c r="Y487" i="1"/>
  <c r="AM487" i="1"/>
  <c r="BV88" i="2"/>
  <c r="AN388" i="1"/>
  <c r="AN489" i="1"/>
  <c r="C312" i="1"/>
  <c r="C311" i="1"/>
  <c r="D480" i="1"/>
  <c r="D479" i="1"/>
  <c r="Z37" i="1"/>
  <c r="AB46" i="1"/>
  <c r="C205" i="1"/>
  <c r="C238" i="1"/>
  <c r="AM238" i="1"/>
  <c r="D316" i="1"/>
  <c r="AB48" i="1"/>
  <c r="AM133" i="1"/>
  <c r="C184" i="1"/>
  <c r="AM184" i="1"/>
  <c r="D278" i="1"/>
  <c r="D277" i="1"/>
  <c r="AN277" i="1"/>
  <c r="D230" i="1"/>
  <c r="AN230" i="1"/>
  <c r="AD48" i="1"/>
  <c r="AD67" i="1"/>
  <c r="P369" i="1"/>
  <c r="P368" i="1"/>
  <c r="P367" i="1"/>
  <c r="D216" i="1"/>
  <c r="E212" i="1"/>
  <c r="E193" i="1"/>
  <c r="E46" i="1"/>
  <c r="AL60" i="2"/>
  <c r="BV60" i="2"/>
  <c r="I69" i="2"/>
  <c r="D371" i="1"/>
  <c r="AN371" i="1"/>
  <c r="AN60" i="2"/>
  <c r="AN56" i="2"/>
  <c r="AN433" i="1"/>
  <c r="C187" i="1"/>
  <c r="AM187" i="1"/>
  <c r="O43" i="1"/>
  <c r="D331" i="1"/>
  <c r="AN331" i="1"/>
  <c r="D292" i="1"/>
  <c r="AN292" i="1"/>
  <c r="Y353" i="1"/>
  <c r="AM353" i="1"/>
  <c r="J48" i="1"/>
  <c r="D312" i="1"/>
  <c r="AN312" i="1"/>
  <c r="D255" i="1"/>
  <c r="AN255" i="1"/>
  <c r="E92" i="1"/>
  <c r="E86" i="1"/>
  <c r="E83" i="1"/>
  <c r="N48" i="1"/>
  <c r="D197" i="1"/>
  <c r="D196" i="1"/>
  <c r="AN196" i="1"/>
  <c r="AN481" i="1"/>
  <c r="AG319" i="1"/>
  <c r="D223" i="1"/>
  <c r="AN223" i="1"/>
  <c r="Z466" i="1"/>
  <c r="AM433" i="1"/>
  <c r="I107" i="2"/>
  <c r="J55" i="2"/>
  <c r="BW63" i="2"/>
  <c r="U46" i="1"/>
  <c r="AJ193" i="1"/>
  <c r="AJ46" i="1"/>
  <c r="D44" i="6"/>
  <c r="D265" i="6"/>
  <c r="AD276" i="1"/>
  <c r="F69" i="6"/>
  <c r="F40" i="6"/>
  <c r="H69" i="6"/>
  <c r="H40" i="6"/>
  <c r="T163" i="6"/>
  <c r="T159" i="6"/>
  <c r="T155" i="6"/>
  <c r="T44" i="6"/>
  <c r="L73" i="5"/>
  <c r="L17" i="5"/>
  <c r="K18" i="5"/>
  <c r="K30" i="5"/>
  <c r="K29" i="5"/>
  <c r="K28" i="5"/>
  <c r="C299" i="6"/>
  <c r="C298" i="6"/>
  <c r="AC295" i="6"/>
  <c r="C292" i="6"/>
  <c r="H265" i="6"/>
  <c r="H264" i="6"/>
  <c r="H263" i="6"/>
  <c r="H44" i="6"/>
  <c r="I224" i="6"/>
  <c r="I223" i="6"/>
  <c r="I222" i="6"/>
  <c r="I221" i="6"/>
  <c r="C225" i="6"/>
  <c r="C213" i="6"/>
  <c r="I211" i="6"/>
  <c r="I208" i="6"/>
  <c r="C190" i="6"/>
  <c r="I186" i="6"/>
  <c r="I185" i="6"/>
  <c r="I178" i="6"/>
  <c r="I175" i="6"/>
  <c r="M59" i="6"/>
  <c r="M58" i="6"/>
  <c r="M38" i="6"/>
  <c r="C309" i="6"/>
  <c r="I307" i="6"/>
  <c r="P70" i="6"/>
  <c r="AC71" i="6"/>
  <c r="D43" i="6"/>
  <c r="D94" i="6"/>
  <c r="AC209" i="6"/>
  <c r="P42" i="6"/>
  <c r="AC42" i="6"/>
  <c r="C92" i="5"/>
  <c r="C91" i="5"/>
  <c r="C90" i="5"/>
  <c r="C89" i="5"/>
  <c r="AC93" i="5"/>
  <c r="O19" i="5"/>
  <c r="O23" i="5"/>
  <c r="O22" i="5"/>
  <c r="O21" i="5"/>
  <c r="O16" i="5"/>
  <c r="O15" i="5"/>
  <c r="O14" i="5"/>
  <c r="D36" i="6"/>
  <c r="D155" i="6"/>
  <c r="G38" i="6"/>
  <c r="G59" i="6"/>
  <c r="C11" i="13"/>
  <c r="C10" i="13"/>
  <c r="J18" i="5"/>
  <c r="I18" i="5"/>
  <c r="N44" i="6"/>
  <c r="J44" i="6"/>
  <c r="I44" i="6"/>
  <c r="N94" i="6"/>
  <c r="N41" i="6"/>
  <c r="Z69" i="6"/>
  <c r="Z38" i="6"/>
  <c r="Z40" i="6"/>
  <c r="AA29" i="5"/>
  <c r="AA17" i="5"/>
  <c r="AC205" i="6"/>
  <c r="C204" i="6"/>
  <c r="AC204" i="6"/>
  <c r="U38" i="6"/>
  <c r="AC273" i="6"/>
  <c r="C272" i="6"/>
  <c r="I257" i="6"/>
  <c r="I253" i="6"/>
  <c r="I252" i="6"/>
  <c r="I251" i="6"/>
  <c r="Z174" i="6"/>
  <c r="G193" i="6"/>
  <c r="G192" i="6"/>
  <c r="G174" i="6"/>
  <c r="G41" i="6"/>
  <c r="I39" i="6"/>
  <c r="P285" i="6"/>
  <c r="AC285" i="6"/>
  <c r="AC286" i="6"/>
  <c r="AC37" i="5"/>
  <c r="P33" i="5"/>
  <c r="P31" i="5"/>
  <c r="T67" i="6"/>
  <c r="X44" i="6"/>
  <c r="AC103" i="5"/>
  <c r="C102" i="5"/>
  <c r="AC157" i="6"/>
  <c r="C156" i="6"/>
  <c r="AC111" i="6"/>
  <c r="C108" i="6"/>
  <c r="H41" i="6"/>
  <c r="P19" i="6"/>
  <c r="AC19" i="6"/>
  <c r="AB81" i="5"/>
  <c r="AC297" i="6"/>
  <c r="N69" i="6"/>
  <c r="N40" i="6"/>
  <c r="R69" i="6"/>
  <c r="R38" i="6"/>
  <c r="R40" i="6"/>
  <c r="N17" i="5"/>
  <c r="N90" i="5"/>
  <c r="I292" i="6"/>
  <c r="I291" i="6"/>
  <c r="I278" i="6"/>
  <c r="AB163" i="6"/>
  <c r="AB44" i="6"/>
  <c r="S29" i="5"/>
  <c r="S17" i="5"/>
  <c r="W43" i="6"/>
  <c r="X67" i="6"/>
  <c r="X139" i="6"/>
  <c r="X136" i="6"/>
  <c r="X51" i="6"/>
  <c r="X50" i="6"/>
  <c r="P272" i="6"/>
  <c r="AC275" i="6"/>
  <c r="V267" i="6"/>
  <c r="V266" i="6"/>
  <c r="C257" i="6"/>
  <c r="C253" i="6"/>
  <c r="C252" i="6"/>
  <c r="C251" i="6"/>
  <c r="AC258" i="6"/>
  <c r="V211" i="6"/>
  <c r="P216" i="6"/>
  <c r="AC216" i="6"/>
  <c r="P211" i="6"/>
  <c r="P208" i="6"/>
  <c r="K193" i="6"/>
  <c r="K38" i="6"/>
  <c r="AA38" i="6"/>
  <c r="AA59" i="6"/>
  <c r="AA58" i="6"/>
  <c r="D194" i="6"/>
  <c r="D193" i="6"/>
  <c r="D192" i="6"/>
  <c r="D174" i="6"/>
  <c r="D39" i="6"/>
  <c r="AC79" i="6"/>
  <c r="C78" i="6"/>
  <c r="AC78" i="6"/>
  <c r="Q40" i="6"/>
  <c r="W37" i="6"/>
  <c r="W35" i="6"/>
  <c r="W34" i="6"/>
  <c r="W32" i="6"/>
  <c r="W31" i="6"/>
  <c r="W18" i="6"/>
  <c r="W14" i="6"/>
  <c r="J194" i="6"/>
  <c r="J193" i="6"/>
  <c r="J192" i="6"/>
  <c r="J174" i="6"/>
  <c r="R68" i="6"/>
  <c r="R67" i="6"/>
  <c r="R41" i="6"/>
  <c r="I194" i="6"/>
  <c r="I193" i="6"/>
  <c r="I192" i="6"/>
  <c r="T24" i="5"/>
  <c r="T17" i="5"/>
  <c r="S44" i="6"/>
  <c r="T38" i="6"/>
  <c r="X41" i="6"/>
  <c r="L43" i="6"/>
  <c r="J43" i="6"/>
  <c r="I43" i="6"/>
  <c r="L94" i="6"/>
  <c r="L41" i="6"/>
  <c r="J51" i="6"/>
  <c r="J50" i="6"/>
  <c r="Y44" i="6"/>
  <c r="Y265" i="6"/>
  <c r="X38" i="6"/>
  <c r="L69" i="6"/>
  <c r="L40" i="6"/>
  <c r="J40" i="6"/>
  <c r="I40" i="6"/>
  <c r="Q15" i="6"/>
  <c r="P15" i="6"/>
  <c r="T14" i="6"/>
  <c r="G19" i="5"/>
  <c r="I276" i="6"/>
  <c r="C277" i="6"/>
  <c r="C194" i="6"/>
  <c r="I272" i="6"/>
  <c r="I271" i="6"/>
  <c r="I267" i="6"/>
  <c r="X30" i="5"/>
  <c r="X18" i="5"/>
  <c r="AC270" i="6"/>
  <c r="P268" i="6"/>
  <c r="O38" i="6"/>
  <c r="O193" i="6"/>
  <c r="P195" i="6"/>
  <c r="AC197" i="6"/>
  <c r="Q39" i="6"/>
  <c r="Q69" i="6"/>
  <c r="Q38" i="6"/>
  <c r="P298" i="6"/>
  <c r="AC298" i="6"/>
  <c r="AC299" i="6"/>
  <c r="H22" i="5"/>
  <c r="H21" i="5"/>
  <c r="W51" i="6"/>
  <c r="W50" i="6"/>
  <c r="P253" i="6"/>
  <c r="U37" i="6"/>
  <c r="U35" i="6"/>
  <c r="U34" i="6"/>
  <c r="U32" i="6"/>
  <c r="U31" i="6"/>
  <c r="U18" i="6"/>
  <c r="U14" i="6"/>
  <c r="C234" i="6"/>
  <c r="AC234" i="6"/>
  <c r="AC235" i="6"/>
  <c r="O17" i="5"/>
  <c r="AC151" i="6"/>
  <c r="P150" i="6"/>
  <c r="F41" i="6"/>
  <c r="Z41" i="6"/>
  <c r="AC39" i="1"/>
  <c r="AD39" i="1"/>
  <c r="AC43" i="2"/>
  <c r="AE56" i="2"/>
  <c r="AE43" i="2"/>
  <c r="AC41" i="1"/>
  <c r="AD41" i="1"/>
  <c r="AC68" i="1"/>
  <c r="AC67" i="1"/>
  <c r="BL43" i="2"/>
  <c r="BL14" i="2"/>
  <c r="AC349" i="1"/>
  <c r="AC348" i="1"/>
  <c r="AC318" i="1"/>
  <c r="P43" i="1"/>
  <c r="D43" i="1"/>
  <c r="X348" i="1"/>
  <c r="X318" i="1"/>
  <c r="J276" i="1"/>
  <c r="C307" i="1"/>
  <c r="AF83" i="1"/>
  <c r="G46" i="1"/>
  <c r="I54" i="2"/>
  <c r="J54" i="2"/>
  <c r="AC92" i="8"/>
  <c r="AB37" i="8"/>
  <c r="X76" i="8"/>
  <c r="X37" i="8"/>
  <c r="M354" i="8"/>
  <c r="H60" i="2"/>
  <c r="L26" i="2"/>
  <c r="K26" i="2"/>
  <c r="AA355" i="8"/>
  <c r="AA354" i="8"/>
  <c r="BR14" i="2"/>
  <c r="T46" i="8"/>
  <c r="P74" i="2"/>
  <c r="P72" i="2"/>
  <c r="O74" i="2"/>
  <c r="O72" i="2"/>
  <c r="AC443" i="8"/>
  <c r="AC335" i="8"/>
  <c r="O111" i="2"/>
  <c r="O109" i="2"/>
  <c r="Y40" i="8"/>
  <c r="W46" i="8"/>
  <c r="AA329" i="8"/>
  <c r="AA328" i="8"/>
  <c r="M40" i="8"/>
  <c r="M328" i="8"/>
  <c r="O327" i="8"/>
  <c r="Q273" i="8"/>
  <c r="Q272" i="8"/>
  <c r="U43" i="8"/>
  <c r="S72" i="2"/>
  <c r="I482" i="8"/>
  <c r="I43" i="8"/>
  <c r="R46" i="8"/>
  <c r="S46" i="8"/>
  <c r="X355" i="8"/>
  <c r="X354" i="8"/>
  <c r="L30" i="2"/>
  <c r="K30" i="2"/>
  <c r="E39" i="8"/>
  <c r="W42" i="8"/>
  <c r="V341" i="8"/>
  <c r="V329" i="8"/>
  <c r="V328" i="8"/>
  <c r="Y329" i="8"/>
  <c r="Y328" i="8"/>
  <c r="P111" i="2"/>
  <c r="P109" i="2"/>
  <c r="V38" i="8"/>
  <c r="Q72" i="2"/>
  <c r="Y56" i="2"/>
  <c r="AC84" i="8"/>
  <c r="N355" i="8"/>
  <c r="N354" i="8"/>
  <c r="N327" i="8"/>
  <c r="N51" i="8"/>
  <c r="N50" i="8"/>
  <c r="T354" i="8"/>
  <c r="T327" i="8"/>
  <c r="W43" i="8"/>
  <c r="P355" i="8"/>
  <c r="P354" i="8"/>
  <c r="AC349" i="8"/>
  <c r="N40" i="8"/>
  <c r="H46" i="8"/>
  <c r="K355" i="8"/>
  <c r="K354" i="8"/>
  <c r="K327" i="8"/>
  <c r="G40" i="8"/>
  <c r="E354" i="8"/>
  <c r="U46" i="8"/>
  <c r="M37" i="8"/>
  <c r="X40" i="8"/>
  <c r="G355" i="8"/>
  <c r="G354" i="8"/>
  <c r="G327" i="8"/>
  <c r="L47" i="2"/>
  <c r="K47" i="2"/>
  <c r="C47" i="2"/>
  <c r="F47" i="2"/>
  <c r="M111" i="2"/>
  <c r="M109" i="2"/>
  <c r="F43" i="8"/>
  <c r="C480" i="8"/>
  <c r="C479" i="8"/>
  <c r="AC479" i="8"/>
  <c r="Y355" i="8"/>
  <c r="Y354" i="8"/>
  <c r="S43" i="8"/>
  <c r="Y20" i="2"/>
  <c r="X20" i="2"/>
  <c r="Y39" i="2"/>
  <c r="X39" i="2"/>
  <c r="H39" i="2"/>
  <c r="E40" i="8"/>
  <c r="AB43" i="2"/>
  <c r="Y24" i="2"/>
  <c r="X24" i="2"/>
  <c r="Y41" i="2"/>
  <c r="X41" i="2"/>
  <c r="H41" i="2"/>
  <c r="Y38" i="2"/>
  <c r="X38" i="2"/>
  <c r="Y35" i="2"/>
  <c r="X35" i="2"/>
  <c r="H35" i="2"/>
  <c r="R37" i="8"/>
  <c r="AA39" i="8"/>
  <c r="V355" i="8"/>
  <c r="V354" i="8"/>
  <c r="F46" i="8"/>
  <c r="F40" i="8"/>
  <c r="J354" i="8"/>
  <c r="J41" i="8"/>
  <c r="C41" i="8"/>
  <c r="AC41" i="8"/>
  <c r="K40" i="8"/>
  <c r="C384" i="8"/>
  <c r="X329" i="8"/>
  <c r="X328" i="8"/>
  <c r="J38" i="8"/>
  <c r="R39" i="8"/>
  <c r="AC446" i="8"/>
  <c r="Y26" i="2"/>
  <c r="X26" i="2"/>
  <c r="Y34" i="2"/>
  <c r="X34" i="2"/>
  <c r="H76" i="8"/>
  <c r="H75" i="8"/>
  <c r="H72" i="8"/>
  <c r="N37" i="8"/>
  <c r="AC196" i="8"/>
  <c r="Q355" i="8"/>
  <c r="Q354" i="8"/>
  <c r="Q327" i="8"/>
  <c r="R43" i="8"/>
  <c r="R72" i="2"/>
  <c r="D235" i="8"/>
  <c r="J233" i="8"/>
  <c r="R40" i="8"/>
  <c r="D401" i="8"/>
  <c r="D400" i="8"/>
  <c r="D399" i="8"/>
  <c r="I435" i="8"/>
  <c r="I434" i="8"/>
  <c r="I433" i="8"/>
  <c r="I432" i="8"/>
  <c r="C437" i="8"/>
  <c r="Y39" i="8"/>
  <c r="AA43" i="8"/>
  <c r="H234" i="8"/>
  <c r="H233" i="8"/>
  <c r="H43" i="8"/>
  <c r="AA75" i="8"/>
  <c r="AA37" i="8"/>
  <c r="Z37" i="8"/>
  <c r="Z75" i="8"/>
  <c r="Z72" i="8"/>
  <c r="L27" i="2"/>
  <c r="K27" i="2"/>
  <c r="Y37" i="8"/>
  <c r="Q40" i="8"/>
  <c r="Z39" i="8"/>
  <c r="E43" i="8"/>
  <c r="C236" i="8"/>
  <c r="H96" i="2"/>
  <c r="I96" i="2"/>
  <c r="H355" i="8"/>
  <c r="H354" i="8"/>
  <c r="AC15" i="2"/>
  <c r="AC14" i="2"/>
  <c r="F72" i="8"/>
  <c r="D273" i="8"/>
  <c r="D272" i="8"/>
  <c r="T39" i="8"/>
  <c r="V46" i="8"/>
  <c r="E233" i="8"/>
  <c r="F354" i="8"/>
  <c r="F327" i="8"/>
  <c r="AB40" i="8"/>
  <c r="Y27" i="2"/>
  <c r="X27" i="2"/>
  <c r="Q38" i="8"/>
  <c r="AC225" i="8"/>
  <c r="E46" i="8"/>
  <c r="T40" i="8"/>
  <c r="E328" i="8"/>
  <c r="S354" i="8"/>
  <c r="S327" i="8"/>
  <c r="Y36" i="2"/>
  <c r="X36" i="2"/>
  <c r="L25" i="2"/>
  <c r="K25" i="2"/>
  <c r="Y29" i="2"/>
  <c r="X29" i="2"/>
  <c r="L35" i="2"/>
  <c r="K35" i="2"/>
  <c r="AC478" i="8"/>
  <c r="Y25" i="2"/>
  <c r="X25" i="2"/>
  <c r="R354" i="8"/>
  <c r="R327" i="8"/>
  <c r="L34" i="2"/>
  <c r="K34" i="2"/>
  <c r="L31" i="2"/>
  <c r="K31" i="2"/>
  <c r="AC477" i="8"/>
  <c r="O37" i="8"/>
  <c r="J43" i="8"/>
  <c r="Y16" i="2"/>
  <c r="X16" i="2"/>
  <c r="J46" i="8"/>
  <c r="P18" i="8"/>
  <c r="P14" i="8"/>
  <c r="Q14" i="8"/>
  <c r="L21" i="2"/>
  <c r="K21" i="2"/>
  <c r="Q195" i="8"/>
  <c r="Q182" i="8"/>
  <c r="Q165" i="8"/>
  <c r="Q43" i="8"/>
  <c r="V43" i="8"/>
  <c r="BW108" i="2"/>
  <c r="Z322" i="1"/>
  <c r="Z319" i="1"/>
  <c r="K193" i="1"/>
  <c r="AE14" i="2"/>
  <c r="AD14" i="2"/>
  <c r="BM14" i="2"/>
  <c r="T39" i="1"/>
  <c r="AL36" i="2"/>
  <c r="S348" i="1"/>
  <c r="S318" i="1"/>
  <c r="D187" i="1"/>
  <c r="AN187" i="1"/>
  <c r="Y212" i="1"/>
  <c r="AM430" i="1"/>
  <c r="AN430" i="1"/>
  <c r="AK136" i="1"/>
  <c r="AL348" i="1"/>
  <c r="AL318" i="1"/>
  <c r="M349" i="1"/>
  <c r="M348" i="1"/>
  <c r="M318" i="1"/>
  <c r="M193" i="1"/>
  <c r="M82" i="1"/>
  <c r="M78" i="1"/>
  <c r="Z285" i="1"/>
  <c r="Z284" i="1"/>
  <c r="Z280" i="1"/>
  <c r="Z276" i="1"/>
  <c r="Q73" i="1"/>
  <c r="Q68" i="1"/>
  <c r="Q67" i="1"/>
  <c r="Z428" i="1"/>
  <c r="Z427" i="1"/>
  <c r="Z426" i="1"/>
  <c r="D184" i="1"/>
  <c r="D183" i="1"/>
  <c r="H39" i="1"/>
  <c r="AI48" i="1"/>
  <c r="H348" i="1"/>
  <c r="H318" i="1"/>
  <c r="Y92" i="1"/>
  <c r="Y86" i="1"/>
  <c r="Y83" i="1"/>
  <c r="W39" i="1"/>
  <c r="AI280" i="1"/>
  <c r="AI276" i="1"/>
  <c r="W44" i="1"/>
  <c r="R44" i="1"/>
  <c r="W46" i="1"/>
  <c r="AM66" i="1"/>
  <c r="AK349" i="1"/>
  <c r="AK348" i="1"/>
  <c r="AK318" i="1"/>
  <c r="T78" i="1"/>
  <c r="R367" i="1"/>
  <c r="L348" i="1"/>
  <c r="L318" i="1"/>
  <c r="AB348" i="1"/>
  <c r="AB318" i="1"/>
  <c r="U348" i="1"/>
  <c r="U318" i="1"/>
  <c r="AF136" i="1"/>
  <c r="AA46" i="1"/>
  <c r="AI56" i="1"/>
  <c r="AH56" i="1"/>
  <c r="AB56" i="1"/>
  <c r="AJ56" i="1"/>
  <c r="R37" i="1"/>
  <c r="Z58" i="1"/>
  <c r="Z57" i="1"/>
  <c r="AI41" i="1"/>
  <c r="L41" i="1"/>
  <c r="AH41" i="1"/>
  <c r="K41" i="1"/>
  <c r="AB41" i="1"/>
  <c r="G41" i="1"/>
  <c r="U41" i="1"/>
  <c r="AC56" i="1"/>
  <c r="W56" i="1"/>
  <c r="AL56" i="1"/>
  <c r="V41" i="1"/>
  <c r="AJ41" i="1"/>
  <c r="M41" i="1"/>
  <c r="V56" i="1"/>
  <c r="Q381" i="1"/>
  <c r="R350" i="1"/>
  <c r="AF322" i="1"/>
  <c r="AF319" i="1"/>
  <c r="Q37" i="1"/>
  <c r="Q58" i="1"/>
  <c r="Q57" i="1"/>
  <c r="Q56" i="1"/>
  <c r="O58" i="1"/>
  <c r="O57" i="1"/>
  <c r="O56" i="1"/>
  <c r="X41" i="1"/>
  <c r="AK41" i="1"/>
  <c r="N41" i="1"/>
  <c r="I41" i="1"/>
  <c r="X56" i="1"/>
  <c r="U56" i="1"/>
  <c r="AD56" i="1"/>
  <c r="AG56" i="1"/>
  <c r="AF56" i="1"/>
  <c r="Z367" i="1"/>
  <c r="Z194" i="1"/>
  <c r="Z47" i="1"/>
  <c r="AC136" i="1"/>
  <c r="T41" i="1"/>
  <c r="AL41" i="1"/>
  <c r="S41" i="1"/>
  <c r="AG41" i="1"/>
  <c r="AA41" i="1"/>
  <c r="H41" i="1"/>
  <c r="L39" i="2"/>
  <c r="K39" i="2"/>
  <c r="C39" i="2"/>
  <c r="F39" i="2"/>
  <c r="J39" i="1"/>
  <c r="Y261" i="1"/>
  <c r="Y253" i="1"/>
  <c r="G348" i="1"/>
  <c r="G318" i="1"/>
  <c r="AN384" i="1"/>
  <c r="Z212" i="1"/>
  <c r="R428" i="1"/>
  <c r="R427" i="1"/>
  <c r="R426" i="1"/>
  <c r="C480" i="1"/>
  <c r="C479" i="1"/>
  <c r="Z381" i="1"/>
  <c r="AJ136" i="1"/>
  <c r="Z150" i="1"/>
  <c r="Z136" i="1"/>
  <c r="S46" i="1"/>
  <c r="AH193" i="1"/>
  <c r="AH46" i="1"/>
  <c r="AG46" i="1"/>
  <c r="AH349" i="1"/>
  <c r="AH348" i="1"/>
  <c r="AH318" i="1"/>
  <c r="AF193" i="1"/>
  <c r="G39" i="1"/>
  <c r="R194" i="1"/>
  <c r="AL46" i="1"/>
  <c r="AK193" i="1"/>
  <c r="AK46" i="1"/>
  <c r="AB446" i="1"/>
  <c r="M447" i="1"/>
  <c r="M446" i="1"/>
  <c r="H446" i="1"/>
  <c r="H45" i="1"/>
  <c r="D325" i="1"/>
  <c r="AM31" i="2"/>
  <c r="AM197" i="1"/>
  <c r="D249" i="1"/>
  <c r="T45" i="1"/>
  <c r="AJ44" i="1"/>
  <c r="S47" i="1"/>
  <c r="Q47" i="1"/>
  <c r="O47" i="1"/>
  <c r="BV114" i="2"/>
  <c r="AC193" i="1"/>
  <c r="AC46" i="1"/>
  <c r="N276" i="1"/>
  <c r="Z92" i="1"/>
  <c r="Z86" i="1"/>
  <c r="Z83" i="1"/>
  <c r="K136" i="1"/>
  <c r="AA348" i="1"/>
  <c r="AA318" i="1"/>
  <c r="AH454" i="1"/>
  <c r="AH453" i="1"/>
  <c r="AH447" i="1"/>
  <c r="AH446" i="1"/>
  <c r="AK47" i="1"/>
  <c r="Z393" i="1"/>
  <c r="Z390" i="1"/>
  <c r="O92" i="1"/>
  <c r="O86" i="1"/>
  <c r="O83" i="1"/>
  <c r="C287" i="1"/>
  <c r="AM287" i="1"/>
  <c r="C283" i="1"/>
  <c r="C282" i="1"/>
  <c r="AM22" i="2"/>
  <c r="I446" i="1"/>
  <c r="AL446" i="1"/>
  <c r="AG47" i="1"/>
  <c r="L446" i="1"/>
  <c r="C331" i="1"/>
  <c r="C330" i="1"/>
  <c r="AM330" i="1"/>
  <c r="AK454" i="1"/>
  <c r="AK453" i="1"/>
  <c r="AK447" i="1"/>
  <c r="AK446" i="1"/>
  <c r="I348" i="1"/>
  <c r="I318" i="1"/>
  <c r="AF44" i="1"/>
  <c r="AC454" i="1"/>
  <c r="AC453" i="1"/>
  <c r="AC447" i="1"/>
  <c r="AC446" i="1"/>
  <c r="V348" i="1"/>
  <c r="V318" i="1"/>
  <c r="P194" i="1"/>
  <c r="Y428" i="1"/>
  <c r="Y427" i="1"/>
  <c r="Y426" i="1"/>
  <c r="P150" i="1"/>
  <c r="Q194" i="1"/>
  <c r="R381" i="1"/>
  <c r="R323" i="1"/>
  <c r="R322" i="1"/>
  <c r="R319" i="1"/>
  <c r="R285" i="1"/>
  <c r="R284" i="1"/>
  <c r="T446" i="1"/>
  <c r="AJ349" i="1"/>
  <c r="AJ348" i="1"/>
  <c r="AJ318" i="1"/>
  <c r="R212" i="1"/>
  <c r="R92" i="1"/>
  <c r="R86" i="1"/>
  <c r="R83" i="1"/>
  <c r="R150" i="1"/>
  <c r="R136" i="1"/>
  <c r="AH136" i="1"/>
  <c r="P285" i="1"/>
  <c r="P284" i="1"/>
  <c r="K349" i="1"/>
  <c r="K348" i="1"/>
  <c r="K318" i="1"/>
  <c r="AI136" i="1"/>
  <c r="V276" i="1"/>
  <c r="W348" i="1"/>
  <c r="W318" i="1"/>
  <c r="T348" i="1"/>
  <c r="T318" i="1"/>
  <c r="Q92" i="1"/>
  <c r="Q86" i="1"/>
  <c r="Q83" i="1"/>
  <c r="Q150" i="1"/>
  <c r="Y375" i="1"/>
  <c r="AM375" i="1"/>
  <c r="AM357" i="1"/>
  <c r="N46" i="1"/>
  <c r="AN185" i="1"/>
  <c r="Q428" i="1"/>
  <c r="Q427" i="1"/>
  <c r="Q426" i="1"/>
  <c r="Q323" i="1"/>
  <c r="Q322" i="1"/>
  <c r="Q319" i="1"/>
  <c r="R253" i="1"/>
  <c r="R252" i="1"/>
  <c r="R247" i="1"/>
  <c r="Q212" i="1"/>
  <c r="O302" i="1"/>
  <c r="AA56" i="1"/>
  <c r="J348" i="1"/>
  <c r="J318" i="1"/>
  <c r="R455" i="1"/>
  <c r="AI193" i="1"/>
  <c r="Z350" i="1"/>
  <c r="Z253" i="1"/>
  <c r="Z252" i="1"/>
  <c r="Z247" i="1"/>
  <c r="U446" i="1"/>
  <c r="Y386" i="1"/>
  <c r="AM97" i="1"/>
  <c r="P350" i="1"/>
  <c r="F466" i="1"/>
  <c r="C474" i="1"/>
  <c r="C473" i="1"/>
  <c r="X446" i="1"/>
  <c r="Y460" i="1"/>
  <c r="F448" i="1"/>
  <c r="AM384" i="1"/>
  <c r="Y382" i="1"/>
  <c r="Y368" i="1"/>
  <c r="Y43" i="1"/>
  <c r="AM399" i="1"/>
  <c r="Y398" i="1"/>
  <c r="AD348" i="1"/>
  <c r="AD318" i="1"/>
  <c r="N348" i="1"/>
  <c r="N318" i="1"/>
  <c r="O464" i="1"/>
  <c r="C465" i="1"/>
  <c r="C464" i="1"/>
  <c r="O334" i="1"/>
  <c r="O333" i="1"/>
  <c r="C335" i="1"/>
  <c r="O323" i="1"/>
  <c r="P212" i="1"/>
  <c r="D307" i="1"/>
  <c r="D306" i="1"/>
  <c r="P302" i="1"/>
  <c r="Y323" i="1"/>
  <c r="O467" i="1"/>
  <c r="O466" i="1"/>
  <c r="C468" i="1"/>
  <c r="C467" i="1"/>
  <c r="Q350" i="1"/>
  <c r="O320" i="1"/>
  <c r="C321" i="1"/>
  <c r="C249" i="1"/>
  <c r="O248" i="1"/>
  <c r="O194" i="1"/>
  <c r="AF368" i="1"/>
  <c r="AF367" i="1"/>
  <c r="AF349" i="1"/>
  <c r="AF348" i="1"/>
  <c r="D468" i="1"/>
  <c r="P467" i="1"/>
  <c r="D115" i="1"/>
  <c r="D114" i="1"/>
  <c r="AN114" i="1"/>
  <c r="P114" i="1"/>
  <c r="P92" i="1"/>
  <c r="P86" i="1"/>
  <c r="P83" i="1"/>
  <c r="AM397" i="1"/>
  <c r="Y395" i="1"/>
  <c r="AM485" i="1"/>
  <c r="AI47" i="1"/>
  <c r="J46" i="1"/>
  <c r="Q143" i="1"/>
  <c r="Q137" i="1"/>
  <c r="Q285" i="1"/>
  <c r="Q284" i="1"/>
  <c r="Y302" i="1"/>
  <c r="Y280" i="1"/>
  <c r="Y276" i="1"/>
  <c r="R302" i="1"/>
  <c r="O261" i="1"/>
  <c r="C262" i="1"/>
  <c r="AM262" i="1"/>
  <c r="O150" i="1"/>
  <c r="O136" i="1"/>
  <c r="Q459" i="1"/>
  <c r="Q455" i="1"/>
  <c r="Q454" i="1"/>
  <c r="Q453" i="1"/>
  <c r="Q447" i="1"/>
  <c r="Q446" i="1"/>
  <c r="O351" i="1"/>
  <c r="O350" i="1"/>
  <c r="C352" i="1"/>
  <c r="AM352" i="1"/>
  <c r="Q302" i="1"/>
  <c r="C377" i="1"/>
  <c r="AM377" i="1"/>
  <c r="O376" i="1"/>
  <c r="R68" i="1"/>
  <c r="R67" i="1"/>
  <c r="P334" i="1"/>
  <c r="P333" i="1"/>
  <c r="D335" i="1"/>
  <c r="AN335" i="1"/>
  <c r="P323" i="1"/>
  <c r="Y194" i="1"/>
  <c r="D461" i="1"/>
  <c r="D460" i="1"/>
  <c r="P460" i="1"/>
  <c r="P459" i="1"/>
  <c r="P455" i="1"/>
  <c r="Y411" i="1"/>
  <c r="AN411" i="1"/>
  <c r="AN412" i="1"/>
  <c r="O382" i="1"/>
  <c r="O381" i="1"/>
  <c r="C383" i="1"/>
  <c r="O298" i="1"/>
  <c r="O285" i="1"/>
  <c r="O284" i="1"/>
  <c r="C299" i="1"/>
  <c r="Y360" i="1"/>
  <c r="R466" i="1"/>
  <c r="P320" i="1"/>
  <c r="D321" i="1"/>
  <c r="D283" i="1"/>
  <c r="P282" i="1"/>
  <c r="P281" i="1"/>
  <c r="Q253" i="1"/>
  <c r="Q252" i="1"/>
  <c r="Q247" i="1"/>
  <c r="O222" i="1"/>
  <c r="O212" i="1"/>
  <c r="C223" i="1"/>
  <c r="AM223" i="1"/>
  <c r="Y186" i="1"/>
  <c r="O460" i="1"/>
  <c r="C461" i="1"/>
  <c r="C460" i="1"/>
  <c r="O370" i="1"/>
  <c r="C371" i="1"/>
  <c r="O277" i="1"/>
  <c r="C278" i="1"/>
  <c r="AM278" i="1"/>
  <c r="P144" i="1"/>
  <c r="P143" i="1"/>
  <c r="P137" i="1"/>
  <c r="D145" i="1"/>
  <c r="D144" i="1"/>
  <c r="AN144" i="1"/>
  <c r="Y183" i="1"/>
  <c r="P265" i="1"/>
  <c r="D268" i="1"/>
  <c r="AF467" i="1"/>
  <c r="AF466" i="1"/>
  <c r="Y468" i="1"/>
  <c r="AI349" i="1"/>
  <c r="AI348" i="1"/>
  <c r="AI318" i="1"/>
  <c r="P263" i="1"/>
  <c r="P261" i="1"/>
  <c r="P253" i="1"/>
  <c r="D264" i="1"/>
  <c r="O254" i="1"/>
  <c r="C255" i="1"/>
  <c r="O369" i="1"/>
  <c r="Q368" i="1"/>
  <c r="Q367" i="1"/>
  <c r="Y340" i="1"/>
  <c r="AM340" i="1"/>
  <c r="Z68" i="1"/>
  <c r="Z67" i="1"/>
  <c r="P382" i="1"/>
  <c r="P381" i="1"/>
  <c r="Y401" i="1"/>
  <c r="AM402" i="1"/>
  <c r="AG348" i="1"/>
  <c r="AG43" i="1"/>
  <c r="BW114" i="2"/>
  <c r="J77" i="2"/>
  <c r="AM37" i="2"/>
  <c r="AM29" i="2"/>
  <c r="AM18" i="2"/>
  <c r="AM27" i="2"/>
  <c r="AL35" i="2"/>
  <c r="AM23" i="2"/>
  <c r="AL37" i="2"/>
  <c r="AM30" i="2"/>
  <c r="V46" i="1"/>
  <c r="AM25" i="2"/>
  <c r="AM36" i="2"/>
  <c r="D36" i="2"/>
  <c r="G36" i="2"/>
  <c r="H59" i="2"/>
  <c r="BV59" i="2"/>
  <c r="N39" i="1"/>
  <c r="AM21" i="2"/>
  <c r="BA103" i="2"/>
  <c r="BV41" i="2"/>
  <c r="AM38" i="2"/>
  <c r="AZ83" i="2"/>
  <c r="BH20" i="2"/>
  <c r="AL19" i="2"/>
  <c r="AM35" i="2"/>
  <c r="BW35" i="2"/>
  <c r="BO66" i="2"/>
  <c r="BO65" i="2"/>
  <c r="BO64" i="2"/>
  <c r="BA20" i="2"/>
  <c r="AY20" i="2"/>
  <c r="AM20" i="2"/>
  <c r="BW82" i="2"/>
  <c r="AM28" i="2"/>
  <c r="AG44" i="1"/>
  <c r="H114" i="2"/>
  <c r="J114" i="2"/>
  <c r="BW77" i="2"/>
  <c r="AL25" i="2"/>
  <c r="C88" i="2"/>
  <c r="F88" i="2"/>
  <c r="AY103" i="2"/>
  <c r="C432" i="1"/>
  <c r="C428" i="1"/>
  <c r="C427" i="1"/>
  <c r="BW41" i="2"/>
  <c r="BP109" i="2"/>
  <c r="AM34" i="2"/>
  <c r="AF48" i="1"/>
  <c r="AM288" i="1"/>
  <c r="BH22" i="2"/>
  <c r="AM185" i="1"/>
  <c r="AM144" i="1"/>
  <c r="I48" i="1"/>
  <c r="K48" i="1"/>
  <c r="D487" i="1"/>
  <c r="D486" i="1"/>
  <c r="BA90" i="2"/>
  <c r="BA89" i="2"/>
  <c r="AN85" i="1"/>
  <c r="R40" i="1"/>
  <c r="P40" i="1"/>
  <c r="AO60" i="2"/>
  <c r="AM60" i="2"/>
  <c r="AL38" i="2"/>
  <c r="I77" i="2"/>
  <c r="BP38" i="2"/>
  <c r="BO38" i="2"/>
  <c r="BH38" i="2"/>
  <c r="AJ48" i="1"/>
  <c r="BQ43" i="2"/>
  <c r="BQ14" i="2"/>
  <c r="AZ44" i="2"/>
  <c r="AL45" i="2"/>
  <c r="BV45" i="2"/>
  <c r="AM145" i="1"/>
  <c r="X39" i="1"/>
  <c r="AL39" i="1"/>
  <c r="AN20" i="1"/>
  <c r="AY110" i="2"/>
  <c r="AY109" i="2"/>
  <c r="BH28" i="2"/>
  <c r="AM355" i="1"/>
  <c r="AN50" i="1"/>
  <c r="O49" i="1"/>
  <c r="BE43" i="2"/>
  <c r="BE14" i="2"/>
  <c r="L39" i="1"/>
  <c r="G48" i="1"/>
  <c r="BW71" i="2"/>
  <c r="BK56" i="2"/>
  <c r="C82" i="2"/>
  <c r="BV82" i="2"/>
  <c r="E20" i="3"/>
  <c r="F20" i="3"/>
  <c r="N20" i="3"/>
  <c r="BW49" i="2"/>
  <c r="H49" i="2"/>
  <c r="J49" i="2"/>
  <c r="AK48" i="1"/>
  <c r="AG39" i="1"/>
  <c r="AG40" i="1"/>
  <c r="AH48" i="1"/>
  <c r="AZ50" i="2"/>
  <c r="AX51" i="2"/>
  <c r="AL51" i="2"/>
  <c r="AY73" i="2"/>
  <c r="BA72" i="2"/>
  <c r="BH58" i="2"/>
  <c r="H58" i="2"/>
  <c r="BO57" i="2"/>
  <c r="BO56" i="2"/>
  <c r="AM20" i="1"/>
  <c r="I108" i="2"/>
  <c r="AJ39" i="1"/>
  <c r="AN399" i="1"/>
  <c r="AI39" i="1"/>
  <c r="AA48" i="1"/>
  <c r="D474" i="1"/>
  <c r="D473" i="1"/>
  <c r="BV77" i="2"/>
  <c r="C49" i="1"/>
  <c r="AM492" i="1"/>
  <c r="S48" i="1"/>
  <c r="Q48" i="1"/>
  <c r="AU14" i="2"/>
  <c r="L48" i="1"/>
  <c r="E280" i="1"/>
  <c r="E276" i="1"/>
  <c r="AX73" i="2"/>
  <c r="AX72" i="2"/>
  <c r="AZ97" i="2"/>
  <c r="AX104" i="2"/>
  <c r="AX103" i="2"/>
  <c r="AL16" i="2"/>
  <c r="AL110" i="2"/>
  <c r="BV110" i="2"/>
  <c r="BH37" i="2"/>
  <c r="BV108" i="2"/>
  <c r="AA44" i="1"/>
  <c r="D74" i="1"/>
  <c r="AN74" i="1"/>
  <c r="BW40" i="2"/>
  <c r="BP57" i="2"/>
  <c r="BP56" i="2"/>
  <c r="E136" i="1"/>
  <c r="AM85" i="1"/>
  <c r="BB43" i="2"/>
  <c r="BB14" i="2"/>
  <c r="BH27" i="2"/>
  <c r="BV96" i="2"/>
  <c r="AL44" i="1"/>
  <c r="AF47" i="1"/>
  <c r="BV107" i="2"/>
  <c r="AL52" i="2"/>
  <c r="C52" i="2"/>
  <c r="BV69" i="2"/>
  <c r="AM24" i="2"/>
  <c r="BH36" i="2"/>
  <c r="BO84" i="2"/>
  <c r="BO83" i="2"/>
  <c r="BH25" i="2"/>
  <c r="BH90" i="2"/>
  <c r="D61" i="2"/>
  <c r="AO93" i="2"/>
  <c r="AM93" i="2"/>
  <c r="D75" i="2"/>
  <c r="BS14" i="2"/>
  <c r="BH30" i="2"/>
  <c r="AZ78" i="2"/>
  <c r="AY66" i="2"/>
  <c r="AZ65" i="2"/>
  <c r="AZ64" i="2"/>
  <c r="BW106" i="2"/>
  <c r="AO68" i="2"/>
  <c r="AM68" i="2"/>
  <c r="AZ109" i="2"/>
  <c r="BI56" i="2"/>
  <c r="BI97" i="2"/>
  <c r="J106" i="2"/>
  <c r="BK89" i="2"/>
  <c r="H112" i="2"/>
  <c r="BH24" i="2"/>
  <c r="BW112" i="2"/>
  <c r="BK64" i="2"/>
  <c r="BV62" i="2"/>
  <c r="AN84" i="1"/>
  <c r="AM84" i="1"/>
  <c r="BI103" i="2"/>
  <c r="AL81" i="2"/>
  <c r="AL80" i="2"/>
  <c r="BH18" i="2"/>
  <c r="BW39" i="2"/>
  <c r="BV39" i="2"/>
  <c r="BH29" i="2"/>
  <c r="BF43" i="2"/>
  <c r="BF14" i="2"/>
  <c r="BI64" i="2"/>
  <c r="BI78" i="2"/>
  <c r="BH19" i="2"/>
  <c r="BH34" i="2"/>
  <c r="BH26" i="2"/>
  <c r="BI44" i="2"/>
  <c r="BH70" i="2"/>
  <c r="H70" i="2"/>
  <c r="BI111" i="2"/>
  <c r="BI109" i="2"/>
  <c r="BH48" i="2"/>
  <c r="BH46" i="2"/>
  <c r="H46" i="2"/>
  <c r="H53" i="2"/>
  <c r="I53" i="2"/>
  <c r="BV53" i="2"/>
  <c r="BH81" i="2"/>
  <c r="BV95" i="2"/>
  <c r="BC14" i="2"/>
  <c r="AO74" i="2"/>
  <c r="AO72" i="2"/>
  <c r="AO99" i="2"/>
  <c r="AM99" i="2"/>
  <c r="BG14" i="2"/>
  <c r="AN93" i="2"/>
  <c r="AN89" i="2"/>
  <c r="AY45" i="2"/>
  <c r="AY44" i="2"/>
  <c r="BV67" i="2"/>
  <c r="BI52" i="2"/>
  <c r="BI50" i="2"/>
  <c r="AO52" i="2"/>
  <c r="AO50" i="2"/>
  <c r="H67" i="2"/>
  <c r="J67" i="2"/>
  <c r="AO111" i="2"/>
  <c r="AM111" i="2"/>
  <c r="BW95" i="2"/>
  <c r="BI93" i="2"/>
  <c r="BI89" i="2"/>
  <c r="AM32" i="2"/>
  <c r="BW32" i="2"/>
  <c r="H62" i="2"/>
  <c r="AL79" i="2"/>
  <c r="H87" i="2"/>
  <c r="H76" i="2"/>
  <c r="BH93" i="2"/>
  <c r="BW76" i="2"/>
  <c r="BI74" i="2"/>
  <c r="BI72" i="2"/>
  <c r="BI15" i="2"/>
  <c r="BI85" i="2"/>
  <c r="BI83" i="2"/>
  <c r="BV76" i="2"/>
  <c r="BW87" i="2"/>
  <c r="BH109" i="2"/>
  <c r="H109" i="2"/>
  <c r="H329" i="8"/>
  <c r="H40" i="8"/>
  <c r="C402" i="8"/>
  <c r="AC402" i="8"/>
  <c r="AC403" i="8"/>
  <c r="Y21" i="2"/>
  <c r="X21" i="2"/>
  <c r="Y31" i="2"/>
  <c r="X31" i="2"/>
  <c r="H31" i="2"/>
  <c r="Y32" i="2"/>
  <c r="X32" i="2"/>
  <c r="H32" i="2"/>
  <c r="C113" i="2"/>
  <c r="C52" i="8"/>
  <c r="AC52" i="8"/>
  <c r="AC53" i="8"/>
  <c r="AC445" i="8"/>
  <c r="L20" i="2"/>
  <c r="Y30" i="2"/>
  <c r="X30" i="2"/>
  <c r="P123" i="8"/>
  <c r="P83" i="8"/>
  <c r="P79" i="8"/>
  <c r="P76" i="8"/>
  <c r="D330" i="8"/>
  <c r="D329" i="8"/>
  <c r="D328" i="8"/>
  <c r="D38" i="8"/>
  <c r="I366" i="8"/>
  <c r="I355" i="8"/>
  <c r="I354" i="8"/>
  <c r="I41" i="8"/>
  <c r="U39" i="8"/>
  <c r="J42" i="8"/>
  <c r="L29" i="2"/>
  <c r="K29" i="2"/>
  <c r="M68" i="2"/>
  <c r="M64" i="2"/>
  <c r="Y83" i="2"/>
  <c r="S40" i="8"/>
  <c r="C347" i="8"/>
  <c r="C344" i="8"/>
  <c r="C341" i="8"/>
  <c r="I344" i="8"/>
  <c r="C277" i="8"/>
  <c r="AC279" i="8"/>
  <c r="AC228" i="8"/>
  <c r="K75" i="8"/>
  <c r="K72" i="8"/>
  <c r="K37" i="8"/>
  <c r="T37" i="8"/>
  <c r="T72" i="8"/>
  <c r="AC444" i="8"/>
  <c r="C366" i="8"/>
  <c r="D83" i="8"/>
  <c r="D79" i="8"/>
  <c r="D76" i="8"/>
  <c r="G46" i="8"/>
  <c r="S44" i="2"/>
  <c r="R45" i="2"/>
  <c r="AC74" i="8"/>
  <c r="C73" i="8"/>
  <c r="AC73" i="8"/>
  <c r="C242" i="8"/>
  <c r="C239" i="8"/>
  <c r="I239" i="8"/>
  <c r="BH23" i="2"/>
  <c r="AK39" i="1"/>
  <c r="Z44" i="1"/>
  <c r="Q40" i="1"/>
  <c r="O40" i="1"/>
  <c r="AB39" i="1"/>
  <c r="S39" i="1"/>
  <c r="BH21" i="2"/>
  <c r="H102" i="2"/>
  <c r="I102" i="2"/>
  <c r="BW102" i="2"/>
  <c r="L38" i="2"/>
  <c r="K38" i="2"/>
  <c r="I55" i="2"/>
  <c r="BV71" i="2"/>
  <c r="C495" i="1"/>
  <c r="C491" i="1"/>
  <c r="C490" i="1"/>
  <c r="F40" i="1"/>
  <c r="AN99" i="2"/>
  <c r="AN97" i="2"/>
  <c r="I39" i="1"/>
  <c r="K39" i="1"/>
  <c r="X48" i="1"/>
  <c r="F18" i="3"/>
  <c r="AY91" i="2"/>
  <c r="AM91" i="2"/>
  <c r="Z16" i="1"/>
  <c r="Y16" i="1"/>
  <c r="S39" i="8"/>
  <c r="C306" i="6"/>
  <c r="I304" i="6"/>
  <c r="I303" i="6"/>
  <c r="I302" i="6"/>
  <c r="I266" i="6"/>
  <c r="I265" i="6"/>
  <c r="I264" i="6"/>
  <c r="I263" i="6"/>
  <c r="Q43" i="6"/>
  <c r="Q94" i="6"/>
  <c r="V83" i="5"/>
  <c r="D74" i="5"/>
  <c r="D73" i="5"/>
  <c r="D72" i="5"/>
  <c r="D19" i="5"/>
  <c r="M29" i="5"/>
  <c r="M17" i="5"/>
  <c r="AF38" i="6"/>
  <c r="AG38" i="6"/>
  <c r="AC52" i="6"/>
  <c r="AO85" i="2"/>
  <c r="AM85" i="2"/>
  <c r="AL68" i="2"/>
  <c r="BT43" i="2"/>
  <c r="BT14" i="2"/>
  <c r="U39" i="1"/>
  <c r="BH16" i="2"/>
  <c r="AN68" i="2"/>
  <c r="AN64" i="2"/>
  <c r="AM429" i="1"/>
  <c r="AL74" i="2"/>
  <c r="BV74" i="2"/>
  <c r="AL31" i="2"/>
  <c r="H63" i="2"/>
  <c r="J63" i="2"/>
  <c r="BV55" i="2"/>
  <c r="E466" i="1"/>
  <c r="W328" i="8"/>
  <c r="W327" i="8"/>
  <c r="W38" i="8"/>
  <c r="G39" i="8"/>
  <c r="G76" i="8"/>
  <c r="S178" i="6"/>
  <c r="S38" i="6"/>
  <c r="K74" i="5"/>
  <c r="K19" i="5"/>
  <c r="J19" i="5"/>
  <c r="I19" i="5"/>
  <c r="S193" i="6"/>
  <c r="S192" i="6"/>
  <c r="S41" i="6"/>
  <c r="AB59" i="6"/>
  <c r="AB38" i="6"/>
  <c r="P102" i="6"/>
  <c r="AC103" i="6"/>
  <c r="C78" i="5"/>
  <c r="Z29" i="5"/>
  <c r="Z17" i="5"/>
  <c r="D69" i="6"/>
  <c r="D40" i="6"/>
  <c r="W91" i="5"/>
  <c r="W18" i="5"/>
  <c r="AC35" i="5"/>
  <c r="C33" i="5"/>
  <c r="M41" i="6"/>
  <c r="J41" i="6"/>
  <c r="I41" i="6"/>
  <c r="M68" i="6"/>
  <c r="AB17" i="5"/>
  <c r="AB29" i="5"/>
  <c r="Q30" i="5"/>
  <c r="AF67" i="6"/>
  <c r="AF51" i="6"/>
  <c r="AF50" i="6"/>
  <c r="AF37" i="6"/>
  <c r="AF35" i="6"/>
  <c r="Z89" i="2"/>
  <c r="Z43" i="2"/>
  <c r="R73" i="5"/>
  <c r="R17" i="5"/>
  <c r="Y29" i="5"/>
  <c r="Y17" i="5"/>
  <c r="F17" i="5"/>
  <c r="F29" i="5"/>
  <c r="E68" i="6"/>
  <c r="E41" i="6"/>
  <c r="D264" i="6"/>
  <c r="D263" i="6"/>
  <c r="D41" i="6"/>
  <c r="AC82" i="5"/>
  <c r="P278" i="6"/>
  <c r="J474" i="8"/>
  <c r="Y37" i="2"/>
  <c r="X37" i="2"/>
  <c r="L24" i="2"/>
  <c r="K24" i="2"/>
  <c r="BV54" i="2"/>
  <c r="R47" i="1"/>
  <c r="P47" i="1"/>
  <c r="AN52" i="2"/>
  <c r="AN50" i="2"/>
  <c r="BO98" i="2"/>
  <c r="BH98" i="2"/>
  <c r="BH97" i="2"/>
  <c r="AY58" i="2"/>
  <c r="AM58" i="2"/>
  <c r="BW55" i="2"/>
  <c r="C12" i="10"/>
  <c r="C11" i="10"/>
  <c r="M12" i="10"/>
  <c r="R175" i="6"/>
  <c r="R174" i="6"/>
  <c r="R51" i="6"/>
  <c r="R50" i="6"/>
  <c r="R37" i="6"/>
  <c r="R35" i="6"/>
  <c r="R34" i="6"/>
  <c r="R32" i="6"/>
  <c r="D483" i="8"/>
  <c r="D482" i="8"/>
  <c r="D475" i="8"/>
  <c r="D474" i="8"/>
  <c r="C484" i="8"/>
  <c r="AC89" i="6"/>
  <c r="C84" i="6"/>
  <c r="P94" i="5"/>
  <c r="V92" i="5"/>
  <c r="AC54" i="5"/>
  <c r="P52" i="5"/>
  <c r="D30" i="5"/>
  <c r="D18" i="5"/>
  <c r="G29" i="5"/>
  <c r="G17" i="5"/>
  <c r="U16" i="5"/>
  <c r="U15" i="5"/>
  <c r="U14" i="5"/>
  <c r="U28" i="5"/>
  <c r="U22" i="5"/>
  <c r="U21" i="5"/>
  <c r="AC179" i="6"/>
  <c r="AA41" i="6"/>
  <c r="AA68" i="6"/>
  <c r="G43" i="8"/>
  <c r="AN357" i="1"/>
  <c r="AT357" i="1"/>
  <c r="AL23" i="2"/>
  <c r="AL28" i="2"/>
  <c r="AN354" i="1"/>
  <c r="AT354" i="1"/>
  <c r="AL34" i="2"/>
  <c r="AL22" i="2"/>
  <c r="AN355" i="1"/>
  <c r="BV49" i="2"/>
  <c r="X44" i="1"/>
  <c r="BA97" i="2"/>
  <c r="AY98" i="2"/>
  <c r="AM19" i="2"/>
  <c r="C75" i="2"/>
  <c r="AH39" i="1"/>
  <c r="AN463" i="1"/>
  <c r="AL99" i="2"/>
  <c r="BV99" i="2"/>
  <c r="AN406" i="1"/>
  <c r="AN405" i="1"/>
  <c r="C395" i="1"/>
  <c r="C394" i="1"/>
  <c r="C393" i="1"/>
  <c r="C390" i="1"/>
  <c r="AZ57" i="2"/>
  <c r="AZ56" i="2"/>
  <c r="V39" i="1"/>
  <c r="Q49" i="1"/>
  <c r="AL48" i="1"/>
  <c r="D338" i="1"/>
  <c r="AN338" i="1"/>
  <c r="BO104" i="2"/>
  <c r="BP103" i="2"/>
  <c r="AM62" i="2"/>
  <c r="BW62" i="2"/>
  <c r="BV102" i="2"/>
  <c r="AL27" i="2"/>
  <c r="AN74" i="2"/>
  <c r="AN72" i="2"/>
  <c r="AS43" i="2"/>
  <c r="AS14" i="2"/>
  <c r="AL46" i="2"/>
  <c r="C46" i="2"/>
  <c r="F46" i="2"/>
  <c r="AL111" i="2"/>
  <c r="BV111" i="2"/>
  <c r="BV112" i="2"/>
  <c r="AN192" i="1"/>
  <c r="AN432" i="1"/>
  <c r="Z40" i="1"/>
  <c r="AN111" i="2"/>
  <c r="AN109" i="2"/>
  <c r="BV92" i="2"/>
  <c r="AL21" i="2"/>
  <c r="AL94" i="2"/>
  <c r="C94" i="2"/>
  <c r="BO73" i="2"/>
  <c r="BH73" i="2"/>
  <c r="H73" i="2"/>
  <c r="AN326" i="1"/>
  <c r="AM326" i="1"/>
  <c r="AM192" i="1"/>
  <c r="AN85" i="2"/>
  <c r="AN83" i="2"/>
  <c r="AL26" i="2"/>
  <c r="AL30" i="2"/>
  <c r="P484" i="1"/>
  <c r="AN397" i="1"/>
  <c r="AL32" i="2"/>
  <c r="AN493" i="1"/>
  <c r="AN46" i="2"/>
  <c r="AN44" i="2"/>
  <c r="AT43" i="2"/>
  <c r="AT14" i="2"/>
  <c r="D428" i="1"/>
  <c r="AP43" i="2"/>
  <c r="AP14" i="2"/>
  <c r="AL29" i="2"/>
  <c r="AN105" i="2"/>
  <c r="AN103" i="2"/>
  <c r="AM86" i="2"/>
  <c r="D86" i="2"/>
  <c r="G86" i="2"/>
  <c r="D352" i="1"/>
  <c r="D351" i="1"/>
  <c r="AM362" i="1"/>
  <c r="AM354" i="1"/>
  <c r="AR43" i="2"/>
  <c r="AR14" i="2"/>
  <c r="P491" i="1"/>
  <c r="P490" i="1"/>
  <c r="AM493" i="1"/>
  <c r="BJ43" i="2"/>
  <c r="AN470" i="1"/>
  <c r="AX57" i="2"/>
  <c r="AX56" i="2"/>
  <c r="C106" i="2"/>
  <c r="AO15" i="2"/>
  <c r="AM79" i="2"/>
  <c r="AN362" i="1"/>
  <c r="AM96" i="2"/>
  <c r="AM69" i="2"/>
  <c r="D69" i="2"/>
  <c r="AL24" i="2"/>
  <c r="BO109" i="2"/>
  <c r="AL105" i="2"/>
  <c r="AX97" i="2"/>
  <c r="AL98" i="2"/>
  <c r="C98" i="2"/>
  <c r="F98" i="2"/>
  <c r="AQ43" i="2"/>
  <c r="AQ14" i="2"/>
  <c r="Y49" i="1"/>
  <c r="AN49" i="1"/>
  <c r="C410" i="1"/>
  <c r="C409" i="1"/>
  <c r="AM61" i="1"/>
  <c r="C59" i="1"/>
  <c r="AN135" i="1"/>
  <c r="D133" i="1"/>
  <c r="AN133" i="1"/>
  <c r="H110" i="2"/>
  <c r="D492" i="1"/>
  <c r="AN492" i="1"/>
  <c r="AN78" i="2"/>
  <c r="AX83" i="2"/>
  <c r="AL84" i="2"/>
  <c r="C84" i="2"/>
  <c r="F84" i="2"/>
  <c r="D403" i="1"/>
  <c r="AN403" i="1"/>
  <c r="AN404" i="1"/>
  <c r="O345" i="1"/>
  <c r="O344" i="1"/>
  <c r="O343" i="1"/>
  <c r="O342" i="1"/>
  <c r="C346" i="1"/>
  <c r="C378" i="1"/>
  <c r="AM147" i="1"/>
  <c r="C146" i="1"/>
  <c r="AM146" i="1"/>
  <c r="AM266" i="1"/>
  <c r="AM406" i="1"/>
  <c r="C405" i="1"/>
  <c r="AL91" i="2"/>
  <c r="AX90" i="2"/>
  <c r="AX89" i="2"/>
  <c r="BV63" i="2"/>
  <c r="AF40" i="1"/>
  <c r="N18" i="3"/>
  <c r="D286" i="1"/>
  <c r="AN286" i="1"/>
  <c r="D59" i="1"/>
  <c r="D58" i="1"/>
  <c r="AN58" i="1"/>
  <c r="C196" i="1"/>
  <c r="AM196" i="1"/>
  <c r="AM200" i="1"/>
  <c r="AN341" i="1"/>
  <c r="AM188" i="1"/>
  <c r="AM244" i="1"/>
  <c r="AM107" i="2"/>
  <c r="AO105" i="2"/>
  <c r="AN327" i="1"/>
  <c r="C70" i="1"/>
  <c r="AM72" i="1"/>
  <c r="D456" i="1"/>
  <c r="AN469" i="1"/>
  <c r="AM469" i="1"/>
  <c r="AA39" i="1"/>
  <c r="AY83" i="2"/>
  <c r="AM84" i="2"/>
  <c r="D84" i="2"/>
  <c r="G84" i="2"/>
  <c r="R491" i="1"/>
  <c r="R490" i="1"/>
  <c r="D465" i="1"/>
  <c r="AM505" i="1"/>
  <c r="AN476" i="1"/>
  <c r="AM476" i="1"/>
  <c r="H56" i="1"/>
  <c r="BW53" i="2"/>
  <c r="AN272" i="1"/>
  <c r="AN113" i="1"/>
  <c r="D109" i="1"/>
  <c r="AN109" i="1"/>
  <c r="AO80" i="2"/>
  <c r="AM81" i="2"/>
  <c r="C486" i="1"/>
  <c r="H47" i="1"/>
  <c r="BH51" i="2"/>
  <c r="BO50" i="2"/>
  <c r="AM16" i="2"/>
  <c r="D443" i="1"/>
  <c r="AN443" i="1"/>
  <c r="AN444" i="1"/>
  <c r="AN377" i="1"/>
  <c r="D376" i="1"/>
  <c r="AN376" i="1"/>
  <c r="AN88" i="1"/>
  <c r="D93" i="1"/>
  <c r="AN97" i="1"/>
  <c r="AN188" i="1"/>
  <c r="O74" i="1"/>
  <c r="O73" i="1"/>
  <c r="O68" i="1"/>
  <c r="O67" i="1"/>
  <c r="C75" i="1"/>
  <c r="AN60" i="1"/>
  <c r="AN475" i="1"/>
  <c r="AM475" i="1"/>
  <c r="Y474" i="1"/>
  <c r="Y495" i="1"/>
  <c r="D495" i="1"/>
  <c r="D298" i="1"/>
  <c r="AN298" i="1"/>
  <c r="AN299" i="1"/>
  <c r="AN163" i="1"/>
  <c r="D161" i="1"/>
  <c r="AN161" i="1"/>
  <c r="I44" i="1"/>
  <c r="AM122" i="1"/>
  <c r="AM87" i="1"/>
  <c r="AM47" i="2"/>
  <c r="AO46" i="2"/>
  <c r="AN217" i="1"/>
  <c r="C361" i="1"/>
  <c r="AN142" i="1"/>
  <c r="AN288" i="1"/>
  <c r="AN471" i="1"/>
  <c r="AN15" i="2"/>
  <c r="AL18" i="2"/>
  <c r="AN332" i="1"/>
  <c r="AM224" i="1"/>
  <c r="AN120" i="1"/>
  <c r="D70" i="1"/>
  <c r="AN71" i="1"/>
  <c r="AN205" i="1"/>
  <c r="C148" i="1"/>
  <c r="AM149" i="1"/>
  <c r="AM176" i="1"/>
  <c r="AN256" i="1"/>
  <c r="AN239" i="1"/>
  <c r="D237" i="1"/>
  <c r="AN237" i="1"/>
  <c r="Y480" i="1"/>
  <c r="AM482" i="1"/>
  <c r="AN482" i="1"/>
  <c r="AL66" i="2"/>
  <c r="AX65" i="2"/>
  <c r="AX64" i="2"/>
  <c r="H92" i="2"/>
  <c r="BW92" i="2"/>
  <c r="AN66" i="1"/>
  <c r="AN336" i="1"/>
  <c r="AN224" i="1"/>
  <c r="P345" i="1"/>
  <c r="P344" i="1"/>
  <c r="P343" i="1"/>
  <c r="P342" i="1"/>
  <c r="D346" i="1"/>
  <c r="AN151" i="1"/>
  <c r="AN199" i="1"/>
  <c r="AM498" i="1"/>
  <c r="AX20" i="2"/>
  <c r="AZ15" i="2"/>
  <c r="BV87" i="2"/>
  <c r="AL85" i="2"/>
  <c r="F37" i="8"/>
  <c r="C404" i="8"/>
  <c r="AC405" i="8"/>
  <c r="Z355" i="8"/>
  <c r="Z40" i="8"/>
  <c r="L40" i="8"/>
  <c r="L355" i="8"/>
  <c r="L354" i="8"/>
  <c r="L327" i="8"/>
  <c r="AC265" i="8"/>
  <c r="C264" i="8"/>
  <c r="U15" i="2"/>
  <c r="R40" i="2"/>
  <c r="Q40" i="2"/>
  <c r="W39" i="8"/>
  <c r="N85" i="2"/>
  <c r="N83" i="2"/>
  <c r="L32" i="2"/>
  <c r="K32" i="2"/>
  <c r="L48" i="2"/>
  <c r="K48" i="2"/>
  <c r="D366" i="8"/>
  <c r="D42" i="8"/>
  <c r="M15" i="2"/>
  <c r="L16" i="2"/>
  <c r="K16" i="2"/>
  <c r="O15" i="2"/>
  <c r="S57" i="2"/>
  <c r="S56" i="2"/>
  <c r="L28" i="2"/>
  <c r="K28" i="2"/>
  <c r="L37" i="2"/>
  <c r="K37" i="2"/>
  <c r="AC213" i="8"/>
  <c r="C208" i="8"/>
  <c r="C195" i="8"/>
  <c r="I330" i="8"/>
  <c r="L37" i="8"/>
  <c r="L273" i="8"/>
  <c r="L272" i="8"/>
  <c r="L43" i="8"/>
  <c r="L53" i="8"/>
  <c r="P15" i="2"/>
  <c r="N111" i="2"/>
  <c r="N109" i="2"/>
  <c r="L40" i="2"/>
  <c r="L41" i="2"/>
  <c r="K41" i="2"/>
  <c r="M99" i="2"/>
  <c r="M97" i="2"/>
  <c r="L101" i="2"/>
  <c r="O60" i="2"/>
  <c r="O56" i="2"/>
  <c r="N15" i="2"/>
  <c r="D195" i="8"/>
  <c r="D182" i="8"/>
  <c r="C331" i="8"/>
  <c r="AC334" i="8"/>
  <c r="P475" i="8"/>
  <c r="AC476" i="8"/>
  <c r="V75" i="8"/>
  <c r="M93" i="2"/>
  <c r="Q76" i="8"/>
  <c r="Q39" i="8"/>
  <c r="P242" i="8"/>
  <c r="P239" i="8"/>
  <c r="V239" i="8"/>
  <c r="U40" i="8"/>
  <c r="AB15" i="2"/>
  <c r="Y19" i="2"/>
  <c r="X19" i="2"/>
  <c r="R20" i="2"/>
  <c r="Q20" i="2"/>
  <c r="S15" i="2"/>
  <c r="L19" i="2"/>
  <c r="K19" i="2"/>
  <c r="M74" i="2"/>
  <c r="M72" i="2"/>
  <c r="Y28" i="2"/>
  <c r="X28" i="2"/>
  <c r="Z15" i="2"/>
  <c r="D14" i="8"/>
  <c r="C123" i="8"/>
  <c r="Y101" i="2"/>
  <c r="E37" i="8"/>
  <c r="P341" i="8"/>
  <c r="P329" i="8"/>
  <c r="P328" i="8"/>
  <c r="P42" i="8"/>
  <c r="D361" i="1"/>
  <c r="D382" i="1"/>
  <c r="AN385" i="1"/>
  <c r="O20" i="3"/>
  <c r="D20" i="3"/>
  <c r="C58" i="2"/>
  <c r="F58" i="2"/>
  <c r="AL57" i="2"/>
  <c r="AN373" i="1"/>
  <c r="F16" i="1"/>
  <c r="D16" i="1"/>
  <c r="K15" i="1"/>
  <c r="E16" i="1"/>
  <c r="C16" i="1"/>
  <c r="AN65" i="1"/>
  <c r="Y64" i="1"/>
  <c r="C271" i="1"/>
  <c r="C270" i="1"/>
  <c r="D484" i="1"/>
  <c r="AN484" i="1"/>
  <c r="AN485" i="1"/>
  <c r="AN294" i="1"/>
  <c r="BW54" i="2"/>
  <c r="Y252" i="1"/>
  <c r="Y247" i="1"/>
  <c r="E454" i="1"/>
  <c r="L78" i="1"/>
  <c r="F318" i="1"/>
  <c r="AY56" i="2"/>
  <c r="BA56" i="2"/>
  <c r="F83" i="1"/>
  <c r="E349" i="1"/>
  <c r="E348" i="1"/>
  <c r="E318" i="1"/>
  <c r="AM205" i="1"/>
  <c r="C204" i="1"/>
  <c r="AM204" i="1"/>
  <c r="AN457" i="1"/>
  <c r="C421" i="1"/>
  <c r="C420" i="1"/>
  <c r="AM420" i="1"/>
  <c r="F193" i="1"/>
  <c r="F46" i="1"/>
  <c r="AN325" i="1"/>
  <c r="D324" i="1"/>
  <c r="AN324" i="1"/>
  <c r="C306" i="1"/>
  <c r="AM306" i="1"/>
  <c r="Y459" i="1"/>
  <c r="D215" i="1"/>
  <c r="AN215" i="1"/>
  <c r="Y456" i="1"/>
  <c r="AM456" i="1"/>
  <c r="AN216" i="1"/>
  <c r="P37" i="1"/>
  <c r="D37" i="1"/>
  <c r="AN37" i="1"/>
  <c r="AM464" i="1"/>
  <c r="D26" i="2"/>
  <c r="G26" i="2"/>
  <c r="D79" i="1"/>
  <c r="AN79" i="1"/>
  <c r="AN80" i="1"/>
  <c r="J69" i="2"/>
  <c r="G69" i="2"/>
  <c r="J61" i="2"/>
  <c r="G61" i="2"/>
  <c r="I106" i="2"/>
  <c r="F106" i="2"/>
  <c r="I113" i="2"/>
  <c r="F113" i="2"/>
  <c r="I94" i="2"/>
  <c r="F94" i="2"/>
  <c r="I75" i="2"/>
  <c r="F75" i="2"/>
  <c r="J75" i="2"/>
  <c r="G75" i="2"/>
  <c r="I82" i="2"/>
  <c r="F82" i="2"/>
  <c r="I52" i="2"/>
  <c r="F52" i="2"/>
  <c r="H78" i="1"/>
  <c r="C435" i="8"/>
  <c r="AC437" i="8"/>
  <c r="P432" i="8"/>
  <c r="P327" i="8"/>
  <c r="X75" i="8"/>
  <c r="X36" i="8"/>
  <c r="X34" i="8"/>
  <c r="X33" i="8"/>
  <c r="X31" i="8"/>
  <c r="X30" i="8"/>
  <c r="I71" i="2"/>
  <c r="F39" i="1"/>
  <c r="C30" i="2"/>
  <c r="F30" i="2"/>
  <c r="C27" i="2"/>
  <c r="F27" i="2"/>
  <c r="C36" i="2"/>
  <c r="F36" i="2"/>
  <c r="C21" i="2"/>
  <c r="F21" i="2"/>
  <c r="C26" i="2"/>
  <c r="F26" i="2"/>
  <c r="D234" i="8"/>
  <c r="D233" i="8"/>
  <c r="V40" i="8"/>
  <c r="C25" i="2"/>
  <c r="F25" i="2"/>
  <c r="C18" i="2"/>
  <c r="F18" i="2"/>
  <c r="C34" i="2"/>
  <c r="F34" i="2"/>
  <c r="D291" i="1"/>
  <c r="AN291" i="1"/>
  <c r="Y486" i="1"/>
  <c r="AN486" i="1"/>
  <c r="C24" i="2"/>
  <c r="F24" i="2"/>
  <c r="C23" i="2"/>
  <c r="F23" i="2"/>
  <c r="C16" i="2"/>
  <c r="F16" i="2"/>
  <c r="C29" i="2"/>
  <c r="F29" i="2"/>
  <c r="D330" i="1"/>
  <c r="AN330" i="1"/>
  <c r="D311" i="1"/>
  <c r="AN311" i="1"/>
  <c r="C183" i="1"/>
  <c r="AM183" i="1"/>
  <c r="Q44" i="1"/>
  <c r="O44" i="1"/>
  <c r="E48" i="1"/>
  <c r="C237" i="1"/>
  <c r="AM237" i="1"/>
  <c r="D229" i="1"/>
  <c r="AN229" i="1"/>
  <c r="AN278" i="1"/>
  <c r="Y351" i="1"/>
  <c r="Y350" i="1"/>
  <c r="I78" i="1"/>
  <c r="AG446" i="1"/>
  <c r="AM307" i="1"/>
  <c r="D315" i="1"/>
  <c r="D314" i="1"/>
  <c r="D254" i="1"/>
  <c r="AN254" i="1"/>
  <c r="D369" i="1"/>
  <c r="D368" i="1"/>
  <c r="AN368" i="1"/>
  <c r="E39" i="1"/>
  <c r="AM312" i="1"/>
  <c r="AB78" i="1"/>
  <c r="AB55" i="1"/>
  <c r="I46" i="1"/>
  <c r="AD78" i="1"/>
  <c r="AN115" i="1"/>
  <c r="D370" i="1"/>
  <c r="AN184" i="1"/>
  <c r="C186" i="1"/>
  <c r="AM186" i="1"/>
  <c r="E41" i="1"/>
  <c r="AN353" i="1"/>
  <c r="AG318" i="1"/>
  <c r="U78" i="1"/>
  <c r="U55" i="1"/>
  <c r="U54" i="1"/>
  <c r="D186" i="1"/>
  <c r="D150" i="1"/>
  <c r="D248" i="1"/>
  <c r="AN248" i="1"/>
  <c r="AB45" i="1"/>
  <c r="D222" i="1"/>
  <c r="AN222" i="1"/>
  <c r="AJ82" i="1"/>
  <c r="AJ78" i="1"/>
  <c r="AN461" i="1"/>
  <c r="C286" i="1"/>
  <c r="AM286" i="1"/>
  <c r="AN43" i="1"/>
  <c r="Y193" i="1"/>
  <c r="G78" i="1"/>
  <c r="V265" i="6"/>
  <c r="V44" i="6"/>
  <c r="AC268" i="6"/>
  <c r="Y264" i="6"/>
  <c r="Y41" i="6"/>
  <c r="V43" i="6"/>
  <c r="V208" i="6"/>
  <c r="V193" i="6"/>
  <c r="V192" i="6"/>
  <c r="V174" i="6"/>
  <c r="N68" i="6"/>
  <c r="N38" i="6"/>
  <c r="I174" i="6"/>
  <c r="AC225" i="6"/>
  <c r="C224" i="6"/>
  <c r="C291" i="6"/>
  <c r="AC292" i="6"/>
  <c r="F68" i="6"/>
  <c r="F38" i="6"/>
  <c r="I51" i="6"/>
  <c r="I50" i="6"/>
  <c r="C38" i="2"/>
  <c r="F38" i="2"/>
  <c r="C37" i="2"/>
  <c r="F37" i="2"/>
  <c r="Z68" i="6"/>
  <c r="P252" i="6"/>
  <c r="AC253" i="6"/>
  <c r="P194" i="6"/>
  <c r="AC195" i="6"/>
  <c r="L68" i="6"/>
  <c r="L38" i="6"/>
  <c r="J38" i="6"/>
  <c r="I38" i="6"/>
  <c r="K192" i="6"/>
  <c r="K174" i="6"/>
  <c r="K51" i="6"/>
  <c r="K50" i="6"/>
  <c r="K37" i="6"/>
  <c r="K35" i="6"/>
  <c r="AB41" i="6"/>
  <c r="AB159" i="6"/>
  <c r="AB155" i="6"/>
  <c r="AC108" i="6"/>
  <c r="C94" i="6"/>
  <c r="AC102" i="5"/>
  <c r="C101" i="5"/>
  <c r="T37" i="6"/>
  <c r="T35" i="6"/>
  <c r="T34" i="6"/>
  <c r="T41" i="6"/>
  <c r="AC309" i="6"/>
  <c r="C307" i="6"/>
  <c r="AC307" i="6"/>
  <c r="AC190" i="6"/>
  <c r="C186" i="6"/>
  <c r="T42" i="1"/>
  <c r="C22" i="2"/>
  <c r="F22" i="2"/>
  <c r="C19" i="2"/>
  <c r="F19" i="2"/>
  <c r="T46" i="1"/>
  <c r="R46" i="1"/>
  <c r="O192" i="6"/>
  <c r="O174" i="6"/>
  <c r="O51" i="6"/>
  <c r="O50" i="6"/>
  <c r="O37" i="6"/>
  <c r="O35" i="6"/>
  <c r="O34" i="6"/>
  <c r="O32" i="6"/>
  <c r="O31" i="6"/>
  <c r="O18" i="6"/>
  <c r="O14" i="6"/>
  <c r="P271" i="6"/>
  <c r="P267" i="6"/>
  <c r="AC272" i="6"/>
  <c r="T51" i="6"/>
  <c r="T50" i="6"/>
  <c r="AA28" i="5"/>
  <c r="AA22" i="5"/>
  <c r="AA21" i="5"/>
  <c r="AA16" i="5"/>
  <c r="AA15" i="5"/>
  <c r="AA14" i="5"/>
  <c r="L72" i="5"/>
  <c r="L22" i="5"/>
  <c r="L21" i="5"/>
  <c r="L16" i="5"/>
  <c r="L15" i="5"/>
  <c r="L14" i="5"/>
  <c r="H38" i="6"/>
  <c r="H68" i="6"/>
  <c r="C28" i="2"/>
  <c r="F28" i="2"/>
  <c r="W78" i="1"/>
  <c r="AC150" i="6"/>
  <c r="P148" i="6"/>
  <c r="X29" i="5"/>
  <c r="X17" i="5"/>
  <c r="C276" i="6"/>
  <c r="AC276" i="6"/>
  <c r="AC277" i="6"/>
  <c r="T23" i="5"/>
  <c r="T22" i="5"/>
  <c r="T21" i="5"/>
  <c r="T16" i="5"/>
  <c r="T15" i="5"/>
  <c r="T14" i="5"/>
  <c r="AC257" i="6"/>
  <c r="X37" i="6"/>
  <c r="X35" i="6"/>
  <c r="X34" i="6"/>
  <c r="X32" i="6"/>
  <c r="X31" i="6"/>
  <c r="X18" i="6"/>
  <c r="X14" i="6"/>
  <c r="S16" i="5"/>
  <c r="S15" i="5"/>
  <c r="S14" i="5"/>
  <c r="S28" i="5"/>
  <c r="S22" i="5"/>
  <c r="S21" i="5"/>
  <c r="N89" i="5"/>
  <c r="N81" i="5"/>
  <c r="N22" i="5"/>
  <c r="N21" i="5"/>
  <c r="N16" i="5"/>
  <c r="N15" i="5"/>
  <c r="N14" i="5"/>
  <c r="AC156" i="6"/>
  <c r="C36" i="6"/>
  <c r="AC36" i="6"/>
  <c r="C155" i="6"/>
  <c r="AC155" i="6"/>
  <c r="G58" i="6"/>
  <c r="G51" i="6"/>
  <c r="G50" i="6"/>
  <c r="G37" i="6"/>
  <c r="G35" i="6"/>
  <c r="G34" i="6"/>
  <c r="AC70" i="6"/>
  <c r="P39" i="6"/>
  <c r="P69" i="6"/>
  <c r="AC213" i="6"/>
  <c r="C211" i="6"/>
  <c r="BV32" i="2"/>
  <c r="C32" i="2"/>
  <c r="BV31" i="2"/>
  <c r="C31" i="2"/>
  <c r="BV35" i="2"/>
  <c r="C35" i="2"/>
  <c r="AC42" i="1"/>
  <c r="D34" i="2"/>
  <c r="G34" i="2"/>
  <c r="AF318" i="1"/>
  <c r="K82" i="1"/>
  <c r="K78" i="1"/>
  <c r="AD46" i="1"/>
  <c r="AC45" i="1"/>
  <c r="K46" i="1"/>
  <c r="M327" i="8"/>
  <c r="M51" i="8"/>
  <c r="M50" i="8"/>
  <c r="D30" i="2"/>
  <c r="G30" i="2"/>
  <c r="AA327" i="8"/>
  <c r="C42" i="8"/>
  <c r="AC42" i="8"/>
  <c r="AC480" i="8"/>
  <c r="H20" i="2"/>
  <c r="C355" i="8"/>
  <c r="C354" i="8"/>
  <c r="Q46" i="8"/>
  <c r="Y327" i="8"/>
  <c r="Y51" i="8"/>
  <c r="Y50" i="8"/>
  <c r="D39" i="8"/>
  <c r="C39" i="8"/>
  <c r="C235" i="8"/>
  <c r="N36" i="8"/>
  <c r="N34" i="8"/>
  <c r="N33" i="8"/>
  <c r="N31" i="8"/>
  <c r="N30" i="8"/>
  <c r="N15" i="8"/>
  <c r="I475" i="8"/>
  <c r="I474" i="8"/>
  <c r="X327" i="8"/>
  <c r="V327" i="8"/>
  <c r="AK27" i="2"/>
  <c r="P195" i="8"/>
  <c r="P182" i="8"/>
  <c r="P46" i="8"/>
  <c r="K51" i="8"/>
  <c r="K50" i="8"/>
  <c r="D39" i="2"/>
  <c r="D18" i="2"/>
  <c r="G18" i="2"/>
  <c r="Y36" i="8"/>
  <c r="Y34" i="8"/>
  <c r="Y33" i="8"/>
  <c r="Y31" i="8"/>
  <c r="Y30" i="8"/>
  <c r="Y17" i="8"/>
  <c r="Y12" i="8"/>
  <c r="I28" i="3"/>
  <c r="D47" i="2"/>
  <c r="G47" i="2"/>
  <c r="H37" i="8"/>
  <c r="C38" i="8"/>
  <c r="AC38" i="8"/>
  <c r="D31" i="2"/>
  <c r="D27" i="2"/>
  <c r="G27" i="2"/>
  <c r="E327" i="8"/>
  <c r="AC366" i="8"/>
  <c r="R72" i="8"/>
  <c r="R51" i="8"/>
  <c r="R50" i="8"/>
  <c r="R30" i="8"/>
  <c r="H38" i="2"/>
  <c r="AB14" i="2"/>
  <c r="H21" i="2"/>
  <c r="H16" i="2"/>
  <c r="H26" i="2"/>
  <c r="I38" i="8"/>
  <c r="H27" i="2"/>
  <c r="H23" i="2"/>
  <c r="H18" i="2"/>
  <c r="J37" i="8"/>
  <c r="D25" i="2"/>
  <c r="G25" i="2"/>
  <c r="AA72" i="8"/>
  <c r="AA36" i="8"/>
  <c r="AA34" i="8"/>
  <c r="AA33" i="8"/>
  <c r="AA31" i="8"/>
  <c r="AA30" i="8"/>
  <c r="AB328" i="8"/>
  <c r="AB327" i="8"/>
  <c r="AB51" i="8"/>
  <c r="AB50" i="8"/>
  <c r="I39" i="2"/>
  <c r="AK21" i="2"/>
  <c r="K20" i="2"/>
  <c r="D20" i="2"/>
  <c r="G20" i="2"/>
  <c r="O15" i="8"/>
  <c r="K36" i="8"/>
  <c r="K34" i="8"/>
  <c r="K33" i="8"/>
  <c r="K31" i="8"/>
  <c r="K30" i="8"/>
  <c r="K17" i="8"/>
  <c r="K12" i="8"/>
  <c r="H25" i="3"/>
  <c r="D21" i="2"/>
  <c r="G21" i="2"/>
  <c r="H29" i="2"/>
  <c r="D29" i="2"/>
  <c r="G29" i="2"/>
  <c r="I45" i="1"/>
  <c r="AN183" i="1"/>
  <c r="BV36" i="2"/>
  <c r="L46" i="1"/>
  <c r="O280" i="1"/>
  <c r="O276" i="1"/>
  <c r="D143" i="1"/>
  <c r="AN143" i="1"/>
  <c r="AN145" i="1"/>
  <c r="AM283" i="1"/>
  <c r="BJ14" i="2"/>
  <c r="BW37" i="2"/>
  <c r="T55" i="1"/>
  <c r="T54" i="1"/>
  <c r="R349" i="1"/>
  <c r="R348" i="1"/>
  <c r="R318" i="1"/>
  <c r="AF82" i="1"/>
  <c r="AF78" i="1"/>
  <c r="AC82" i="1"/>
  <c r="AC78" i="1"/>
  <c r="AC55" i="1"/>
  <c r="AC54" i="1"/>
  <c r="AA78" i="1"/>
  <c r="AK82" i="1"/>
  <c r="AK78" i="1"/>
  <c r="AK55" i="1"/>
  <c r="AK54" i="1"/>
  <c r="AF46" i="1"/>
  <c r="AH82" i="1"/>
  <c r="AH78" i="1"/>
  <c r="AH55" i="1"/>
  <c r="AH54" i="1"/>
  <c r="X78" i="1"/>
  <c r="X55" i="1"/>
  <c r="X54" i="1"/>
  <c r="Z41" i="1"/>
  <c r="Y41" i="1"/>
  <c r="R41" i="1"/>
  <c r="BW22" i="2"/>
  <c r="Z193" i="1"/>
  <c r="Z82" i="1"/>
  <c r="Z78" i="1"/>
  <c r="O37" i="1"/>
  <c r="O41" i="1"/>
  <c r="Z56" i="1"/>
  <c r="Z349" i="1"/>
  <c r="Z348" i="1"/>
  <c r="Z318" i="1"/>
  <c r="P41" i="1"/>
  <c r="C459" i="1"/>
  <c r="C455" i="1"/>
  <c r="Q41" i="1"/>
  <c r="D38" i="2"/>
  <c r="G38" i="2"/>
  <c r="BW31" i="2"/>
  <c r="R193" i="1"/>
  <c r="R82" i="1"/>
  <c r="R78" i="1"/>
  <c r="S78" i="1"/>
  <c r="Q193" i="1"/>
  <c r="H42" i="1"/>
  <c r="AN474" i="1"/>
  <c r="AN487" i="1"/>
  <c r="AN375" i="1"/>
  <c r="AM460" i="1"/>
  <c r="I114" i="2"/>
  <c r="AM432" i="1"/>
  <c r="P136" i="1"/>
  <c r="C323" i="1"/>
  <c r="AM323" i="1"/>
  <c r="AM331" i="1"/>
  <c r="R280" i="1"/>
  <c r="R276" i="1"/>
  <c r="X46" i="1"/>
  <c r="Y150" i="1"/>
  <c r="Y136" i="1"/>
  <c r="P193" i="1"/>
  <c r="C261" i="1"/>
  <c r="AM261" i="1"/>
  <c r="J78" i="1"/>
  <c r="Y370" i="1"/>
  <c r="Y367" i="1"/>
  <c r="O459" i="1"/>
  <c r="O455" i="1"/>
  <c r="Q136" i="1"/>
  <c r="Q349" i="1"/>
  <c r="Q348" i="1"/>
  <c r="Q318" i="1"/>
  <c r="P280" i="1"/>
  <c r="P276" i="1"/>
  <c r="Y381" i="1"/>
  <c r="AI82" i="1"/>
  <c r="Y394" i="1"/>
  <c r="AN394" i="1"/>
  <c r="AI46" i="1"/>
  <c r="C277" i="1"/>
  <c r="AM277" i="1"/>
  <c r="AM465" i="1"/>
  <c r="P349" i="1"/>
  <c r="P348" i="1"/>
  <c r="P252" i="1"/>
  <c r="P247" i="1"/>
  <c r="AN468" i="1"/>
  <c r="AN386" i="1"/>
  <c r="AM386" i="1"/>
  <c r="C351" i="1"/>
  <c r="O368" i="1"/>
  <c r="O367" i="1"/>
  <c r="O349" i="1"/>
  <c r="O348" i="1"/>
  <c r="C369" i="1"/>
  <c r="C370" i="1"/>
  <c r="AM371" i="1"/>
  <c r="AM383" i="1"/>
  <c r="C382" i="1"/>
  <c r="P466" i="1"/>
  <c r="P454" i="1"/>
  <c r="P453" i="1"/>
  <c r="P447" i="1"/>
  <c r="P446" i="1"/>
  <c r="O193" i="1"/>
  <c r="O82" i="1"/>
  <c r="O78" i="1"/>
  <c r="AM321" i="1"/>
  <c r="C320" i="1"/>
  <c r="AM320" i="1"/>
  <c r="AN306" i="1"/>
  <c r="AN307" i="1"/>
  <c r="O322" i="1"/>
  <c r="O319" i="1"/>
  <c r="AM461" i="1"/>
  <c r="D266" i="1"/>
  <c r="AN268" i="1"/>
  <c r="D282" i="1"/>
  <c r="AN283" i="1"/>
  <c r="AN321" i="1"/>
  <c r="D320" i="1"/>
  <c r="AN320" i="1"/>
  <c r="AM299" i="1"/>
  <c r="C298" i="1"/>
  <c r="AM298" i="1"/>
  <c r="P322" i="1"/>
  <c r="P319" i="1"/>
  <c r="C248" i="1"/>
  <c r="AM248" i="1"/>
  <c r="AM249" i="1"/>
  <c r="AM255" i="1"/>
  <c r="C254" i="1"/>
  <c r="C334" i="1"/>
  <c r="C333" i="1"/>
  <c r="AM335" i="1"/>
  <c r="Y47" i="1"/>
  <c r="C222" i="1"/>
  <c r="D467" i="1"/>
  <c r="Y400" i="1"/>
  <c r="AN401" i="1"/>
  <c r="AM401" i="1"/>
  <c r="D263" i="1"/>
  <c r="AN264" i="1"/>
  <c r="Y467" i="1"/>
  <c r="AM468" i="1"/>
  <c r="Y410" i="1"/>
  <c r="AM410" i="1"/>
  <c r="AM411" i="1"/>
  <c r="O253" i="1"/>
  <c r="O252" i="1"/>
  <c r="O247" i="1"/>
  <c r="Q280" i="1"/>
  <c r="Q276" i="1"/>
  <c r="AN340" i="1"/>
  <c r="AF43" i="1"/>
  <c r="Y334" i="1"/>
  <c r="Y333" i="1"/>
  <c r="Y322" i="1"/>
  <c r="Y319" i="1"/>
  <c r="BW30" i="2"/>
  <c r="BH66" i="2"/>
  <c r="BH65" i="2"/>
  <c r="BW34" i="2"/>
  <c r="D35" i="2"/>
  <c r="BV19" i="2"/>
  <c r="AY90" i="2"/>
  <c r="AY89" i="2"/>
  <c r="BW20" i="2"/>
  <c r="BA15" i="2"/>
  <c r="BV25" i="2"/>
  <c r="AY15" i="2"/>
  <c r="BP15" i="2"/>
  <c r="BW28" i="2"/>
  <c r="G20" i="3"/>
  <c r="H25" i="2"/>
  <c r="AH45" i="1"/>
  <c r="BO15" i="2"/>
  <c r="BV58" i="2"/>
  <c r="AO56" i="2"/>
  <c r="O48" i="1"/>
  <c r="D73" i="1"/>
  <c r="AN73" i="1"/>
  <c r="BV28" i="2"/>
  <c r="H22" i="2"/>
  <c r="BV22" i="2"/>
  <c r="I58" i="2"/>
  <c r="AX50" i="2"/>
  <c r="AX43" i="2"/>
  <c r="L42" i="1"/>
  <c r="AM16" i="1"/>
  <c r="AO89" i="2"/>
  <c r="AM110" i="2"/>
  <c r="BW110" i="2"/>
  <c r="Y48" i="1"/>
  <c r="AN48" i="1"/>
  <c r="BA43" i="2"/>
  <c r="AK42" i="1"/>
  <c r="D40" i="1"/>
  <c r="BV52" i="2"/>
  <c r="L45" i="1"/>
  <c r="I49" i="2"/>
  <c r="AL73" i="2"/>
  <c r="C73" i="2"/>
  <c r="BP43" i="2"/>
  <c r="AK45" i="1"/>
  <c r="Z48" i="1"/>
  <c r="BV37" i="2"/>
  <c r="BH84" i="2"/>
  <c r="H84" i="2"/>
  <c r="I84" i="2"/>
  <c r="H37" i="2"/>
  <c r="AL104" i="2"/>
  <c r="C104" i="2"/>
  <c r="F104" i="2"/>
  <c r="BH57" i="2"/>
  <c r="H57" i="2"/>
  <c r="BV27" i="2"/>
  <c r="BP14" i="2"/>
  <c r="BO14" i="2"/>
  <c r="BW36" i="2"/>
  <c r="H36" i="2"/>
  <c r="J36" i="2"/>
  <c r="BW24" i="2"/>
  <c r="AY72" i="2"/>
  <c r="AM73" i="2"/>
  <c r="D73" i="2"/>
  <c r="AM398" i="1"/>
  <c r="AN398" i="1"/>
  <c r="AL45" i="1"/>
  <c r="BW38" i="2"/>
  <c r="U42" i="1"/>
  <c r="U45" i="1"/>
  <c r="BV38" i="2"/>
  <c r="L55" i="1"/>
  <c r="L54" i="1"/>
  <c r="AL42" i="1"/>
  <c r="BO97" i="2"/>
  <c r="D24" i="2"/>
  <c r="G24" i="2"/>
  <c r="BV81" i="2"/>
  <c r="AL44" i="2"/>
  <c r="AM52" i="2"/>
  <c r="BW52" i="2"/>
  <c r="AM74" i="2"/>
  <c r="BW74" i="2"/>
  <c r="AO109" i="2"/>
  <c r="BW25" i="2"/>
  <c r="BH89" i="2"/>
  <c r="AO64" i="2"/>
  <c r="BV30" i="2"/>
  <c r="Q39" i="1"/>
  <c r="O39" i="1"/>
  <c r="H30" i="2"/>
  <c r="AZ43" i="2"/>
  <c r="AZ14" i="2"/>
  <c r="AL93" i="2"/>
  <c r="BV93" i="2"/>
  <c r="BV24" i="2"/>
  <c r="H34" i="2"/>
  <c r="AY65" i="2"/>
  <c r="AM66" i="2"/>
  <c r="D66" i="2"/>
  <c r="G66" i="2"/>
  <c r="BW29" i="2"/>
  <c r="R39" i="1"/>
  <c r="P39" i="1"/>
  <c r="BK43" i="2"/>
  <c r="BK14" i="2"/>
  <c r="H24" i="2"/>
  <c r="H48" i="2"/>
  <c r="BW93" i="2"/>
  <c r="BH68" i="2"/>
  <c r="H68" i="2"/>
  <c r="BW26" i="2"/>
  <c r="BW70" i="2"/>
  <c r="BV26" i="2"/>
  <c r="BW18" i="2"/>
  <c r="BV18" i="2"/>
  <c r="X42" i="1"/>
  <c r="X45" i="1"/>
  <c r="BV34" i="2"/>
  <c r="BW19" i="2"/>
  <c r="AN16" i="1"/>
  <c r="H19" i="2"/>
  <c r="AO97" i="2"/>
  <c r="I63" i="2"/>
  <c r="P44" i="1"/>
  <c r="D44" i="1"/>
  <c r="AN59" i="1"/>
  <c r="AM45" i="2"/>
  <c r="BW45" i="2"/>
  <c r="BV70" i="2"/>
  <c r="I46" i="2"/>
  <c r="BV48" i="2"/>
  <c r="BH44" i="2"/>
  <c r="H44" i="2"/>
  <c r="BV46" i="2"/>
  <c r="BW48" i="2"/>
  <c r="H81" i="2"/>
  <c r="J53" i="2"/>
  <c r="BH80" i="2"/>
  <c r="H80" i="2"/>
  <c r="AN428" i="1"/>
  <c r="AM428" i="1"/>
  <c r="BW81" i="2"/>
  <c r="BV79" i="2"/>
  <c r="C79" i="2"/>
  <c r="I67" i="2"/>
  <c r="AM15" i="2"/>
  <c r="H93" i="2"/>
  <c r="BW23" i="2"/>
  <c r="AN43" i="2"/>
  <c r="AN14" i="2"/>
  <c r="BW21" i="2"/>
  <c r="BV21" i="2"/>
  <c r="AL78" i="2"/>
  <c r="BV23" i="2"/>
  <c r="BI43" i="2"/>
  <c r="BI14" i="2"/>
  <c r="R44" i="2"/>
  <c r="Q45" i="2"/>
  <c r="H88" i="2"/>
  <c r="D113" i="2"/>
  <c r="T30" i="8"/>
  <c r="T15" i="8"/>
  <c r="L68" i="2"/>
  <c r="L64" i="2"/>
  <c r="I39" i="8"/>
  <c r="I235" i="8"/>
  <c r="I234" i="8"/>
  <c r="I233" i="8"/>
  <c r="J40" i="8"/>
  <c r="T51" i="8"/>
  <c r="T50" i="8"/>
  <c r="AC277" i="8"/>
  <c r="C274" i="8"/>
  <c r="C273" i="8"/>
  <c r="C272" i="8"/>
  <c r="I341" i="8"/>
  <c r="I40" i="8"/>
  <c r="I42" i="8"/>
  <c r="U37" i="8"/>
  <c r="U72" i="8"/>
  <c r="H328" i="8"/>
  <c r="H327" i="8"/>
  <c r="H51" i="8"/>
  <c r="H50" i="8"/>
  <c r="H36" i="8"/>
  <c r="H34" i="8"/>
  <c r="H33" i="8"/>
  <c r="H31" i="8"/>
  <c r="H30" i="8"/>
  <c r="E45" i="1"/>
  <c r="E453" i="1"/>
  <c r="E447" i="1"/>
  <c r="AN352" i="1"/>
  <c r="J102" i="2"/>
  <c r="Z39" i="1"/>
  <c r="Q46" i="1"/>
  <c r="R72" i="5"/>
  <c r="R22" i="5"/>
  <c r="R21" i="5"/>
  <c r="R16" i="5"/>
  <c r="R15" i="5"/>
  <c r="R14" i="5"/>
  <c r="AC33" i="5"/>
  <c r="C31" i="5"/>
  <c r="AC78" i="5"/>
  <c r="C75" i="5"/>
  <c r="AB58" i="6"/>
  <c r="AB51" i="6"/>
  <c r="AB50" i="6"/>
  <c r="AB37" i="6"/>
  <c r="AB35" i="6"/>
  <c r="AB34" i="6"/>
  <c r="AB32" i="6"/>
  <c r="AB31" i="6"/>
  <c r="AB18" i="6"/>
  <c r="AB14" i="6"/>
  <c r="K73" i="5"/>
  <c r="K17" i="5"/>
  <c r="J17" i="5"/>
  <c r="I17" i="5"/>
  <c r="K40" i="2"/>
  <c r="AK40" i="2"/>
  <c r="AA37" i="6"/>
  <c r="AA35" i="6"/>
  <c r="AA34" i="6"/>
  <c r="AA32" i="6"/>
  <c r="AA31" i="6"/>
  <c r="AA18" i="6"/>
  <c r="AA14" i="6"/>
  <c r="AA67" i="6"/>
  <c r="AA51" i="6"/>
  <c r="AA50" i="6"/>
  <c r="V91" i="5"/>
  <c r="V18" i="5"/>
  <c r="AC484" i="8"/>
  <c r="C483" i="8"/>
  <c r="Y89" i="2"/>
  <c r="D38" i="6"/>
  <c r="D68" i="6"/>
  <c r="G16" i="5"/>
  <c r="G15" i="5"/>
  <c r="G14" i="5"/>
  <c r="G28" i="5"/>
  <c r="G22" i="5"/>
  <c r="G21" i="5"/>
  <c r="D58" i="2"/>
  <c r="BW58" i="2"/>
  <c r="AB16" i="5"/>
  <c r="AB15" i="5"/>
  <c r="AB14" i="5"/>
  <c r="AB28" i="5"/>
  <c r="AB22" i="5"/>
  <c r="AB21" i="5"/>
  <c r="S37" i="8"/>
  <c r="AO83" i="2"/>
  <c r="D22" i="2"/>
  <c r="G22" i="2"/>
  <c r="BW16" i="2"/>
  <c r="D17" i="5"/>
  <c r="D29" i="5"/>
  <c r="AC94" i="5"/>
  <c r="P92" i="5"/>
  <c r="E67" i="6"/>
  <c r="E51" i="6"/>
  <c r="E50" i="6"/>
  <c r="E37" i="6"/>
  <c r="E35" i="6"/>
  <c r="E34" i="6"/>
  <c r="E32" i="6"/>
  <c r="Y16" i="5"/>
  <c r="Y15" i="5"/>
  <c r="Y14" i="5"/>
  <c r="Y28" i="5"/>
  <c r="Y22" i="5"/>
  <c r="Y21" i="5"/>
  <c r="M67" i="6"/>
  <c r="M51" i="6"/>
  <c r="M50" i="6"/>
  <c r="M37" i="6"/>
  <c r="AC102" i="6"/>
  <c r="P101" i="6"/>
  <c r="S175" i="6"/>
  <c r="S174" i="6"/>
  <c r="S51" i="6"/>
  <c r="S50" i="6"/>
  <c r="S37" i="6"/>
  <c r="S35" i="6"/>
  <c r="S34" i="6"/>
  <c r="S32" i="6"/>
  <c r="S31" i="6"/>
  <c r="S18" i="6"/>
  <c r="S14" i="6"/>
  <c r="M16" i="5"/>
  <c r="M15" i="5"/>
  <c r="M14" i="5"/>
  <c r="M28" i="5"/>
  <c r="M22" i="5"/>
  <c r="M21" i="5"/>
  <c r="V82" i="5"/>
  <c r="C304" i="6"/>
  <c r="AC306" i="6"/>
  <c r="BV16" i="2"/>
  <c r="BH15" i="2"/>
  <c r="AM395" i="1"/>
  <c r="K34" i="6"/>
  <c r="P46" i="5"/>
  <c r="AC52" i="5"/>
  <c r="C77" i="6"/>
  <c r="AC84" i="6"/>
  <c r="R31" i="6"/>
  <c r="R18" i="6"/>
  <c r="Q32" i="6"/>
  <c r="F28" i="5"/>
  <c r="F22" i="5"/>
  <c r="F21" i="5"/>
  <c r="F16" i="5"/>
  <c r="F15" i="5"/>
  <c r="F14" i="5"/>
  <c r="Q29" i="5"/>
  <c r="Q17" i="5"/>
  <c r="W90" i="5"/>
  <c r="W17" i="5"/>
  <c r="Z16" i="5"/>
  <c r="Z15" i="5"/>
  <c r="Z14" i="5"/>
  <c r="Z28" i="5"/>
  <c r="Z22" i="5"/>
  <c r="Z21" i="5"/>
  <c r="G75" i="8"/>
  <c r="G37" i="8"/>
  <c r="V41" i="6"/>
  <c r="V264" i="6"/>
  <c r="Q41" i="6"/>
  <c r="Q68" i="6"/>
  <c r="AL109" i="2"/>
  <c r="BV109" i="2"/>
  <c r="AY97" i="2"/>
  <c r="AM98" i="2"/>
  <c r="D98" i="2"/>
  <c r="G98" i="2"/>
  <c r="AN395" i="1"/>
  <c r="BV94" i="2"/>
  <c r="D334" i="1"/>
  <c r="D333" i="1"/>
  <c r="AL97" i="2"/>
  <c r="BV97" i="2"/>
  <c r="BO72" i="2"/>
  <c r="D47" i="1"/>
  <c r="BO103" i="2"/>
  <c r="BH104" i="2"/>
  <c r="AM324" i="1"/>
  <c r="AH42" i="1"/>
  <c r="BV29" i="2"/>
  <c r="AN270" i="1"/>
  <c r="BH72" i="2"/>
  <c r="H72" i="2"/>
  <c r="AN460" i="1"/>
  <c r="BW69" i="2"/>
  <c r="BV105" i="2"/>
  <c r="C105" i="2"/>
  <c r="AM49" i="1"/>
  <c r="BW79" i="2"/>
  <c r="D79" i="2"/>
  <c r="D96" i="2"/>
  <c r="BW96" i="2"/>
  <c r="C58" i="1"/>
  <c r="AM59" i="1"/>
  <c r="AB42" i="1"/>
  <c r="C404" i="1"/>
  <c r="AM405" i="1"/>
  <c r="C91" i="2"/>
  <c r="BV91" i="2"/>
  <c r="AL90" i="2"/>
  <c r="AM378" i="1"/>
  <c r="C376" i="1"/>
  <c r="AM346" i="1"/>
  <c r="C345" i="1"/>
  <c r="D91" i="2"/>
  <c r="BW91" i="2"/>
  <c r="AF39" i="1"/>
  <c r="H98" i="2"/>
  <c r="BV98" i="2"/>
  <c r="D57" i="1"/>
  <c r="D56" i="1"/>
  <c r="E82" i="1"/>
  <c r="E78" i="1"/>
  <c r="H46" i="1"/>
  <c r="D464" i="1"/>
  <c r="AN465" i="1"/>
  <c r="H51" i="2"/>
  <c r="J51" i="2"/>
  <c r="BH50" i="2"/>
  <c r="BW51" i="2"/>
  <c r="BV51" i="2"/>
  <c r="C408" i="1"/>
  <c r="AM80" i="2"/>
  <c r="AO78" i="2"/>
  <c r="C466" i="1"/>
  <c r="AL50" i="2"/>
  <c r="C50" i="2"/>
  <c r="F50" i="2"/>
  <c r="C51" i="2"/>
  <c r="F51" i="2"/>
  <c r="C281" i="1"/>
  <c r="AM281" i="1"/>
  <c r="AM282" i="1"/>
  <c r="D427" i="1"/>
  <c r="AM105" i="2"/>
  <c r="AO103" i="2"/>
  <c r="D194" i="1"/>
  <c r="AN194" i="1"/>
  <c r="BW60" i="2"/>
  <c r="AM56" i="2"/>
  <c r="BW99" i="2"/>
  <c r="C69" i="1"/>
  <c r="AM69" i="1"/>
  <c r="AM70" i="1"/>
  <c r="D107" i="2"/>
  <c r="BW107" i="2"/>
  <c r="AL20" i="2"/>
  <c r="AX15" i="2"/>
  <c r="J92" i="2"/>
  <c r="I92" i="2"/>
  <c r="AN495" i="1"/>
  <c r="D491" i="1"/>
  <c r="D490" i="1"/>
  <c r="Y491" i="1"/>
  <c r="AM495" i="1"/>
  <c r="C74" i="1"/>
  <c r="AM75" i="1"/>
  <c r="AN346" i="1"/>
  <c r="D345" i="1"/>
  <c r="AN480" i="1"/>
  <c r="Y479" i="1"/>
  <c r="AM480" i="1"/>
  <c r="AM148" i="1"/>
  <c r="C143" i="1"/>
  <c r="D69" i="1"/>
  <c r="AN70" i="1"/>
  <c r="AN93" i="1"/>
  <c r="D92" i="1"/>
  <c r="C66" i="2"/>
  <c r="F66" i="2"/>
  <c r="AL65" i="2"/>
  <c r="BW111" i="2"/>
  <c r="Y473" i="1"/>
  <c r="AM474" i="1"/>
  <c r="AL83" i="2"/>
  <c r="BV85" i="2"/>
  <c r="C360" i="1"/>
  <c r="AM361" i="1"/>
  <c r="AM46" i="2"/>
  <c r="AO44" i="2"/>
  <c r="C92" i="1"/>
  <c r="AM117" i="1"/>
  <c r="D285" i="1"/>
  <c r="E72" i="8"/>
  <c r="AC123" i="8"/>
  <c r="C83" i="8"/>
  <c r="Z14" i="2"/>
  <c r="Y15" i="2"/>
  <c r="X15" i="2"/>
  <c r="R15" i="2"/>
  <c r="Q15" i="2"/>
  <c r="U354" i="8"/>
  <c r="U327" i="8"/>
  <c r="Q75" i="8"/>
  <c r="Q37" i="8"/>
  <c r="P474" i="8"/>
  <c r="D28" i="2"/>
  <c r="G28" i="2"/>
  <c r="R57" i="2"/>
  <c r="R56" i="2"/>
  <c r="D16" i="2"/>
  <c r="G16" i="2"/>
  <c r="L85" i="2"/>
  <c r="L83" i="2"/>
  <c r="AK28" i="2"/>
  <c r="H28" i="2"/>
  <c r="V235" i="8"/>
  <c r="V39" i="8"/>
  <c r="L60" i="2"/>
  <c r="L56" i="2"/>
  <c r="C41" i="2"/>
  <c r="D41" i="2"/>
  <c r="L36" i="8"/>
  <c r="L34" i="8"/>
  <c r="L33" i="8"/>
  <c r="L31" i="8"/>
  <c r="L30" i="8"/>
  <c r="L52" i="8"/>
  <c r="L51" i="8"/>
  <c r="L50" i="8"/>
  <c r="C182" i="8"/>
  <c r="D23" i="2"/>
  <c r="G23" i="2"/>
  <c r="L15" i="2"/>
  <c r="D355" i="8"/>
  <c r="D354" i="8"/>
  <c r="D327" i="8"/>
  <c r="D40" i="8"/>
  <c r="Z354" i="8"/>
  <c r="Z327" i="8"/>
  <c r="Z51" i="8"/>
  <c r="Z50" i="8"/>
  <c r="Z36" i="8"/>
  <c r="Z34" i="8"/>
  <c r="Z33" i="8"/>
  <c r="Z31" i="8"/>
  <c r="Z30" i="8"/>
  <c r="F233" i="8"/>
  <c r="F51" i="8"/>
  <c r="F50" i="8"/>
  <c r="AC18" i="8"/>
  <c r="L74" i="2"/>
  <c r="L72" i="2"/>
  <c r="P235" i="8"/>
  <c r="AC239" i="8"/>
  <c r="P39" i="8"/>
  <c r="V72" i="8"/>
  <c r="AC331" i="8"/>
  <c r="C330" i="8"/>
  <c r="D48" i="2"/>
  <c r="G48" i="2"/>
  <c r="C48" i="2"/>
  <c r="F48" i="2"/>
  <c r="W37" i="8"/>
  <c r="C263" i="8"/>
  <c r="AC264" i="8"/>
  <c r="P40" i="8"/>
  <c r="X101" i="2"/>
  <c r="Y99" i="2"/>
  <c r="Y97" i="2"/>
  <c r="D19" i="2"/>
  <c r="G19" i="2"/>
  <c r="L93" i="2"/>
  <c r="D46" i="8"/>
  <c r="C46" i="8"/>
  <c r="D165" i="8"/>
  <c r="D43" i="8"/>
  <c r="C43" i="8"/>
  <c r="L99" i="2"/>
  <c r="L97" i="2"/>
  <c r="K101" i="2"/>
  <c r="L111" i="2"/>
  <c r="L109" i="2"/>
  <c r="D37" i="8"/>
  <c r="D37" i="2"/>
  <c r="G37" i="2"/>
  <c r="D32" i="2"/>
  <c r="C401" i="8"/>
  <c r="AC404" i="8"/>
  <c r="BW85" i="2"/>
  <c r="AM83" i="2"/>
  <c r="AM311" i="1"/>
  <c r="AN64" i="1"/>
  <c r="Y57" i="1"/>
  <c r="AL56" i="2"/>
  <c r="D18" i="3"/>
  <c r="G18" i="3"/>
  <c r="O18" i="3"/>
  <c r="D381" i="1"/>
  <c r="AN382" i="1"/>
  <c r="AN269" i="1"/>
  <c r="AM271" i="1"/>
  <c r="D360" i="1"/>
  <c r="AN361" i="1"/>
  <c r="C426" i="1"/>
  <c r="AM426" i="1"/>
  <c r="AM427" i="1"/>
  <c r="AB54" i="1"/>
  <c r="AS80" i="1"/>
  <c r="F82" i="1"/>
  <c r="F78" i="1"/>
  <c r="AM421" i="1"/>
  <c r="AN456" i="1"/>
  <c r="C303" i="1"/>
  <c r="C302" i="1"/>
  <c r="Y455" i="1"/>
  <c r="AM455" i="1"/>
  <c r="J26" i="2"/>
  <c r="D39" i="1"/>
  <c r="J32" i="2"/>
  <c r="G32" i="2"/>
  <c r="J96" i="2"/>
  <c r="G96" i="2"/>
  <c r="I105" i="2"/>
  <c r="F105" i="2"/>
  <c r="J58" i="2"/>
  <c r="G58" i="2"/>
  <c r="J73" i="2"/>
  <c r="G73" i="2"/>
  <c r="I31" i="2"/>
  <c r="F31" i="2"/>
  <c r="I91" i="2"/>
  <c r="F91" i="2"/>
  <c r="J79" i="2"/>
  <c r="G79" i="2"/>
  <c r="J35" i="2"/>
  <c r="G35" i="2"/>
  <c r="J91" i="2"/>
  <c r="G91" i="2"/>
  <c r="I79" i="2"/>
  <c r="F79" i="2"/>
  <c r="I35" i="2"/>
  <c r="F35" i="2"/>
  <c r="I32" i="2"/>
  <c r="F32" i="2"/>
  <c r="J107" i="2"/>
  <c r="G107" i="2"/>
  <c r="J113" i="2"/>
  <c r="G113" i="2"/>
  <c r="I73" i="2"/>
  <c r="F73" i="2"/>
  <c r="J31" i="2"/>
  <c r="G31" i="2"/>
  <c r="J39" i="2"/>
  <c r="G39" i="2"/>
  <c r="I41" i="2"/>
  <c r="F41" i="2"/>
  <c r="J41" i="2"/>
  <c r="G41" i="2"/>
  <c r="X72" i="8"/>
  <c r="X51" i="8"/>
  <c r="X50" i="8"/>
  <c r="C434" i="8"/>
  <c r="AC435" i="8"/>
  <c r="AM486" i="1"/>
  <c r="AA51" i="8"/>
  <c r="AA50" i="8"/>
  <c r="C20" i="2"/>
  <c r="AK20" i="2"/>
  <c r="C194" i="1"/>
  <c r="C47" i="1"/>
  <c r="AM47" i="1"/>
  <c r="AN369" i="1"/>
  <c r="C212" i="1"/>
  <c r="AM212" i="1"/>
  <c r="AM351" i="1"/>
  <c r="AG45" i="1"/>
  <c r="Y40" i="1"/>
  <c r="AN40" i="1"/>
  <c r="AN351" i="1"/>
  <c r="D323" i="1"/>
  <c r="AN323" i="1"/>
  <c r="Y82" i="1"/>
  <c r="Y78" i="1"/>
  <c r="AN186" i="1"/>
  <c r="D212" i="1"/>
  <c r="AN212" i="1"/>
  <c r="C150" i="1"/>
  <c r="AM150" i="1"/>
  <c r="L28" i="3"/>
  <c r="J34" i="2"/>
  <c r="AN370" i="1"/>
  <c r="P266" i="6"/>
  <c r="C208" i="6"/>
  <c r="C43" i="6"/>
  <c r="P193" i="6"/>
  <c r="AC194" i="6"/>
  <c r="C223" i="6"/>
  <c r="AC224" i="6"/>
  <c r="C39" i="6"/>
  <c r="AC39" i="6"/>
  <c r="C271" i="6"/>
  <c r="C267" i="6"/>
  <c r="AC267" i="6"/>
  <c r="X16" i="5"/>
  <c r="X15" i="5"/>
  <c r="X14" i="5"/>
  <c r="X28" i="5"/>
  <c r="X22" i="5"/>
  <c r="X21" i="5"/>
  <c r="AC101" i="5"/>
  <c r="C100" i="5"/>
  <c r="F67" i="6"/>
  <c r="F51" i="6"/>
  <c r="F50" i="6"/>
  <c r="F37" i="6"/>
  <c r="F35" i="6"/>
  <c r="F34" i="6"/>
  <c r="F32" i="6"/>
  <c r="F31" i="6"/>
  <c r="F18" i="6"/>
  <c r="F14" i="6"/>
  <c r="AC148" i="6"/>
  <c r="P140" i="6"/>
  <c r="P40" i="6"/>
  <c r="H37" i="6"/>
  <c r="H35" i="6"/>
  <c r="H34" i="6"/>
  <c r="H32" i="6"/>
  <c r="H31" i="6"/>
  <c r="H18" i="6"/>
  <c r="H14" i="6"/>
  <c r="H67" i="6"/>
  <c r="H51" i="6"/>
  <c r="H50" i="6"/>
  <c r="AC271" i="6"/>
  <c r="L37" i="6"/>
  <c r="L35" i="6"/>
  <c r="L34" i="6"/>
  <c r="L32" i="6"/>
  <c r="L31" i="6"/>
  <c r="L18" i="6"/>
  <c r="L14" i="6"/>
  <c r="L67" i="6"/>
  <c r="L51" i="6"/>
  <c r="L50" i="6"/>
  <c r="P251" i="6"/>
  <c r="AC251" i="6"/>
  <c r="AC252" i="6"/>
  <c r="N67" i="6"/>
  <c r="N51" i="6"/>
  <c r="N50" i="6"/>
  <c r="N37" i="6"/>
  <c r="N35" i="6"/>
  <c r="N34" i="6"/>
  <c r="N32" i="6"/>
  <c r="N31" i="6"/>
  <c r="N18" i="6"/>
  <c r="N14" i="6"/>
  <c r="Y263" i="6"/>
  <c r="Y51" i="6"/>
  <c r="Y50" i="6"/>
  <c r="Y37" i="6"/>
  <c r="Y35" i="6"/>
  <c r="Y34" i="6"/>
  <c r="Y32" i="6"/>
  <c r="Y31" i="6"/>
  <c r="Y18" i="6"/>
  <c r="Y14" i="6"/>
  <c r="AC211" i="6"/>
  <c r="C185" i="6"/>
  <c r="AC186" i="6"/>
  <c r="Z67" i="6"/>
  <c r="Z51" i="6"/>
  <c r="Z50" i="6"/>
  <c r="Z37" i="6"/>
  <c r="Z35" i="6"/>
  <c r="Z34" i="6"/>
  <c r="Z32" i="6"/>
  <c r="Z31" i="6"/>
  <c r="Z18" i="6"/>
  <c r="Z14" i="6"/>
  <c r="C278" i="6"/>
  <c r="AC278" i="6"/>
  <c r="AC291" i="6"/>
  <c r="AC38" i="1"/>
  <c r="AC36" i="1"/>
  <c r="AC35" i="1"/>
  <c r="Z46" i="1"/>
  <c r="D137" i="1"/>
  <c r="AN137" i="1"/>
  <c r="J30" i="2"/>
  <c r="M15" i="8"/>
  <c r="AC39" i="8"/>
  <c r="J27" i="2"/>
  <c r="J20" i="2"/>
  <c r="N17" i="8"/>
  <c r="N12" i="8"/>
  <c r="H30" i="3"/>
  <c r="U30" i="8"/>
  <c r="U15" i="8"/>
  <c r="P165" i="8"/>
  <c r="P43" i="8"/>
  <c r="AC43" i="8"/>
  <c r="AC46" i="8"/>
  <c r="AC195" i="8"/>
  <c r="Y14" i="2"/>
  <c r="X14" i="2"/>
  <c r="Y15" i="8"/>
  <c r="J18" i="2"/>
  <c r="I25" i="2"/>
  <c r="J16" i="2"/>
  <c r="E51" i="8"/>
  <c r="E50" i="8"/>
  <c r="C40" i="8"/>
  <c r="AC40" i="8"/>
  <c r="J38" i="2"/>
  <c r="C37" i="8"/>
  <c r="I26" i="2"/>
  <c r="I21" i="2"/>
  <c r="I38" i="2"/>
  <c r="K15" i="8"/>
  <c r="I18" i="2"/>
  <c r="J21" i="2"/>
  <c r="I16" i="2"/>
  <c r="T17" i="8"/>
  <c r="T12" i="8"/>
  <c r="I27" i="2"/>
  <c r="I37" i="8"/>
  <c r="J29" i="2"/>
  <c r="D75" i="8"/>
  <c r="D36" i="8"/>
  <c r="J23" i="2"/>
  <c r="I23" i="2"/>
  <c r="I29" i="2"/>
  <c r="AA17" i="8"/>
  <c r="AA12" i="8"/>
  <c r="I30" i="3"/>
  <c r="AA15" i="8"/>
  <c r="J31" i="3"/>
  <c r="AB15" i="8"/>
  <c r="U51" i="8"/>
  <c r="U50" i="8"/>
  <c r="I329" i="8"/>
  <c r="I36" i="8"/>
  <c r="I34" i="8"/>
  <c r="I33" i="8"/>
  <c r="I31" i="8"/>
  <c r="I30" i="8"/>
  <c r="AN150" i="1"/>
  <c r="O46" i="1"/>
  <c r="AK38" i="1"/>
  <c r="AK36" i="1"/>
  <c r="AK35" i="1"/>
  <c r="AK33" i="1"/>
  <c r="AK32" i="1"/>
  <c r="AK19" i="1"/>
  <c r="AK15" i="1"/>
  <c r="M30" i="3"/>
  <c r="C31" i="3"/>
  <c r="Y393" i="1"/>
  <c r="Y390" i="1"/>
  <c r="Q82" i="1"/>
  <c r="Q78" i="1"/>
  <c r="Y44" i="1"/>
  <c r="AN44" i="1"/>
  <c r="D303" i="1"/>
  <c r="AN303" i="1"/>
  <c r="C285" i="1"/>
  <c r="AM285" i="1"/>
  <c r="AH38" i="1"/>
  <c r="AH36" i="1"/>
  <c r="AH35" i="1"/>
  <c r="AH33" i="1"/>
  <c r="AH32" i="1"/>
  <c r="AH19" i="1"/>
  <c r="AH15" i="1"/>
  <c r="M25" i="3"/>
  <c r="AM459" i="1"/>
  <c r="V78" i="1"/>
  <c r="AL78" i="1"/>
  <c r="AL55" i="1"/>
  <c r="AL54" i="1"/>
  <c r="C454" i="1"/>
  <c r="C453" i="1"/>
  <c r="C447" i="1"/>
  <c r="C446" i="1"/>
  <c r="AM370" i="1"/>
  <c r="AG78" i="1"/>
  <c r="AG55" i="1"/>
  <c r="AG54" i="1"/>
  <c r="AN381" i="1"/>
  <c r="AM334" i="1"/>
  <c r="AI78" i="1"/>
  <c r="C40" i="2"/>
  <c r="Y46" i="1"/>
  <c r="P82" i="1"/>
  <c r="P78" i="1"/>
  <c r="C40" i="1"/>
  <c r="AM222" i="1"/>
  <c r="C37" i="1"/>
  <c r="AM37" i="1"/>
  <c r="P46" i="1"/>
  <c r="D46" i="1"/>
  <c r="AN467" i="1"/>
  <c r="P318" i="1"/>
  <c r="AN334" i="1"/>
  <c r="Y349" i="1"/>
  <c r="Y348" i="1"/>
  <c r="D466" i="1"/>
  <c r="AN47" i="1"/>
  <c r="Y466" i="1"/>
  <c r="AM466" i="1"/>
  <c r="AM467" i="1"/>
  <c r="C381" i="1"/>
  <c r="AM381" i="1"/>
  <c r="AM382" i="1"/>
  <c r="C368" i="1"/>
  <c r="C367" i="1"/>
  <c r="AM367" i="1"/>
  <c r="AM369" i="1"/>
  <c r="AM400" i="1"/>
  <c r="AN400" i="1"/>
  <c r="AM254" i="1"/>
  <c r="C253" i="1"/>
  <c r="AM253" i="1"/>
  <c r="D281" i="1"/>
  <c r="AN281" i="1"/>
  <c r="AN282" i="1"/>
  <c r="O318" i="1"/>
  <c r="Y409" i="1"/>
  <c r="AN410" i="1"/>
  <c r="AN263" i="1"/>
  <c r="D261" i="1"/>
  <c r="AN266" i="1"/>
  <c r="D265" i="1"/>
  <c r="AN265" i="1"/>
  <c r="BV66" i="2"/>
  <c r="H66" i="2"/>
  <c r="I66" i="2"/>
  <c r="N78" i="1"/>
  <c r="AM90" i="2"/>
  <c r="BW90" i="2"/>
  <c r="BW84" i="2"/>
  <c r="I22" i="2"/>
  <c r="BA14" i="2"/>
  <c r="BH83" i="2"/>
  <c r="H83" i="2"/>
  <c r="J25" i="2"/>
  <c r="J22" i="2"/>
  <c r="AM109" i="2"/>
  <c r="BW109" i="2"/>
  <c r="AM72" i="2"/>
  <c r="BW72" i="2"/>
  <c r="AG42" i="1"/>
  <c r="AL103" i="2"/>
  <c r="C103" i="2"/>
  <c r="F103" i="2"/>
  <c r="I37" i="2"/>
  <c r="J37" i="2"/>
  <c r="BV73" i="2"/>
  <c r="AL72" i="2"/>
  <c r="BV72" i="2"/>
  <c r="BH56" i="2"/>
  <c r="H56" i="2"/>
  <c r="BW98" i="2"/>
  <c r="BV57" i="2"/>
  <c r="I42" i="1"/>
  <c r="BV84" i="2"/>
  <c r="I36" i="2"/>
  <c r="D52" i="2"/>
  <c r="BW73" i="2"/>
  <c r="BW57" i="2"/>
  <c r="BH14" i="2"/>
  <c r="E42" i="1"/>
  <c r="J24" i="2"/>
  <c r="AM50" i="2"/>
  <c r="D50" i="2"/>
  <c r="G50" i="2"/>
  <c r="BW15" i="2"/>
  <c r="I30" i="2"/>
  <c r="I34" i="2"/>
  <c r="AY64" i="2"/>
  <c r="AY43" i="2"/>
  <c r="AY14" i="2"/>
  <c r="AM65" i="2"/>
  <c r="BW65" i="2"/>
  <c r="BW66" i="2"/>
  <c r="I24" i="2"/>
  <c r="I48" i="2"/>
  <c r="J48" i="2"/>
  <c r="BW68" i="2"/>
  <c r="BV68" i="2"/>
  <c r="Y39" i="1"/>
  <c r="I19" i="2"/>
  <c r="J19" i="2"/>
  <c r="D367" i="1"/>
  <c r="AN367" i="1"/>
  <c r="AM97" i="2"/>
  <c r="BW97" i="2"/>
  <c r="BV44" i="2"/>
  <c r="BV80" i="2"/>
  <c r="BH78" i="2"/>
  <c r="H78" i="2"/>
  <c r="H17" i="8"/>
  <c r="H12" i="8"/>
  <c r="H15" i="8"/>
  <c r="Q44" i="2"/>
  <c r="K45" i="2"/>
  <c r="C45" i="2"/>
  <c r="F45" i="2"/>
  <c r="J328" i="8"/>
  <c r="J327" i="8"/>
  <c r="J51" i="8"/>
  <c r="J50" i="8"/>
  <c r="C70" i="2"/>
  <c r="D70" i="2"/>
  <c r="J88" i="2"/>
  <c r="I88" i="2"/>
  <c r="BO43" i="2"/>
  <c r="Q37" i="6"/>
  <c r="Q35" i="6"/>
  <c r="Q34" i="6"/>
  <c r="Q67" i="6"/>
  <c r="Q51" i="6"/>
  <c r="Q50" i="6"/>
  <c r="Q31" i="6"/>
  <c r="C18" i="5"/>
  <c r="C30" i="5"/>
  <c r="AC31" i="5"/>
  <c r="W89" i="5"/>
  <c r="W81" i="5"/>
  <c r="W22" i="5"/>
  <c r="W21" i="5"/>
  <c r="W16" i="5"/>
  <c r="W15" i="5"/>
  <c r="W14" i="5"/>
  <c r="R14" i="6"/>
  <c r="Q18" i="6"/>
  <c r="D32" i="6"/>
  <c r="E31" i="6"/>
  <c r="E18" i="6"/>
  <c r="D16" i="5"/>
  <c r="D15" i="5"/>
  <c r="D14" i="5"/>
  <c r="D28" i="5"/>
  <c r="D22" i="5"/>
  <c r="D21" i="5"/>
  <c r="H89" i="2"/>
  <c r="H90" i="2"/>
  <c r="V90" i="5"/>
  <c r="V17" i="5"/>
  <c r="D40" i="2"/>
  <c r="AM394" i="1"/>
  <c r="V263" i="6"/>
  <c r="V51" i="6"/>
  <c r="V50" i="6"/>
  <c r="V37" i="6"/>
  <c r="V35" i="6"/>
  <c r="V34" i="6"/>
  <c r="V32" i="6"/>
  <c r="V31" i="6"/>
  <c r="V18" i="6"/>
  <c r="V14" i="6"/>
  <c r="D37" i="6"/>
  <c r="D35" i="6"/>
  <c r="D34" i="6"/>
  <c r="D67" i="6"/>
  <c r="D51" i="6"/>
  <c r="D50" i="6"/>
  <c r="C482" i="8"/>
  <c r="AC483" i="8"/>
  <c r="C74" i="5"/>
  <c r="AC75" i="5"/>
  <c r="C19" i="5"/>
  <c r="AC304" i="6"/>
  <c r="C303" i="6"/>
  <c r="X15" i="8"/>
  <c r="X17" i="8"/>
  <c r="X12" i="8"/>
  <c r="I25" i="3"/>
  <c r="Y43" i="2"/>
  <c r="G36" i="8"/>
  <c r="G34" i="8"/>
  <c r="G33" i="8"/>
  <c r="G31" i="8"/>
  <c r="G30" i="8"/>
  <c r="G72" i="8"/>
  <c r="G51" i="8"/>
  <c r="G50" i="8"/>
  <c r="AC46" i="5"/>
  <c r="P30" i="5"/>
  <c r="P19" i="5"/>
  <c r="M35" i="6"/>
  <c r="J37" i="6"/>
  <c r="I37" i="6"/>
  <c r="Q16" i="5"/>
  <c r="Q15" i="5"/>
  <c r="Q14" i="5"/>
  <c r="Q28" i="5"/>
  <c r="Q22" i="5"/>
  <c r="Q21" i="5"/>
  <c r="P265" i="6"/>
  <c r="P44" i="6"/>
  <c r="C72" i="6"/>
  <c r="AC77" i="6"/>
  <c r="K32" i="6"/>
  <c r="AC101" i="6"/>
  <c r="P95" i="6"/>
  <c r="P91" i="5"/>
  <c r="AC92" i="5"/>
  <c r="P18" i="5"/>
  <c r="S72" i="8"/>
  <c r="K72" i="5"/>
  <c r="K22" i="5"/>
  <c r="K21" i="5"/>
  <c r="K16" i="5"/>
  <c r="K15" i="5"/>
  <c r="K14" i="5"/>
  <c r="J84" i="2"/>
  <c r="BW104" i="2"/>
  <c r="BH103" i="2"/>
  <c r="BV104" i="2"/>
  <c r="H104" i="2"/>
  <c r="AX14" i="2"/>
  <c r="AN333" i="1"/>
  <c r="AM58" i="1"/>
  <c r="C57" i="1"/>
  <c r="C56" i="1"/>
  <c r="C344" i="1"/>
  <c r="AM345" i="1"/>
  <c r="BV90" i="2"/>
  <c r="AL89" i="2"/>
  <c r="BV89" i="2"/>
  <c r="AM404" i="1"/>
  <c r="C403" i="1"/>
  <c r="AM403" i="1"/>
  <c r="AM376" i="1"/>
  <c r="I98" i="2"/>
  <c r="J98" i="2"/>
  <c r="I51" i="2"/>
  <c r="AM333" i="1"/>
  <c r="BH64" i="2"/>
  <c r="H65" i="2"/>
  <c r="BW80" i="2"/>
  <c r="AM78" i="2"/>
  <c r="AN464" i="1"/>
  <c r="D459" i="1"/>
  <c r="H55" i="1"/>
  <c r="H54" i="1"/>
  <c r="AO43" i="2"/>
  <c r="AO14" i="2"/>
  <c r="D105" i="2"/>
  <c r="BW105" i="2"/>
  <c r="AM103" i="2"/>
  <c r="D426" i="1"/>
  <c r="AN426" i="1"/>
  <c r="AN427" i="1"/>
  <c r="H50" i="2"/>
  <c r="I50" i="2"/>
  <c r="BV50" i="2"/>
  <c r="I55" i="1"/>
  <c r="I54" i="1"/>
  <c r="Y490" i="1"/>
  <c r="AM491" i="1"/>
  <c r="AN491" i="1"/>
  <c r="D284" i="1"/>
  <c r="AN285" i="1"/>
  <c r="D46" i="2"/>
  <c r="AM44" i="2"/>
  <c r="BW46" i="2"/>
  <c r="AN473" i="1"/>
  <c r="AM473" i="1"/>
  <c r="C65" i="2"/>
  <c r="F65" i="2"/>
  <c r="AL64" i="2"/>
  <c r="BV65" i="2"/>
  <c r="AN92" i="1"/>
  <c r="D86" i="1"/>
  <c r="D68" i="1"/>
  <c r="AN69" i="1"/>
  <c r="AN479" i="1"/>
  <c r="AM479" i="1"/>
  <c r="AN345" i="1"/>
  <c r="D344" i="1"/>
  <c r="C73" i="1"/>
  <c r="AM74" i="1"/>
  <c r="AL15" i="2"/>
  <c r="BV15" i="2"/>
  <c r="BV20" i="2"/>
  <c r="AM92" i="1"/>
  <c r="C86" i="1"/>
  <c r="AM360" i="1"/>
  <c r="C350" i="1"/>
  <c r="C137" i="1"/>
  <c r="AM143" i="1"/>
  <c r="H101" i="2"/>
  <c r="X99" i="2"/>
  <c r="AK101" i="2"/>
  <c r="C262" i="8"/>
  <c r="AC263" i="8"/>
  <c r="D76" i="2"/>
  <c r="C76" i="2"/>
  <c r="Z17" i="8"/>
  <c r="Z12" i="8"/>
  <c r="I29" i="3"/>
  <c r="Z15" i="8"/>
  <c r="C165" i="8"/>
  <c r="AC182" i="8"/>
  <c r="L15" i="8"/>
  <c r="L17" i="8"/>
  <c r="L12" i="8"/>
  <c r="H28" i="3"/>
  <c r="V234" i="8"/>
  <c r="V37" i="8"/>
  <c r="C79" i="8"/>
  <c r="AC83" i="8"/>
  <c r="P234" i="8"/>
  <c r="P37" i="8"/>
  <c r="J28" i="2"/>
  <c r="I28" i="2"/>
  <c r="C87" i="2"/>
  <c r="D87" i="2"/>
  <c r="D110" i="2"/>
  <c r="C110" i="2"/>
  <c r="C400" i="8"/>
  <c r="AC401" i="8"/>
  <c r="C112" i="2"/>
  <c r="D112" i="2"/>
  <c r="W233" i="8"/>
  <c r="W51" i="8"/>
  <c r="W50" i="8"/>
  <c r="F15" i="8"/>
  <c r="K15" i="2"/>
  <c r="AK15" i="2"/>
  <c r="R15" i="8"/>
  <c r="I15" i="3"/>
  <c r="R17" i="8"/>
  <c r="R12" i="8"/>
  <c r="C62" i="2"/>
  <c r="D62" i="2"/>
  <c r="Q57" i="2"/>
  <c r="Q56" i="2"/>
  <c r="H15" i="2"/>
  <c r="C81" i="2"/>
  <c r="D81" i="2"/>
  <c r="D101" i="2"/>
  <c r="G101" i="2"/>
  <c r="K99" i="2"/>
  <c r="C101" i="2"/>
  <c r="F101" i="2"/>
  <c r="C95" i="2"/>
  <c r="D95" i="2"/>
  <c r="C329" i="8"/>
  <c r="C328" i="8"/>
  <c r="AC330" i="8"/>
  <c r="AC14" i="8"/>
  <c r="Q72" i="8"/>
  <c r="Q36" i="8"/>
  <c r="Q34" i="8"/>
  <c r="E17" i="8"/>
  <c r="E12" i="8"/>
  <c r="AN57" i="1"/>
  <c r="Y56" i="1"/>
  <c r="E446" i="1"/>
  <c r="E55" i="1"/>
  <c r="E54" i="1"/>
  <c r="E38" i="1"/>
  <c r="E36" i="1"/>
  <c r="E35" i="1"/>
  <c r="C269" i="1"/>
  <c r="AM270" i="1"/>
  <c r="D350" i="1"/>
  <c r="AN360" i="1"/>
  <c r="AN39" i="1"/>
  <c r="AM303" i="1"/>
  <c r="I95" i="2"/>
  <c r="F95" i="2"/>
  <c r="I62" i="2"/>
  <c r="F62" i="2"/>
  <c r="J112" i="2"/>
  <c r="G112" i="2"/>
  <c r="I87" i="2"/>
  <c r="F87" i="2"/>
  <c r="I76" i="2"/>
  <c r="F76" i="2"/>
  <c r="I70" i="2"/>
  <c r="F70" i="2"/>
  <c r="I112" i="2"/>
  <c r="F112" i="2"/>
  <c r="J95" i="2"/>
  <c r="G95" i="2"/>
  <c r="J81" i="2"/>
  <c r="G81" i="2"/>
  <c r="I110" i="2"/>
  <c r="F110" i="2"/>
  <c r="J46" i="2"/>
  <c r="G46" i="2"/>
  <c r="I81" i="2"/>
  <c r="F81" i="2"/>
  <c r="J62" i="2"/>
  <c r="G62" i="2"/>
  <c r="J110" i="2"/>
  <c r="G110" i="2"/>
  <c r="J76" i="2"/>
  <c r="G76" i="2"/>
  <c r="I20" i="2"/>
  <c r="F20" i="2"/>
  <c r="J87" i="2"/>
  <c r="G87" i="2"/>
  <c r="J105" i="2"/>
  <c r="G105" i="2"/>
  <c r="J70" i="2"/>
  <c r="G70" i="2"/>
  <c r="J52" i="2"/>
  <c r="G52" i="2"/>
  <c r="J40" i="2"/>
  <c r="G40" i="2"/>
  <c r="I40" i="2"/>
  <c r="F40" i="2"/>
  <c r="C433" i="8"/>
  <c r="AC434" i="8"/>
  <c r="J30" i="3"/>
  <c r="C193" i="1"/>
  <c r="AM193" i="1"/>
  <c r="AM194" i="1"/>
  <c r="AM40" i="1"/>
  <c r="D193" i="1"/>
  <c r="AN193" i="1"/>
  <c r="D136" i="1"/>
  <c r="AN136" i="1"/>
  <c r="P32" i="6"/>
  <c r="P139" i="6"/>
  <c r="AC140" i="6"/>
  <c r="C222" i="6"/>
  <c r="AC223" i="6"/>
  <c r="AC208" i="6"/>
  <c r="C193" i="6"/>
  <c r="C192" i="6"/>
  <c r="AC18" i="5"/>
  <c r="AC100" i="5"/>
  <c r="C99" i="5"/>
  <c r="AC185" i="6"/>
  <c r="C178" i="6"/>
  <c r="P38" i="6"/>
  <c r="P192" i="6"/>
  <c r="AC193" i="6"/>
  <c r="S51" i="8"/>
  <c r="S50" i="8"/>
  <c r="E30" i="3"/>
  <c r="AC37" i="8"/>
  <c r="U17" i="8"/>
  <c r="U12" i="8"/>
  <c r="D72" i="8"/>
  <c r="D51" i="8"/>
  <c r="D50" i="8"/>
  <c r="AC165" i="8"/>
  <c r="H27" i="3"/>
  <c r="I27" i="3"/>
  <c r="P75" i="8"/>
  <c r="P72" i="8"/>
  <c r="I328" i="8"/>
  <c r="I327" i="8"/>
  <c r="I51" i="8"/>
  <c r="I50" i="8"/>
  <c r="Q51" i="8"/>
  <c r="Q50" i="8"/>
  <c r="Q33" i="8"/>
  <c r="E31" i="3"/>
  <c r="F31" i="3"/>
  <c r="C284" i="1"/>
  <c r="AM284" i="1"/>
  <c r="D41" i="1"/>
  <c r="AN41" i="1"/>
  <c r="D302" i="1"/>
  <c r="AN302" i="1"/>
  <c r="C45" i="1"/>
  <c r="H14" i="2"/>
  <c r="J66" i="2"/>
  <c r="AN46" i="1"/>
  <c r="Y454" i="1"/>
  <c r="Y453" i="1"/>
  <c r="Y447" i="1"/>
  <c r="Y446" i="1"/>
  <c r="AN466" i="1"/>
  <c r="AN261" i="1"/>
  <c r="D253" i="1"/>
  <c r="C43" i="1"/>
  <c r="AM43" i="1"/>
  <c r="AM368" i="1"/>
  <c r="Y408" i="1"/>
  <c r="AN409" i="1"/>
  <c r="AM409" i="1"/>
  <c r="AI454" i="1"/>
  <c r="AJ454" i="1"/>
  <c r="AM89" i="2"/>
  <c r="BW89" i="2"/>
  <c r="BV56" i="2"/>
  <c r="BW83" i="2"/>
  <c r="BV83" i="2"/>
  <c r="BW56" i="2"/>
  <c r="N31" i="3"/>
  <c r="BW50" i="2"/>
  <c r="I65" i="2"/>
  <c r="K28" i="3"/>
  <c r="AN393" i="1"/>
  <c r="AM393" i="1"/>
  <c r="D65" i="2"/>
  <c r="AM64" i="2"/>
  <c r="BV78" i="2"/>
  <c r="BW78" i="2"/>
  <c r="C64" i="2"/>
  <c r="F64" i="2"/>
  <c r="C68" i="2"/>
  <c r="D68" i="2"/>
  <c r="J15" i="8"/>
  <c r="AK45" i="2"/>
  <c r="K44" i="2"/>
  <c r="I45" i="2"/>
  <c r="D45" i="2"/>
  <c r="C69" i="6"/>
  <c r="C40" i="6"/>
  <c r="AC40" i="6"/>
  <c r="AC72" i="6"/>
  <c r="G15" i="8"/>
  <c r="G17" i="8"/>
  <c r="G12" i="8"/>
  <c r="C302" i="6"/>
  <c r="AC303" i="6"/>
  <c r="C73" i="5"/>
  <c r="AC74" i="5"/>
  <c r="P31" i="6"/>
  <c r="K31" i="6"/>
  <c r="K18" i="6"/>
  <c r="M34" i="6"/>
  <c r="J35" i="6"/>
  <c r="I35" i="6"/>
  <c r="P29" i="5"/>
  <c r="AC30" i="5"/>
  <c r="P17" i="5"/>
  <c r="D18" i="6"/>
  <c r="E14" i="6"/>
  <c r="D14" i="6"/>
  <c r="S30" i="8"/>
  <c r="P90" i="5"/>
  <c r="AC91" i="5"/>
  <c r="P264" i="6"/>
  <c r="J25" i="3"/>
  <c r="E25" i="3"/>
  <c r="C475" i="8"/>
  <c r="AC482" i="8"/>
  <c r="W89" i="2"/>
  <c r="W43" i="2"/>
  <c r="W14" i="2"/>
  <c r="D31" i="6"/>
  <c r="C29" i="5"/>
  <c r="C17" i="5"/>
  <c r="P43" i="6"/>
  <c r="AC43" i="6"/>
  <c r="AC95" i="6"/>
  <c r="P94" i="6"/>
  <c r="V89" i="5"/>
  <c r="V81" i="5"/>
  <c r="V22" i="5"/>
  <c r="V21" i="5"/>
  <c r="V16" i="5"/>
  <c r="V15" i="5"/>
  <c r="V14" i="5"/>
  <c r="Q14" i="6"/>
  <c r="P18" i="6"/>
  <c r="I104" i="2"/>
  <c r="J104" i="2"/>
  <c r="H103" i="2"/>
  <c r="I103" i="2"/>
  <c r="BV103" i="2"/>
  <c r="J50" i="2"/>
  <c r="AM344" i="1"/>
  <c r="C343" i="1"/>
  <c r="H64" i="2"/>
  <c r="BH43" i="2"/>
  <c r="D103" i="2"/>
  <c r="G103" i="2"/>
  <c r="BW103" i="2"/>
  <c r="D455" i="1"/>
  <c r="AN459" i="1"/>
  <c r="H19" i="1"/>
  <c r="H15" i="1"/>
  <c r="AM73" i="1"/>
  <c r="C68" i="1"/>
  <c r="C83" i="1"/>
  <c r="C41" i="1"/>
  <c r="AM41" i="1"/>
  <c r="AM86" i="1"/>
  <c r="AN344" i="1"/>
  <c r="D343" i="1"/>
  <c r="BW44" i="2"/>
  <c r="AN490" i="1"/>
  <c r="AM490" i="1"/>
  <c r="AM390" i="1"/>
  <c r="AN390" i="1"/>
  <c r="D67" i="1"/>
  <c r="AN67" i="1"/>
  <c r="AN68" i="1"/>
  <c r="BV64" i="2"/>
  <c r="AN284" i="1"/>
  <c r="AL43" i="2"/>
  <c r="AL14" i="2"/>
  <c r="C136" i="1"/>
  <c r="AM136" i="1"/>
  <c r="AM137" i="1"/>
  <c r="AM350" i="1"/>
  <c r="C349" i="1"/>
  <c r="C44" i="1"/>
  <c r="AM44" i="1"/>
  <c r="D83" i="1"/>
  <c r="AN86" i="1"/>
  <c r="C80" i="2"/>
  <c r="D80" i="2"/>
  <c r="C59" i="2"/>
  <c r="D59" i="2"/>
  <c r="C399" i="8"/>
  <c r="AC399" i="8"/>
  <c r="AC400" i="8"/>
  <c r="AC328" i="8"/>
  <c r="I17" i="8"/>
  <c r="I12" i="8"/>
  <c r="I15" i="8"/>
  <c r="I14" i="3"/>
  <c r="J15" i="3"/>
  <c r="J29" i="3"/>
  <c r="W15" i="8"/>
  <c r="D34" i="8"/>
  <c r="C36" i="8"/>
  <c r="C93" i="2"/>
  <c r="D93" i="2"/>
  <c r="C99" i="2"/>
  <c r="F99" i="2"/>
  <c r="D99" i="2"/>
  <c r="G99" i="2"/>
  <c r="K97" i="2"/>
  <c r="C60" i="2"/>
  <c r="D60" i="2"/>
  <c r="D111" i="2"/>
  <c r="C111" i="2"/>
  <c r="C85" i="2"/>
  <c r="D85" i="2"/>
  <c r="C257" i="8"/>
  <c r="C234" i="8"/>
  <c r="C233" i="8"/>
  <c r="AC262" i="8"/>
  <c r="H99" i="2"/>
  <c r="X97" i="2"/>
  <c r="AK99" i="2"/>
  <c r="J16" i="3"/>
  <c r="C16" i="3"/>
  <c r="F16" i="3"/>
  <c r="D16" i="3"/>
  <c r="G16" i="3"/>
  <c r="D15" i="2"/>
  <c r="C15" i="2"/>
  <c r="J28" i="3"/>
  <c r="P233" i="8"/>
  <c r="C76" i="8"/>
  <c r="AC79" i="8"/>
  <c r="V233" i="8"/>
  <c r="V51" i="8"/>
  <c r="V50" i="8"/>
  <c r="V36" i="8"/>
  <c r="V34" i="8"/>
  <c r="V33" i="8"/>
  <c r="V31" i="8"/>
  <c r="V30" i="8"/>
  <c r="D74" i="2"/>
  <c r="C74" i="2"/>
  <c r="AC329" i="8"/>
  <c r="J101" i="2"/>
  <c r="I101" i="2"/>
  <c r="AM302" i="1"/>
  <c r="D28" i="3"/>
  <c r="D349" i="1"/>
  <c r="AN350" i="1"/>
  <c r="C252" i="1"/>
  <c r="AM269" i="1"/>
  <c r="AN56" i="1"/>
  <c r="I74" i="2"/>
  <c r="F74" i="2"/>
  <c r="J80" i="2"/>
  <c r="G80" i="2"/>
  <c r="J68" i="2"/>
  <c r="G68" i="2"/>
  <c r="J74" i="2"/>
  <c r="G74" i="2"/>
  <c r="I85" i="2"/>
  <c r="F85" i="2"/>
  <c r="I60" i="2"/>
  <c r="F60" i="2"/>
  <c r="J93" i="2"/>
  <c r="G93" i="2"/>
  <c r="I80" i="2"/>
  <c r="F80" i="2"/>
  <c r="I68" i="2"/>
  <c r="F68" i="2"/>
  <c r="J60" i="2"/>
  <c r="G60" i="2"/>
  <c r="J59" i="2"/>
  <c r="G59" i="2"/>
  <c r="I111" i="2"/>
  <c r="F111" i="2"/>
  <c r="I93" i="2"/>
  <c r="F93" i="2"/>
  <c r="I59" i="2"/>
  <c r="F59" i="2"/>
  <c r="J45" i="2"/>
  <c r="G45" i="2"/>
  <c r="J65" i="2"/>
  <c r="G65" i="2"/>
  <c r="J85" i="2"/>
  <c r="G85" i="2"/>
  <c r="J111" i="2"/>
  <c r="G111" i="2"/>
  <c r="I15" i="2"/>
  <c r="F15" i="2"/>
  <c r="J15" i="2"/>
  <c r="G15" i="2"/>
  <c r="C432" i="8"/>
  <c r="AC432" i="8"/>
  <c r="AC433" i="8"/>
  <c r="C280" i="1"/>
  <c r="AM280" i="1"/>
  <c r="D280" i="1"/>
  <c r="D276" i="1"/>
  <c r="AN276" i="1"/>
  <c r="AC178" i="6"/>
  <c r="C175" i="6"/>
  <c r="AC222" i="6"/>
  <c r="C221" i="6"/>
  <c r="AC221" i="6"/>
  <c r="AC17" i="5"/>
  <c r="P174" i="6"/>
  <c r="AC192" i="6"/>
  <c r="AC99" i="5"/>
  <c r="C81" i="5"/>
  <c r="AC139" i="6"/>
  <c r="P136" i="6"/>
  <c r="AC136" i="6"/>
  <c r="D44" i="2"/>
  <c r="C44" i="2"/>
  <c r="P36" i="8"/>
  <c r="P34" i="8"/>
  <c r="J27" i="3"/>
  <c r="P51" i="8"/>
  <c r="P50" i="8"/>
  <c r="E24" i="3"/>
  <c r="Y38" i="1"/>
  <c r="D252" i="1"/>
  <c r="AN253" i="1"/>
  <c r="AN408" i="1"/>
  <c r="Y318" i="1"/>
  <c r="Y55" i="1"/>
  <c r="Y54" i="1"/>
  <c r="AM408" i="1"/>
  <c r="AI453" i="1"/>
  <c r="AI45" i="1"/>
  <c r="AD45" i="1"/>
  <c r="AJ453" i="1"/>
  <c r="AJ45" i="1"/>
  <c r="AF454" i="1"/>
  <c r="AM43" i="2"/>
  <c r="AM14" i="2"/>
  <c r="BW14" i="2"/>
  <c r="C28" i="3"/>
  <c r="D31" i="3"/>
  <c r="G31" i="3"/>
  <c r="O31" i="3"/>
  <c r="BW64" i="2"/>
  <c r="D64" i="2"/>
  <c r="AK44" i="2"/>
  <c r="Q15" i="8"/>
  <c r="M32" i="6"/>
  <c r="J34" i="6"/>
  <c r="I34" i="6"/>
  <c r="C72" i="5"/>
  <c r="AC72" i="5"/>
  <c r="AC73" i="5"/>
  <c r="C474" i="8"/>
  <c r="AC474" i="8"/>
  <c r="AC475" i="8"/>
  <c r="P263" i="6"/>
  <c r="S17" i="8"/>
  <c r="S12" i="8"/>
  <c r="S15" i="8"/>
  <c r="P14" i="6"/>
  <c r="AC94" i="6"/>
  <c r="P41" i="6"/>
  <c r="P68" i="6"/>
  <c r="V89" i="2"/>
  <c r="V43" i="2"/>
  <c r="V14" i="2"/>
  <c r="P16" i="5"/>
  <c r="AC29" i="5"/>
  <c r="P28" i="5"/>
  <c r="K14" i="6"/>
  <c r="AC302" i="6"/>
  <c r="C266" i="6"/>
  <c r="C327" i="8"/>
  <c r="AC327" i="8"/>
  <c r="C16" i="5"/>
  <c r="C15" i="5"/>
  <c r="C14" i="5"/>
  <c r="C28" i="5"/>
  <c r="C22" i="5"/>
  <c r="C21" i="5"/>
  <c r="AC90" i="5"/>
  <c r="P89" i="5"/>
  <c r="C68" i="6"/>
  <c r="C38" i="6"/>
  <c r="AC38" i="6"/>
  <c r="AC69" i="6"/>
  <c r="J103" i="2"/>
  <c r="I64" i="2"/>
  <c r="BV43" i="2"/>
  <c r="D15" i="3"/>
  <c r="AM343" i="1"/>
  <c r="C48" i="1"/>
  <c r="AM48" i="1"/>
  <c r="C342" i="1"/>
  <c r="AN455" i="1"/>
  <c r="D454" i="1"/>
  <c r="D453" i="1"/>
  <c r="D447" i="1"/>
  <c r="D446" i="1"/>
  <c r="C42" i="1"/>
  <c r="D82" i="1"/>
  <c r="AN83" i="1"/>
  <c r="Y45" i="1"/>
  <c r="AM454" i="1"/>
  <c r="C67" i="1"/>
  <c r="AM67" i="1"/>
  <c r="AM68" i="1"/>
  <c r="C348" i="1"/>
  <c r="AM349" i="1"/>
  <c r="D342" i="1"/>
  <c r="AN343" i="1"/>
  <c r="C82" i="1"/>
  <c r="C39" i="1"/>
  <c r="AM39" i="1"/>
  <c r="AM83" i="1"/>
  <c r="AC76" i="8"/>
  <c r="C75" i="8"/>
  <c r="I99" i="2"/>
  <c r="J99" i="2"/>
  <c r="C83" i="2"/>
  <c r="D83" i="2"/>
  <c r="D78" i="2"/>
  <c r="C78" i="2"/>
  <c r="D72" i="2"/>
  <c r="C72" i="2"/>
  <c r="D33" i="8"/>
  <c r="C34" i="8"/>
  <c r="J14" i="3"/>
  <c r="D14" i="3"/>
  <c r="V17" i="8"/>
  <c r="V12" i="8"/>
  <c r="V15" i="8"/>
  <c r="D109" i="2"/>
  <c r="C109" i="2"/>
  <c r="H97" i="2"/>
  <c r="AK97" i="2"/>
  <c r="X43" i="2"/>
  <c r="C97" i="2"/>
  <c r="F97" i="2"/>
  <c r="D97" i="2"/>
  <c r="G97" i="2"/>
  <c r="Q15" i="3"/>
  <c r="D57" i="2"/>
  <c r="C57" i="2"/>
  <c r="D348" i="1"/>
  <c r="AN348" i="1"/>
  <c r="AN349" i="1"/>
  <c r="C21" i="3"/>
  <c r="C247" i="1"/>
  <c r="AM252" i="1"/>
  <c r="BV14" i="2"/>
  <c r="J109" i="2"/>
  <c r="G109" i="2"/>
  <c r="J72" i="2"/>
  <c r="G72" i="2"/>
  <c r="I83" i="2"/>
  <c r="F83" i="2"/>
  <c r="J44" i="2"/>
  <c r="G44" i="2"/>
  <c r="I57" i="2"/>
  <c r="F57" i="2"/>
  <c r="I78" i="2"/>
  <c r="F78" i="2"/>
  <c r="J64" i="2"/>
  <c r="G64" i="2"/>
  <c r="I109" i="2"/>
  <c r="F109" i="2"/>
  <c r="J78" i="2"/>
  <c r="G78" i="2"/>
  <c r="J57" i="2"/>
  <c r="G57" i="2"/>
  <c r="I72" i="2"/>
  <c r="F72" i="2"/>
  <c r="J83" i="2"/>
  <c r="G83" i="2"/>
  <c r="I44" i="2"/>
  <c r="F44" i="2"/>
  <c r="AC36" i="8"/>
  <c r="AN280" i="1"/>
  <c r="C276" i="1"/>
  <c r="AM276" i="1"/>
  <c r="C174" i="6"/>
  <c r="AC174" i="6"/>
  <c r="AC175" i="6"/>
  <c r="J24" i="3"/>
  <c r="J23" i="3"/>
  <c r="I17" i="3"/>
  <c r="J17" i="3"/>
  <c r="P15" i="8"/>
  <c r="D247" i="1"/>
  <c r="AN247" i="1"/>
  <c r="AN252" i="1"/>
  <c r="Z454" i="1"/>
  <c r="AF453" i="1"/>
  <c r="AF45" i="1"/>
  <c r="AJ447" i="1"/>
  <c r="AJ38" i="1"/>
  <c r="AJ42" i="1"/>
  <c r="AD42" i="1"/>
  <c r="AI447" i="1"/>
  <c r="AI38" i="1"/>
  <c r="AI42" i="1"/>
  <c r="BW43" i="2"/>
  <c r="P12" i="8"/>
  <c r="C67" i="6"/>
  <c r="AC28" i="5"/>
  <c r="U89" i="2"/>
  <c r="U43" i="2"/>
  <c r="U14" i="2"/>
  <c r="M31" i="6"/>
  <c r="M18" i="6"/>
  <c r="J32" i="6"/>
  <c r="AC68" i="6"/>
  <c r="AC89" i="5"/>
  <c r="P81" i="5"/>
  <c r="AC81" i="5"/>
  <c r="AC16" i="5"/>
  <c r="P15" i="5"/>
  <c r="P67" i="6"/>
  <c r="P37" i="6"/>
  <c r="C44" i="6"/>
  <c r="AC44" i="6"/>
  <c r="C265" i="6"/>
  <c r="AC266" i="6"/>
  <c r="J97" i="2"/>
  <c r="AM342" i="1"/>
  <c r="C46" i="1"/>
  <c r="AM46" i="1"/>
  <c r="C322" i="1"/>
  <c r="AN454" i="1"/>
  <c r="AN342" i="1"/>
  <c r="D322" i="1"/>
  <c r="AM45" i="1"/>
  <c r="D78" i="1"/>
  <c r="AN78" i="1"/>
  <c r="AN82" i="1"/>
  <c r="I97" i="2"/>
  <c r="C78" i="1"/>
  <c r="AM78" i="1"/>
  <c r="AM82" i="1"/>
  <c r="AM348" i="1"/>
  <c r="AM453" i="1"/>
  <c r="Y42" i="1"/>
  <c r="AN453" i="1"/>
  <c r="D31" i="8"/>
  <c r="C33" i="8"/>
  <c r="D56" i="2"/>
  <c r="C56" i="2"/>
  <c r="H43" i="2"/>
  <c r="P33" i="8"/>
  <c r="AC34" i="8"/>
  <c r="C72" i="8"/>
  <c r="AC75" i="8"/>
  <c r="AM247" i="1"/>
  <c r="I56" i="2"/>
  <c r="F56" i="2"/>
  <c r="J56" i="2"/>
  <c r="G56" i="2"/>
  <c r="E23" i="3"/>
  <c r="J13" i="3"/>
  <c r="E17" i="3"/>
  <c r="AJ446" i="1"/>
  <c r="AJ55" i="1"/>
  <c r="AJ54" i="1"/>
  <c r="AJ36" i="1"/>
  <c r="AJ35" i="1"/>
  <c r="AJ33" i="1"/>
  <c r="AJ32" i="1"/>
  <c r="AJ19" i="1"/>
  <c r="AJ15" i="1"/>
  <c r="M29" i="3"/>
  <c r="AA45" i="1"/>
  <c r="AF447" i="1"/>
  <c r="AF38" i="1"/>
  <c r="AF42" i="1"/>
  <c r="Z453" i="1"/>
  <c r="Z45" i="1"/>
  <c r="AI446" i="1"/>
  <c r="AI55" i="1"/>
  <c r="AI54" i="1"/>
  <c r="AI36" i="1"/>
  <c r="AI35" i="1"/>
  <c r="AI33" i="1"/>
  <c r="AI32" i="1"/>
  <c r="AI19" i="1"/>
  <c r="AI15" i="1"/>
  <c r="M28" i="3"/>
  <c r="P35" i="6"/>
  <c r="AC67" i="6"/>
  <c r="P51" i="6"/>
  <c r="M14" i="6"/>
  <c r="J14" i="6"/>
  <c r="I14" i="6"/>
  <c r="C14" i="6"/>
  <c r="AC14" i="6"/>
  <c r="J18" i="6"/>
  <c r="I18" i="6"/>
  <c r="C18" i="6"/>
  <c r="AC18" i="6"/>
  <c r="P22" i="5"/>
  <c r="P14" i="5"/>
  <c r="AC15" i="5"/>
  <c r="T89" i="2"/>
  <c r="T43" i="2"/>
  <c r="T14" i="2"/>
  <c r="J31" i="6"/>
  <c r="I32" i="6"/>
  <c r="C264" i="6"/>
  <c r="C41" i="6"/>
  <c r="AC41" i="6"/>
  <c r="AC265" i="6"/>
  <c r="C319" i="1"/>
  <c r="AM322" i="1"/>
  <c r="C38" i="1"/>
  <c r="C36" i="1"/>
  <c r="C35" i="1"/>
  <c r="AM42" i="1"/>
  <c r="C17" i="3"/>
  <c r="N17" i="3"/>
  <c r="AM447" i="1"/>
  <c r="AN447" i="1"/>
  <c r="AN322" i="1"/>
  <c r="D319" i="1"/>
  <c r="P31" i="8"/>
  <c r="AC33" i="8"/>
  <c r="D30" i="8"/>
  <c r="C31" i="8"/>
  <c r="C51" i="8"/>
  <c r="AC72" i="8"/>
  <c r="F17" i="3"/>
  <c r="J12" i="3"/>
  <c r="V45" i="1"/>
  <c r="R454" i="1"/>
  <c r="R453" i="1"/>
  <c r="R447" i="1"/>
  <c r="R446" i="1"/>
  <c r="Z447" i="1"/>
  <c r="Z38" i="1"/>
  <c r="Z42" i="1"/>
  <c r="AF446" i="1"/>
  <c r="AF55" i="1"/>
  <c r="AF54" i="1"/>
  <c r="AF36" i="1"/>
  <c r="AF35" i="1"/>
  <c r="AF33" i="1"/>
  <c r="AF32" i="1"/>
  <c r="AF19" i="1"/>
  <c r="AF15" i="1"/>
  <c r="AD446" i="1"/>
  <c r="AD55" i="1"/>
  <c r="AD54" i="1"/>
  <c r="E28" i="3"/>
  <c r="M27" i="3"/>
  <c r="O28" i="3"/>
  <c r="N28" i="3"/>
  <c r="W45" i="1"/>
  <c r="E29" i="3"/>
  <c r="AA42" i="1"/>
  <c r="C263" i="6"/>
  <c r="AC264" i="6"/>
  <c r="C37" i="6"/>
  <c r="AC22" i="5"/>
  <c r="P21" i="5"/>
  <c r="AC21" i="5"/>
  <c r="I31" i="6"/>
  <c r="C31" i="6"/>
  <c r="AC31" i="6"/>
  <c r="C32" i="6"/>
  <c r="AC32" i="6"/>
  <c r="S89" i="2"/>
  <c r="S43" i="2"/>
  <c r="S14" i="2"/>
  <c r="R14" i="2"/>
  <c r="Q14" i="2"/>
  <c r="P34" i="6"/>
  <c r="P50" i="6"/>
  <c r="AM319" i="1"/>
  <c r="C318" i="1"/>
  <c r="AN319" i="1"/>
  <c r="D318" i="1"/>
  <c r="AM38" i="1"/>
  <c r="Y36" i="1"/>
  <c r="AM446" i="1"/>
  <c r="AN446" i="1"/>
  <c r="C50" i="8"/>
  <c r="AC50" i="8"/>
  <c r="AC51" i="8"/>
  <c r="P30" i="8"/>
  <c r="AC31" i="8"/>
  <c r="D15" i="8"/>
  <c r="C30" i="8"/>
  <c r="C15" i="8"/>
  <c r="AC15" i="8"/>
  <c r="D17" i="8"/>
  <c r="L25" i="3"/>
  <c r="J11" i="3"/>
  <c r="O454" i="1"/>
  <c r="O453" i="1"/>
  <c r="O447" i="1"/>
  <c r="O446" i="1"/>
  <c r="E27" i="3"/>
  <c r="W42" i="1"/>
  <c r="G28" i="3"/>
  <c r="F28" i="3"/>
  <c r="AA446" i="1"/>
  <c r="AA55" i="1"/>
  <c r="O21" i="3"/>
  <c r="E21" i="3"/>
  <c r="N21" i="3"/>
  <c r="R45" i="1"/>
  <c r="P45" i="1"/>
  <c r="S45" i="1"/>
  <c r="Q45" i="1"/>
  <c r="O45" i="1"/>
  <c r="Z446" i="1"/>
  <c r="Z55" i="1"/>
  <c r="Z54" i="1"/>
  <c r="Z36" i="1"/>
  <c r="Z35" i="1"/>
  <c r="V42" i="1"/>
  <c r="C35" i="6"/>
  <c r="AC37" i="6"/>
  <c r="R89" i="2"/>
  <c r="R43" i="2"/>
  <c r="AC263" i="6"/>
  <c r="C51" i="6"/>
  <c r="AM318" i="1"/>
  <c r="C55" i="1"/>
  <c r="C54" i="1"/>
  <c r="AN318" i="1"/>
  <c r="D55" i="1"/>
  <c r="D54" i="1"/>
  <c r="Y35" i="1"/>
  <c r="AM36" i="1"/>
  <c r="D12" i="8"/>
  <c r="C12" i="8"/>
  <c r="AC12" i="8"/>
  <c r="C17" i="8"/>
  <c r="AC30" i="8"/>
  <c r="P17" i="8"/>
  <c r="D25" i="3"/>
  <c r="G25" i="3"/>
  <c r="O25" i="3"/>
  <c r="AA54" i="1"/>
  <c r="AS55" i="1"/>
  <c r="AS78" i="1"/>
  <c r="X5" i="1"/>
  <c r="R42" i="1"/>
  <c r="P42" i="1"/>
  <c r="V446" i="1"/>
  <c r="V55" i="1"/>
  <c r="V54" i="1"/>
  <c r="S42" i="1"/>
  <c r="Q42" i="1"/>
  <c r="O42" i="1"/>
  <c r="J45" i="1"/>
  <c r="F454" i="1"/>
  <c r="W446" i="1"/>
  <c r="W55" i="1"/>
  <c r="W54" i="1"/>
  <c r="Z33" i="1"/>
  <c r="G21" i="3"/>
  <c r="F21" i="3"/>
  <c r="N45" i="1"/>
  <c r="K454" i="1"/>
  <c r="AC17" i="8"/>
  <c r="C50" i="6"/>
  <c r="AC50" i="6"/>
  <c r="AC51" i="6"/>
  <c r="Q89" i="2"/>
  <c r="Q43" i="2"/>
  <c r="C34" i="6"/>
  <c r="AC35" i="6"/>
  <c r="AM55" i="1"/>
  <c r="AN55" i="1"/>
  <c r="AM35" i="1"/>
  <c r="AM54" i="1"/>
  <c r="AN54" i="1"/>
  <c r="K30" i="3"/>
  <c r="L30" i="3"/>
  <c r="G45" i="1"/>
  <c r="Z32" i="1"/>
  <c r="Y33" i="1"/>
  <c r="S446" i="1"/>
  <c r="S55" i="1"/>
  <c r="S54" i="1"/>
  <c r="N42" i="1"/>
  <c r="Z19" i="1"/>
  <c r="F453" i="1"/>
  <c r="F45" i="1"/>
  <c r="D45" i="1"/>
  <c r="AN45" i="1"/>
  <c r="R38" i="1"/>
  <c r="P38" i="1"/>
  <c r="K453" i="1"/>
  <c r="R55" i="1"/>
  <c r="P89" i="2"/>
  <c r="P43" i="2"/>
  <c r="P14" i="2"/>
  <c r="P55" i="1"/>
  <c r="P54" i="1"/>
  <c r="R54" i="1"/>
  <c r="E15" i="3"/>
  <c r="O15" i="3"/>
  <c r="Q38" i="1"/>
  <c r="O38" i="1"/>
  <c r="J42" i="1"/>
  <c r="R36" i="1"/>
  <c r="P36" i="1"/>
  <c r="Q55" i="1"/>
  <c r="G42" i="1"/>
  <c r="Y32" i="1"/>
  <c r="D30" i="3"/>
  <c r="G30" i="3"/>
  <c r="O30" i="3"/>
  <c r="K447" i="1"/>
  <c r="K42" i="1"/>
  <c r="F447" i="1"/>
  <c r="F42" i="1"/>
  <c r="D42" i="1"/>
  <c r="AN42" i="1"/>
  <c r="N446" i="1"/>
  <c r="N55" i="1"/>
  <c r="N54" i="1"/>
  <c r="C30" i="3"/>
  <c r="F30" i="3"/>
  <c r="N30" i="3"/>
  <c r="O89" i="2"/>
  <c r="O43" i="2"/>
  <c r="O14" i="2"/>
  <c r="O55" i="1"/>
  <c r="O54" i="1"/>
  <c r="Q54" i="1"/>
  <c r="F446" i="1"/>
  <c r="F55" i="1"/>
  <c r="F54" i="1"/>
  <c r="F38" i="1"/>
  <c r="Y19" i="1"/>
  <c r="Y15" i="1"/>
  <c r="Z15" i="1"/>
  <c r="G446" i="1"/>
  <c r="G55" i="1"/>
  <c r="G54" i="1"/>
  <c r="J446" i="1"/>
  <c r="J55" i="1"/>
  <c r="J54" i="1"/>
  <c r="K446" i="1"/>
  <c r="K55" i="1"/>
  <c r="K54" i="1"/>
  <c r="K38" i="1"/>
  <c r="K36" i="1"/>
  <c r="K35" i="1"/>
  <c r="G15" i="3"/>
  <c r="N15" i="1"/>
  <c r="R35" i="1"/>
  <c r="P35" i="1"/>
  <c r="Q36" i="1"/>
  <c r="O36" i="1"/>
  <c r="O14" i="3"/>
  <c r="E14" i="3"/>
  <c r="G14" i="3"/>
  <c r="N89" i="2"/>
  <c r="N43" i="2"/>
  <c r="N14" i="2"/>
  <c r="F19" i="1"/>
  <c r="E13" i="3"/>
  <c r="R33" i="1"/>
  <c r="P33" i="1"/>
  <c r="E33" i="1"/>
  <c r="E32" i="1"/>
  <c r="F36" i="1"/>
  <c r="D38" i="1"/>
  <c r="AN38" i="1"/>
  <c r="Q35" i="1"/>
  <c r="O35" i="1"/>
  <c r="O22" i="3"/>
  <c r="D22" i="3"/>
  <c r="G22" i="3"/>
  <c r="M89" i="2"/>
  <c r="M43" i="2"/>
  <c r="M14" i="2"/>
  <c r="F35" i="1"/>
  <c r="D36" i="1"/>
  <c r="AN36" i="1"/>
  <c r="R32" i="1"/>
  <c r="P32" i="1"/>
  <c r="E12" i="3"/>
  <c r="Q33" i="1"/>
  <c r="O33" i="1"/>
  <c r="C33" i="1"/>
  <c r="AM33" i="1"/>
  <c r="G19" i="1"/>
  <c r="F15" i="1"/>
  <c r="L89" i="2"/>
  <c r="L43" i="2"/>
  <c r="L14" i="2"/>
  <c r="K14" i="2"/>
  <c r="C15" i="3"/>
  <c r="F15" i="3"/>
  <c r="N15" i="3"/>
  <c r="G15" i="1"/>
  <c r="E15" i="1"/>
  <c r="E19" i="1"/>
  <c r="R19" i="1"/>
  <c r="P19" i="1"/>
  <c r="D19" i="1"/>
  <c r="AN19" i="1"/>
  <c r="D17" i="3"/>
  <c r="G17" i="3"/>
  <c r="O17" i="3"/>
  <c r="Q32" i="1"/>
  <c r="O32" i="1"/>
  <c r="C32" i="1"/>
  <c r="AM32" i="1"/>
  <c r="D35" i="1"/>
  <c r="AN35" i="1"/>
  <c r="F33" i="1"/>
  <c r="C90" i="2"/>
  <c r="D90" i="2"/>
  <c r="AK14" i="2"/>
  <c r="D14" i="2"/>
  <c r="C14" i="2"/>
  <c r="I90" i="2"/>
  <c r="F90" i="2"/>
  <c r="J90" i="2"/>
  <c r="G90" i="2"/>
  <c r="J14" i="2"/>
  <c r="G14" i="2"/>
  <c r="I14" i="2"/>
  <c r="F14" i="2"/>
  <c r="Q19" i="1"/>
  <c r="O19" i="1"/>
  <c r="C19" i="1"/>
  <c r="AM19" i="1"/>
  <c r="L29" i="3"/>
  <c r="K29" i="3"/>
  <c r="N14" i="3"/>
  <c r="C14" i="3"/>
  <c r="F14" i="3"/>
  <c r="D33" i="1"/>
  <c r="AN33" i="1"/>
  <c r="F32" i="1"/>
  <c r="D32" i="1"/>
  <c r="AN32" i="1"/>
  <c r="D13" i="3"/>
  <c r="G13" i="3"/>
  <c r="O13" i="3"/>
  <c r="D89" i="2"/>
  <c r="C89" i="2"/>
  <c r="K43" i="2"/>
  <c r="J89" i="2"/>
  <c r="G89" i="2"/>
  <c r="I89" i="2"/>
  <c r="F89" i="2"/>
  <c r="C13" i="3"/>
  <c r="F13" i="3"/>
  <c r="N13" i="3"/>
  <c r="C29" i="3"/>
  <c r="F29" i="3"/>
  <c r="K27" i="3"/>
  <c r="N29" i="3"/>
  <c r="D29" i="3"/>
  <c r="G29" i="3"/>
  <c r="O29" i="3"/>
  <c r="L27" i="3"/>
  <c r="P15" i="1"/>
  <c r="D15" i="1"/>
  <c r="AN15" i="1"/>
  <c r="K25" i="3"/>
  <c r="D43" i="2"/>
  <c r="C43" i="2"/>
  <c r="AK43" i="2"/>
  <c r="I43" i="2"/>
  <c r="F43" i="2"/>
  <c r="J43" i="2"/>
  <c r="G43" i="2"/>
  <c r="N25" i="3"/>
  <c r="C25" i="3"/>
  <c r="F25" i="3"/>
  <c r="O24" i="3"/>
  <c r="D24" i="3"/>
  <c r="G24" i="3"/>
  <c r="O15" i="1"/>
  <c r="C15" i="1"/>
  <c r="AM15" i="1"/>
  <c r="D27" i="3"/>
  <c r="G27" i="3"/>
  <c r="O27" i="3"/>
  <c r="C27" i="3"/>
  <c r="F27" i="3"/>
  <c r="N27" i="3"/>
  <c r="N24" i="3"/>
  <c r="C24" i="3"/>
  <c r="F24" i="3"/>
  <c r="D23" i="3"/>
  <c r="G23" i="3"/>
  <c r="O23" i="3"/>
  <c r="D12" i="3"/>
  <c r="G12" i="3"/>
  <c r="O12" i="3"/>
  <c r="N23" i="3"/>
  <c r="C23" i="3"/>
  <c r="F23" i="3"/>
  <c r="C12" i="3"/>
  <c r="F12" i="3"/>
  <c r="N12" i="3"/>
  <c r="O11" i="3"/>
  <c r="F11" i="3"/>
  <c r="N11" i="3"/>
  <c r="Q16" i="3"/>
  <c r="R16" i="3"/>
  <c r="G11" i="3"/>
</calcChain>
</file>

<file path=xl/sharedStrings.xml><?xml version="1.0" encoding="utf-8"?>
<sst xmlns="http://schemas.openxmlformats.org/spreadsheetml/2006/main" count="4006" uniqueCount="970">
  <si>
    <t>TT</t>
  </si>
  <si>
    <t>Danh mục dự án</t>
  </si>
  <si>
    <t>TỔNG SỐ</t>
  </si>
  <si>
    <t>-</t>
  </si>
  <si>
    <t>VỐN THU TIỀN SỬ DỤNG ĐẤT</t>
  </si>
  <si>
    <t>VỐN TĂNG THU, TIẾT KIỆM CHI</t>
  </si>
  <si>
    <t>VỐN BỘI CHI NGÂN SÁCH ĐỊA PHƯƠNG</t>
  </si>
  <si>
    <t>VỐN ĐẦU TƯ TẬP TRUNG VÀ XỔ SỐ KIẾN THIẾT</t>
  </si>
  <si>
    <t>I</t>
  </si>
  <si>
    <t>Cấp huyện phân bổ chi tiết (đầu tư tập trung và thu tiền sử dụng đất)</t>
  </si>
  <si>
    <t>TP Long Xuyên</t>
  </si>
  <si>
    <t>TP Châu Đốc</t>
  </si>
  <si>
    <t>TX Tân Châu</t>
  </si>
  <si>
    <t>Thị Xã Tịnh Biên</t>
  </si>
  <si>
    <t>Huyện An Phú</t>
  </si>
  <si>
    <t>Huyện Châu Phú</t>
  </si>
  <si>
    <t>Huyện Châu Thành</t>
  </si>
  <si>
    <t>Huyện Phú Tân</t>
  </si>
  <si>
    <t>Huyện Chợ Mới</t>
  </si>
  <si>
    <t>Huyện Thoại Sơn</t>
  </si>
  <si>
    <t>Huyện Tri Tôn</t>
  </si>
  <si>
    <t>II</t>
  </si>
  <si>
    <t>Cấp tỉnh phân bổ</t>
  </si>
  <si>
    <t>- Thực hiện phân bổ chi tiết</t>
  </si>
  <si>
    <t>Chênh lệch số cân đối</t>
  </si>
  <si>
    <t>TỔNG SỐ PHÂN BỔ CHI TIẾT</t>
  </si>
  <si>
    <t>A</t>
  </si>
  <si>
    <t>Theo ngành, lĩnh vực</t>
  </si>
  <si>
    <t>Chuẩn bị đầu tư</t>
  </si>
  <si>
    <t>Thực hiện dự án</t>
  </si>
  <si>
    <t>(1)</t>
  </si>
  <si>
    <t>Các dự án chuyển tiếp hoàn thành năm 2024</t>
  </si>
  <si>
    <t>Dự án nhóm B</t>
  </si>
  <si>
    <t>Dự án nhóm C</t>
  </si>
  <si>
    <t>(2)</t>
  </si>
  <si>
    <t>Các dự án chuyển tiếp hoàn thành sau năm 2024</t>
  </si>
  <si>
    <t>(3)</t>
  </si>
  <si>
    <t>Các dự án khởi công mới năm 2024</t>
  </si>
  <si>
    <t>B</t>
  </si>
  <si>
    <t>Bố trí thực hiện nhiệm vụ khác</t>
  </si>
  <si>
    <t>Trả nợ gốc và lãi vay</t>
  </si>
  <si>
    <t>Thu hồi vốn ứng trước hoàn trả nguồn ngân sách trung ương</t>
  </si>
  <si>
    <t>Thanh toán công nợ sau quyết toán (bao gồm chi phí quyết toán)</t>
  </si>
  <si>
    <t>PHÂN BỔ CHI TIẾT NGUỒN VỐN NGÂN SÁCH ĐỊA PHƯƠNG DO CẤP TỈNH QUẢN LÝ</t>
  </si>
  <si>
    <t>CHI TIẾT THEO NGÀNH, LĨNH VỰC</t>
  </si>
  <si>
    <t>QUỐC PHÒNG</t>
  </si>
  <si>
    <t>c</t>
  </si>
  <si>
    <t>Xây dựng mới cụm kho hậu cần tỉnh</t>
  </si>
  <si>
    <t>Xây dựng mới khối nhà xe cơ quan, nhà kho và khu nghỉ sĩ quan tại khu vực Sở chỉ huy/Bộ CHQS tỉnh</t>
  </si>
  <si>
    <t>1</t>
  </si>
  <si>
    <t>Hệ thống thu gom và xử lý nước thải CDC; quân nhân BĐBP khu vực biên giới</t>
  </si>
  <si>
    <t>AN NINH VÀ TRẬT TỰ, AN TOÀN XÃ HỘI</t>
  </si>
  <si>
    <t>b</t>
  </si>
  <si>
    <t>Tạo quỹ đất đầu tư xây dựng Trại tạm giam Công an tỉnh</t>
  </si>
  <si>
    <t>2</t>
  </si>
  <si>
    <t>Dự án Cơ sở làm việc Công an tỉnh An Giang</t>
  </si>
  <si>
    <t>Đầu tư xây dựng trụ sở công an xã, thị trấn trên địa bàn tỉnh An Giang</t>
  </si>
  <si>
    <t>III</t>
  </si>
  <si>
    <t>GIÁO DỤC, ĐÀO TẠO VÀ GIÁO DỤC NGHỀ NGHIỆP</t>
  </si>
  <si>
    <t>Nâng cấp, mở rộng trường Trung cấp nghề Châu Đốc</t>
  </si>
  <si>
    <t>Cải tạo, xây dựng mới một số hạng mục thuộc Trường Cao đẳng y tế An Giang</t>
  </si>
  <si>
    <t>THPT Vọng Thê</t>
  </si>
  <si>
    <t>Trường THPT Vĩnh Xương</t>
  </si>
  <si>
    <t>Trường TH D Phú Hữu (điểm chính)</t>
  </si>
  <si>
    <t>Đề án chuẩn quốc gia</t>
  </si>
  <si>
    <t>5.1</t>
  </si>
  <si>
    <t>Trường TH A Hòa Bình Thạnh điểm chính (Hoà Thạnh)</t>
  </si>
  <si>
    <t>(7)</t>
  </si>
  <si>
    <t>Trường MG Vĩnh Lợi</t>
  </si>
  <si>
    <t>(8)</t>
  </si>
  <si>
    <t>Trường MG Tân Phú điểm phụ (Tân Thành)</t>
  </si>
  <si>
    <t>(9)</t>
  </si>
  <si>
    <t>Trường TH Vĩnh Lợi điểm phụ (Hoà Lợi 3)</t>
  </si>
  <si>
    <t>(10)</t>
  </si>
  <si>
    <t>Trường TH A Tân Phú điểm phụ (Tân Thạnh)</t>
  </si>
  <si>
    <t>5.2</t>
  </si>
  <si>
    <t>Thị xã Tân Châu</t>
  </si>
  <si>
    <t>Trường TH Phú Lộc điểm phụ (Phú Quý)</t>
  </si>
  <si>
    <t>Trường MG Tân Thạnh điểm chính mới ( Núi Nổi)</t>
  </si>
  <si>
    <t xml:space="preserve">Trường MG Lê Chánh điểm chính (Phú Hữu 1) </t>
  </si>
  <si>
    <t>(4)</t>
  </si>
  <si>
    <t xml:space="preserve"> Trường TH Tân Thạnh điểm phụ (Tân Đông)</t>
  </si>
  <si>
    <t>(5)</t>
  </si>
  <si>
    <t>Trường MG Phú Lộc điểm chính (ấp Phú Yên)</t>
  </si>
  <si>
    <t>(6)</t>
  </si>
  <si>
    <t>Trường TH Lê Chánh điểm chính (Phú Hữu 2)</t>
  </si>
  <si>
    <t>Trường TH Phú Lộc điểm chính (Phú Yên)</t>
  </si>
  <si>
    <t>5.3</t>
  </si>
  <si>
    <t>Trường TH A Khánh An</t>
  </si>
  <si>
    <t>Trường THPT Nguyễn Bỉnh Khiêm</t>
  </si>
  <si>
    <t>Trường THPT Huỳnh Thị Hưởng</t>
  </si>
  <si>
    <t>Trường MG Họa Mi (điểm chính)</t>
  </si>
  <si>
    <t>Đầu tư cơ sở vật chất, thiết bị dạy học phục vụ Chương trình giáo dục phổ thông mới giai đoạn 2021-2025 thành phố Long Xuyên</t>
  </si>
  <si>
    <t>Mua sắm thiết bị phòng bộ môn ngoại ngữ cho cấp tiểu học và trung học trên địa bàn tỉnh An Giang giai đoạn 2021-2025</t>
  </si>
  <si>
    <t>Đề án trường chuẩn quốc gia</t>
  </si>
  <si>
    <t>7.1</t>
  </si>
  <si>
    <t>Trường THCS Phú Thọ</t>
  </si>
  <si>
    <t>7.2</t>
  </si>
  <si>
    <t>Trường THCS Phước Hưng</t>
  </si>
  <si>
    <t>7.3</t>
  </si>
  <si>
    <t>Trường THCS Thạnh Mỹ Tây</t>
  </si>
  <si>
    <t>Trường tiểu học B Định Mỹ Điểm chính (ấp Mỹ Phú)</t>
  </si>
  <si>
    <t>Trường tiểu học A Vĩnh Khánh Điểm chính (ấp Vĩnh Lợi)</t>
  </si>
  <si>
    <t>Trường tiểu học A Vĩnh Chánh Điểm chính (ấp Đông An)</t>
  </si>
  <si>
    <t>Trường THPT Vĩnh Bình</t>
  </si>
  <si>
    <t>Trường THPT Võ Thành Trinh</t>
  </si>
  <si>
    <t xml:space="preserve">Trường THPT Lương Văn Cù </t>
  </si>
  <si>
    <t xml:space="preserve">Trường TH A Hòa Bình điểm chính (An Thuận) </t>
  </si>
  <si>
    <t xml:space="preserve"> Trường TH A Mỹ An điểm chính (Mỹ An)</t>
  </si>
  <si>
    <t xml:space="preserve">Trường MG Mỹ Hội Đông điểm chính (Mỹ Đức) </t>
  </si>
  <si>
    <t>Trường MG Long Giang điểm chính (Long Thạnh 2)</t>
  </si>
  <si>
    <t>Trường THCS Lê Hưng Nhượng</t>
  </si>
  <si>
    <t>Trường THCS Dương Bình Giang</t>
  </si>
  <si>
    <t>Trường THCS Hoàng Hiệp</t>
  </si>
  <si>
    <t xml:space="preserve">Trường THCS Phan Thành Long </t>
  </si>
  <si>
    <t xml:space="preserve">Trường THCS Nguyễn Kim Nha </t>
  </si>
  <si>
    <t xml:space="preserve"> Trường THCS Long Giang</t>
  </si>
  <si>
    <t>Trường THCS Cái Dầu</t>
  </si>
  <si>
    <t>Chương trình ĐTXD cải tạo, sửa chữa nhà vệ sinh và công trình nước sạch cho các trường trên địa bàn tỉnh giai đoạn 2021-2025</t>
  </si>
  <si>
    <t>1. Dự án ĐTXD cải tạo, sửa chữa nhà vệ sinh và công trình nước sạch cho các trường trên địa bàn huyện Châu Thành giai đoạn 2021-2025</t>
  </si>
  <si>
    <t>2. Dự án ĐTXD cải tạo, sửa chữa nhà vệ sinh và công trình nước sạch cho các trường trên địa bàn huyện Chợ Mới giai đoạn 2021-2025</t>
  </si>
  <si>
    <t>Trường THCS Hoà Bình Thạnh điểm chính (Hoà Thạnh)</t>
  </si>
  <si>
    <t>Trường TH B Bình Thạnh điểm chính (Thạnh Hòa)</t>
  </si>
  <si>
    <t>Trường mẫu giáo Bình Thạnh</t>
  </si>
  <si>
    <t>Trường TH A Thạnh Mỹ Tây (Tây An)</t>
  </si>
  <si>
    <t>Trường MG Thạnh Mỹ Tây điểm chính (Mỹ Bình)</t>
  </si>
  <si>
    <t>Trường TH B Thạnh Mỹ Tây (Ba Xưa)</t>
  </si>
  <si>
    <t>Trường THCS Nguyễn Văn Trỗi</t>
  </si>
  <si>
    <t>2 .Dự án ĐTXD cải tạo, sửa chữa nhà vệ sinh và công trình nước sạch cho các trường trên địa bàn huyện Thoại Sơn giai đoạn 2021-2025</t>
  </si>
  <si>
    <t>3. Dự án ĐTXD cải tạo, sửa chữa nhà vệ sinh và công trình nước sạch cho các trường trên địa bàn thị xã Tân Châu giai đoạn 2021-2025</t>
  </si>
  <si>
    <t>4. Dự án ĐTXD cải tạo, sửa chữa nhà vệ sinh và công trình nước sạch cho các trường trên địa bàn huyện Tỉnh Biên giai đoạn 2021-2025</t>
  </si>
  <si>
    <t>6. Dự án ĐTXD cải tạo, sửa chữa nhà vệ sinh và công trình nước sạch cho các trường trên địa bàn huyện Phú Tân giai đoạn 2021-2025</t>
  </si>
  <si>
    <t>Đầu tư cơ sở vật chất, thiết bị dạy học phục vụ Chương trình giáo dục phổ thông mới giai đoạn 2021-2025:</t>
  </si>
  <si>
    <t>1. Đầu tư cơ sở vật chất thiết bị dạy học phục vụ chương trình giáo dục phổ thông mới giai đoạn 2021-2025 huyện Châu Thành</t>
  </si>
  <si>
    <t>3. Đầu tư cơ sở vật chất, thiết bị dạy học phục vụ Chương trình giáo dục phổ thông mới giai đoạn 2021-2025 huyện Tịnh Biên</t>
  </si>
  <si>
    <t>4. Đầu tư cơ sở vật chất, thiết bị dạy học phục vụ Chương trình giáo dục phổ thông mới giai đoạn 2021-2025 huyện Tri Tôn</t>
  </si>
  <si>
    <t>Trường tiểu học B Vĩnh Phú Điểm chính (ấp Trung Phú 3)</t>
  </si>
  <si>
    <t>Trường mẫu giáo Tân Trung điểm chính (Tân Thạnh)</t>
  </si>
  <si>
    <t>3</t>
  </si>
  <si>
    <t>Trường TH Tân Trung điểm chính (Tân Thạnh)</t>
  </si>
  <si>
    <t>4</t>
  </si>
  <si>
    <t>Trường TH Long Hòa điểm phụ (Long Thạnh 2)</t>
  </si>
  <si>
    <t>Trường tiểu học B Phú Mỳ</t>
  </si>
  <si>
    <t>7</t>
  </si>
  <si>
    <t xml:space="preserve"> Trường THCS Tân Tuyến</t>
  </si>
  <si>
    <t>8</t>
  </si>
  <si>
    <t xml:space="preserve"> Trường THCS Lạc Quới</t>
  </si>
  <si>
    <t>10</t>
  </si>
  <si>
    <t>Trường tiểu học Lạc Qưới điểm chính (Vĩnh Hòa)</t>
  </si>
  <si>
    <t>11</t>
  </si>
  <si>
    <t>Trường tiểu học Lạc Qưới điểm phụ (Vĩnh Thuận)</t>
  </si>
  <si>
    <t xml:space="preserve">Trường TH A Vĩnh An chính (Vĩnh Quới) </t>
  </si>
  <si>
    <t>Trường TH A Tân Phú điểm chính  (Tân Thành)</t>
  </si>
  <si>
    <t xml:space="preserve">Trường TH Vĩnh Lợi điểm chính  (Hòa Lợi 1) </t>
  </si>
  <si>
    <t xml:space="preserve">Trường THCS Vĩnh Hanh </t>
  </si>
  <si>
    <t xml:space="preserve">Trường THCS Bình Thạnh </t>
  </si>
  <si>
    <t xml:space="preserve">Trường THCS Vĩnh Lợi </t>
  </si>
  <si>
    <t xml:space="preserve">Trường THCS Vĩnh An </t>
  </si>
  <si>
    <t>IV</t>
  </si>
  <si>
    <t>Y TẾ, DÂN SỐ VÀ GIA ĐÌNH</t>
  </si>
  <si>
    <t>Dự án Phòng khám và quản lý sức khỏe cán bộ thuộc Ban Bảo vệ, chăm sóc sức khỏe cán bộ tỉnh</t>
  </si>
  <si>
    <t>Bệnh viện y học cổ truyền An Giang</t>
  </si>
  <si>
    <t xml:space="preserve"> Bệnh viện Sản - Nhi An Giang 
(Khối Nhi 200 giường)</t>
  </si>
  <si>
    <t>Nâng cấp trang thiết bị y tế cho Bệnh viện Sản - Nhi An Giang</t>
  </si>
  <si>
    <t>Bệnh viện Mắt -Tai Mũi Họng - Răng Hàm Mặt tỉnh An Giang</t>
  </si>
  <si>
    <t xml:space="preserve">Bệnh viện quân dân y tỉnh An Giang </t>
  </si>
  <si>
    <t>Cải tạo, nâng cấp Trung tâm Y tế huyện Chợ Mới</t>
  </si>
  <si>
    <t>Xây dựng mới Khoa Xét nghiệm và Khoa Giải phẫu bệnh lý thuộc Bệnh viện đa khoa khu vực tỉnh</t>
  </si>
  <si>
    <t xml:space="preserve">Các trạm y tế xã </t>
  </si>
  <si>
    <t xml:space="preserve">Nâng cấp cải tạo trạm y tế xã Tân Phú </t>
  </si>
  <si>
    <t>Mở rộng Bệnh viện Tim mạch An Giang (giai đoạn 2)</t>
  </si>
  <si>
    <t>Nâng cấp, cải tạo Trạm y tế Tân Trung</t>
  </si>
  <si>
    <t>V</t>
  </si>
  <si>
    <t>VĂN HÓA, THÔNG TIN</t>
  </si>
  <si>
    <t>Di tích Đá Nổi</t>
  </si>
  <si>
    <t>Di tích Gò Cây Tung</t>
  </si>
  <si>
    <t>Nhà hát tỉnh An Giang</t>
  </si>
  <si>
    <t>Trung tâm Văn hóa, Thể thao xã:</t>
  </si>
  <si>
    <t>1.Trung tâm Văn hóa, Thể thao xã Tân Thạnh</t>
  </si>
  <si>
    <t>2. Trung tâm Văn hóa, Thể thao xã Tân Trung</t>
  </si>
  <si>
    <t>Trung tâm Văn hóa, Thể thao huyện Châu Thành</t>
  </si>
  <si>
    <t>Trung tâm Văn hóa, Thể thao huyện Chợ Mới</t>
  </si>
  <si>
    <t>Bảo quản, tu bổ, phục hồi di tích lịch sử - văn hoá xếp hạn cấp tỉnh (KH 780)</t>
  </si>
  <si>
    <t>Cải tạo Đình Bình Phú, xã Bình Hòa huyện Châu Thành</t>
  </si>
  <si>
    <t>Trung tâm văn hóa, thể thao xã Lạc Quới</t>
  </si>
  <si>
    <t>CÁC HOẠT ĐỘNG KINH TẾ</t>
  </si>
  <si>
    <t>NÔNG NGHIỆP, LÂM NGHIỆP, DIÊM NGHIỆP, THỦY LỢI VÀ THỦY SẢN</t>
  </si>
  <si>
    <t>Xây dựng hệ thống hồ trữ ngọt gắn với hạ tầng thủy lợi phục vụ liên kết sản xuất tiểu vùng tứ giác Long Xuyên</t>
  </si>
  <si>
    <t>Xây dựng hệ thống thủy lợi vùng cao thích ứng với biến đổi khí hậu nhằm phục vụ tái cơ cấu sản xuất nông nghiệp cho đồng bào vùng Bảy Núi, tỉnh An Giang.</t>
  </si>
  <si>
    <t>Cơ sở hạ tầng vùng sản xuất giống cá tra tập trung tỉnh An Giang</t>
  </si>
  <si>
    <t>Dự án Kè quản lý khu đất bãi bồi tiếp giáp Khu lưu niệm Chủ tịch Tôn Đức Thắng</t>
  </si>
  <si>
    <t>Dự án bảo vệ và phát triển rừng phòng hộ, rừng đặc dụng vùng đồi núi tỉnh An Giang giai đoạn 2021-2025</t>
  </si>
  <si>
    <t>Dự án trồng cây lâm nghiệp phân tán tỉnh An Giang, giai đoạn 2021-2025</t>
  </si>
  <si>
    <t>Cụm công trình thủy lợi vùng cao Bảy Núi</t>
  </si>
  <si>
    <t>Hỗ trợ phát triển kinh tế tập thể, hợp tác xã giai đoạn 2021-2025</t>
  </si>
  <si>
    <t>Hỗ trợ phát triển hợp tác xã sản xuất và tiêu thụ đường thốt nốt Nhơn Hưng</t>
  </si>
  <si>
    <t xml:space="preserve"> GIAO THÔNG</t>
  </si>
  <si>
    <t>Nâng cấp đường Lê Trọng Tấn (đoạn từ cầu Tầm Bót đến đường Phạm Cự Lượng)</t>
  </si>
  <si>
    <t>Nâng cấp, mở rộng Đường tỉnh 941 (đoạn từ cầu số 16 đến ngã 3 giao nhau giữa đường 3 tháng 2 và đường Hùng Vương)</t>
  </si>
  <si>
    <t>Nâng cấp Đường tỉnh 949</t>
  </si>
  <si>
    <t>Xây dựng tuyến đường liên kết vùng, đoạn từ thị xã Tân Châu đến thành phố Châu Đốc, kết nối với tỉnh Kiên Giang và Đồng Tháp</t>
  </si>
  <si>
    <t>5</t>
  </si>
  <si>
    <t>Nâng cấp mở rông khẩn cấp đường tỉnh 948 thuộc tuyến quốc phòng an ninh vùng biên giới và dân tộc</t>
  </si>
  <si>
    <t>6</t>
  </si>
  <si>
    <t>Nâng cấp mở rộng khẩn cấp đường tỉnh 948 thuộc tuyến quốc phòng an ninh vùng biên giới và dân tộc giai đoạn 2</t>
  </si>
  <si>
    <t>Đường đê Kênh Hòa Bình</t>
  </si>
  <si>
    <t>Tuyến ĐH.06 (Mỹ Khánh-ranh Tri Tôn)</t>
  </si>
  <si>
    <t>Tuyến ĐH. 03 (cầu Trà Can - Bình Chánh)</t>
  </si>
  <si>
    <t>Xử lý hạ tầng giao thông đô thị giai đoạn 1 đáp ứng tiêu chí đô thị loại IV-III, thành lập thị xã Tịnh Biên</t>
  </si>
  <si>
    <t>a</t>
  </si>
  <si>
    <t>Dự án nhóm A</t>
  </si>
  <si>
    <t>Đường bộ cao tốc Châu Đốc-Cần Thơ-Sóc Trăng (tham gia công tác GPMB dự án tuyến đường bộ cao tốc Châu Đốc - Cần Thơ - Sóc Trăng, phân đoạn qua địa phận tỉnh An Giang)</t>
  </si>
  <si>
    <t>Dự án Nâng cấp, mở rộng đường vào Khu di tích đặc biệt Óc Eo - Ba Thê thuộc Đường tỉnh 943 (đoạn từ cầu Thoại Giang đến cầu Mướp Văn)</t>
  </si>
  <si>
    <t>Nâng cấp tuyến đường Nam Cần Thảo (từ QL91 đến rừng tràm Trà sư, huyện Tịnh Biên)</t>
  </si>
  <si>
    <t>Nâng cấp, mở rộng đường bờ Đông liên xã</t>
  </si>
  <si>
    <t>Đường Nguyễn Văn Linh (đoạn từ đường Nguyễn Văn Linh hiện hữu đến đường tránh thành phố Long Xuyên)</t>
  </si>
  <si>
    <t>Cầu Phú Vĩnh</t>
  </si>
  <si>
    <t>Tuyến ĐH.12 (cầu Bình Hòa-ranh Tri Tôn)</t>
  </si>
  <si>
    <t>Cầu Đa Phước - Vĩnh Trường</t>
  </si>
  <si>
    <t>Nâng cấp, mở rộng đường Hương lộ 11 (bao gồm tuyến chính và tuyến nhánh đi đến trung tâm xã Tân Lập đấu nối với đường tỉnh 945</t>
  </si>
  <si>
    <t>Tuyến đường kênh E</t>
  </si>
  <si>
    <t>KHU CÔNG NGHIỆP VÀ KHU KINH TẾ</t>
  </si>
  <si>
    <t>Mở rộng Cụm công nghiệp-tiểu thủ công nghiệp Tân Trung</t>
  </si>
  <si>
    <t>Trạm kiểm soát liên hợp cửa khẩu Quốc tế Vĩnh Xương</t>
  </si>
  <si>
    <t>Cụm công nghiệp Lương An Trà (giai đoạn 1)</t>
  </si>
  <si>
    <t>Hàng rào kiên cố bảo vệ hai bên hành lang cầu Long Bình</t>
  </si>
  <si>
    <t xml:space="preserve"> DU LỊCH</t>
  </si>
  <si>
    <t>Trung tâm hội nghị thành phố Châu Đốc</t>
  </si>
  <si>
    <t>CÔNG NGHỆ THÔNG TIN</t>
  </si>
  <si>
    <t>Tạo quỹ đất và đầu tư hạ tầng khu công nghệ thông tin tập trung tỉnh An Giang</t>
  </si>
  <si>
    <t>Xây dựng hệ thống quản lý quy hoạch và phát triển đô thị tỉnh An Giang giai đoạn 2020-2025</t>
  </si>
  <si>
    <t>Chuyển đổi dữ liệu hộ tịch (giai đoạn 2)</t>
  </si>
  <si>
    <t>Xây dựng bản đồ số doanh nghiệp tỉnh An Giang</t>
  </si>
  <si>
    <t>CẤP NƯỚC, THOÁT NƯỚC</t>
  </si>
  <si>
    <t>Tuyến ống cấp nước sạch sinh hoạt cho người dân sinh sống trong phạm vi kênh 10, kênh 11 và kênh 13 (Tiểu vùng kênh 7 - Cần Thảo - Kênh Đào - Kênh ranh CP-TB), xã Ô Long Vĩ, huyện Châu Phú, tỉnh An Giang (giai đoạn 1 + giai đoạn 2)</t>
  </si>
  <si>
    <t>Cấp nước cho các xã thuộc huyện Châu Thành bị ảnh hưởng bởi hai dự án Kiểm soát lũ vùng Tây sông Hậu và Cánh đồng lớn (giai đoạn 1 + giai đoạn 2)</t>
  </si>
  <si>
    <t>HOẠT ĐỘNG CỦA CÁC CƠ QUAN QUẢN LÝ NHÀ NƯỚC, ĐVSNCL, TCCT VÀ CÁC TỔ CHỨC CT-XH</t>
  </si>
  <si>
    <t>Trụ sở làm việc Sở Tài nguyên và Môi trường và các cơ quan trực thuộc</t>
  </si>
  <si>
    <t>Trụ sở làm việc Tòa án nhân dân tỉnh</t>
  </si>
  <si>
    <t>Trụ sở làm việc Văn phòng Đoàn Đại biểu Quốc hội và Hội đồng nhân dân tỉnh</t>
  </si>
  <si>
    <t>Nâng cấp, cải tao trụ sở ủy ban nhân dân thị trấn Chợ Vàm</t>
  </si>
  <si>
    <t>Trụ sở làm việc Chi cục Trồng trọt và bảo vệ thực vật</t>
  </si>
  <si>
    <t>Trụ sở UBND xã Phú An</t>
  </si>
  <si>
    <t>Trụ sở UBND xã Phú Long</t>
  </si>
  <si>
    <t>XÃ HỘI</t>
  </si>
  <si>
    <t>Đối ứng thực hiện Chương trình MTQG giảm nghèo bền vững</t>
  </si>
  <si>
    <t>Đối ứng thực hiện Chương trình MTQG phát triển KTXH vùng đồng bào dân tộc thiểu số và miền núi</t>
  </si>
  <si>
    <t>BỐ TRÍ THỰC HIỆN NHIỆM VỤ KHÁC</t>
  </si>
  <si>
    <t>Chủ đầu tư</t>
  </si>
  <si>
    <t>Ghi chú</t>
  </si>
  <si>
    <t>Tổng số</t>
  </si>
  <si>
    <t>Trong đó:</t>
  </si>
  <si>
    <t>Đầu tư tập trung</t>
  </si>
  <si>
    <t>Xổ số kiến thiết</t>
  </si>
  <si>
    <t>Vốn thu tiền sử dụng đất</t>
  </si>
  <si>
    <t>Bội chi ngân sách địa phương</t>
  </si>
  <si>
    <t>Sở Tài chính</t>
  </si>
  <si>
    <t>Bộ CHQS tỉnh</t>
  </si>
  <si>
    <t>Bộ CH BĐBP tỉnh</t>
  </si>
  <si>
    <t>Ban QLDA ĐTXD&amp;KV PTĐT AG</t>
  </si>
  <si>
    <t>Công an tỉnh</t>
  </si>
  <si>
    <t>Ban QLDA ĐTXD KV huyện An Phú</t>
  </si>
  <si>
    <t>Ban QLDA ĐTXD KV huyện Châu Thành</t>
  </si>
  <si>
    <t>Hoàn tạm ứng</t>
  </si>
  <si>
    <t>Ban QLDA ĐTXD KV huyện Phú Tân</t>
  </si>
  <si>
    <t>Ban QLDA ĐTXD KV huyện Châu Phú</t>
  </si>
  <si>
    <t>Ban QLDA ĐTXD KV huyện Thoại Sơn</t>
  </si>
  <si>
    <t>Ban QLDA ĐTXD KV huyện Chợ Mới</t>
  </si>
  <si>
    <t>Ban QLDA ĐTXD KV huyện Tri Tôn</t>
  </si>
  <si>
    <t>Kể cả hoàn trả tạm ứng</t>
  </si>
  <si>
    <t>Kể cả chuẩn bị đầu tư</t>
  </si>
  <si>
    <t>Ban QLDA ĐTXD CTGT&amp;NN AG</t>
  </si>
  <si>
    <t>Sở NN&amp;PTNT</t>
  </si>
  <si>
    <t>Ban QL Rừng phòng hộ và Đặc dụng tỉnh</t>
  </si>
  <si>
    <t>Chi cục Kiểm lâm</t>
  </si>
  <si>
    <t>UBND huyện Phú Tân</t>
  </si>
  <si>
    <t>Ban QL Khu kinh tế</t>
  </si>
  <si>
    <t>UBND huyện Tri Tôn</t>
  </si>
  <si>
    <t>Sở Xây dựng</t>
  </si>
  <si>
    <t>Sở Tư pháp</t>
  </si>
  <si>
    <t>Sở Kế hoạch và Đầu tư</t>
  </si>
  <si>
    <t>Công ty CP Điện nước AG</t>
  </si>
  <si>
    <t>Tòa án tỉnh</t>
  </si>
  <si>
    <t>Chung các lĩnh vực</t>
  </si>
  <si>
    <t>Kế hoạch đầu tư công năm 2024 nguồn vốn ngân sách nhà nước</t>
  </si>
  <si>
    <t>2. Đầu tư cơ sở vật chất, thiết bị dạy học phục vụ Chương trình giáo dục phổ thông mới giai đoạn 2021-2025 huyện Châu Phú</t>
  </si>
  <si>
    <t>1. Dự án đầu tư xây dựng cải tạo, sửa chữa nhà vệ sinh và công trình nước sạch cho các trường trên địa bàn huyện Tri Tôn giai đoạn 2021-2025</t>
  </si>
  <si>
    <t>2. Dự án đầu tư xây dựng cải tạo, sửa chữa nhà vệ sinh và công trình nước sạch cho các trường trên địa bàn thành phố Châu Đốc giai đoạn 2021-2025</t>
  </si>
  <si>
    <t>1. Di tích Hố thờ An Lợi</t>
  </si>
  <si>
    <t>2. Trùng tu, sửa chữa Đình Bình Mỹ</t>
  </si>
  <si>
    <t>Thực hiện chính sách khuyến khích phát triển hợp tác, liên kết trong sản xuất và tiêu thụ sản phẩm nông nghiệp theo Nghị định 98/2018/NĐ-CP, trong đó:</t>
  </si>
  <si>
    <t>VI</t>
  </si>
  <si>
    <t>VI.1</t>
  </si>
  <si>
    <t>VI.2</t>
  </si>
  <si>
    <t>VI.3</t>
  </si>
  <si>
    <t>VI.4</t>
  </si>
  <si>
    <t>VI.5</t>
  </si>
  <si>
    <t>VI.6</t>
  </si>
  <si>
    <t>VII</t>
  </si>
  <si>
    <t>VIII</t>
  </si>
  <si>
    <t>3. Trung tâm Văn hoá, Thể thao xã Vĩnh Lợi</t>
  </si>
  <si>
    <t>4. Trung tâm Văn hóa, Thể thao xã Tân Phú, huyện Châu Thành</t>
  </si>
  <si>
    <t>Nâng cấp, mở rộng cầu An Phú - Vĩnh Trường và đường dẫn vào cầu, kết nối thông tuyến với Quốc lộ 91C</t>
  </si>
  <si>
    <t>7. Dự án ĐTXD cải tạo, sửa chữa nhà vệ sinh và công trình nước sạch cho các trường trên địa bàn huyện Châu Phú giai đoạn 2021-2025</t>
  </si>
  <si>
    <t>1. Dự án ĐTXD cải tạo, sửa chừa nhà vệ sinh vâ công trình nước sạch cho các trường trên đia bàn huyện Phú Tân giai đoạn 2021-2025</t>
  </si>
  <si>
    <t>PHU LỤC 3</t>
  </si>
  <si>
    <t>KẾ HOẠCH ĐẦU TƯ CÔNG NĂM 2024 NGUỒN NGÂN SÁCH NHÀ NƯỚC</t>
  </si>
  <si>
    <t>(Kèm theo Báo cáo số........../BC-SKHĐT ngày .....tháng......năm 2024 của Sở Kế hoạch và Đầu tư)</t>
  </si>
  <si>
    <t>Đơn vị: Triệu đồng</t>
  </si>
  <si>
    <t>Vốn đầu tư theo ngành, lĩnh vực</t>
  </si>
  <si>
    <t>Vốn ngoài nước</t>
  </si>
  <si>
    <t>UBND TP.Châu Đốc</t>
  </si>
  <si>
    <t>Ban QLDA ĐTXD KV TP.Châu Đốc</t>
  </si>
  <si>
    <t>Ban QLDA ĐTXD KV TX.Tân Châu</t>
  </si>
  <si>
    <t>Ban QLDA ĐTXD KV TP.Long Xuyên</t>
  </si>
  <si>
    <t>Ban QLDA ĐTXD KV TX.Tịnh Biên</t>
  </si>
  <si>
    <t>5. Dự án ĐTXD cải tạo, sửa chữa nhà vệ sinh và công trình nước sạch cho các trường trên địa bàn huyện An Phú giai đoạn 2021-2025</t>
  </si>
  <si>
    <t>STT</t>
  </si>
  <si>
    <t>CHỦ ĐẦU TƯ</t>
  </si>
  <si>
    <t>Tỷ lệ giải ngân (%)</t>
  </si>
  <si>
    <t>PHỤ LỤC 2</t>
  </si>
  <si>
    <t>TỔNG HỢP TÌNH HÌNH GIẢI NGÂN KẾ HOẠCH VỐN ĐẦU TƯ CÔNG NĂM 2024
 NGUỒN VỐN NGÂN SÁCH NHÀ NƯỚC CỦA CÁC CHỦ ĐẦU TƯ</t>
  </si>
  <si>
    <t>KẾ HOẠCH VỐN 2024</t>
  </si>
  <si>
    <t>Kế hoạch vốn đầu tư công năm 2024</t>
  </si>
  <si>
    <t>Nguồn vốn</t>
  </si>
  <si>
    <t>PHỤ LỤC 1</t>
  </si>
  <si>
    <t>TỔNG HỢP TÌNH HÌNH GIẢI NGÂN KẾ HOẠCH VỐN ĐẦU TƯ CÔNG NĂM 2024 
NGUỒN NGÂN SÁCH NHÀ NƯỚC</t>
  </si>
  <si>
    <t>Các Sở, ban ngành cấp tỉnh</t>
  </si>
  <si>
    <t>Các huyện, thị xã, thành phố</t>
  </si>
  <si>
    <t>TP. Long Xuyên</t>
  </si>
  <si>
    <t>1.1</t>
  </si>
  <si>
    <t>1.2</t>
  </si>
  <si>
    <t>TP. Châu Đốc</t>
  </si>
  <si>
    <t>TX. Tân Châu</t>
  </si>
  <si>
    <t>TX. Tịnh Biên</t>
  </si>
  <si>
    <t>a) Nguồn vốn ngân sách trung ương</t>
  </si>
  <si>
    <t xml:space="preserve">b) Nguồn vốn do tỉnh quản lý hỗ trợ cho địa phương </t>
  </si>
  <si>
    <t xml:space="preserve"> c) Nguồn vốn do cấp huyện trực tiếp quản lý phân bổ</t>
  </si>
  <si>
    <t>Dự án Kè chống sạt lở sông Tiền bảo vệ dân cư khu vực thị trấn Phú Mỹ, huyện Phú Tân</t>
  </si>
  <si>
    <t>Tuyến dân cư di dời khẩn cấp vùng sạt lở sông Hậu, xã Châu Phong</t>
  </si>
  <si>
    <t>Đường kênh Long Điền A-B</t>
  </si>
  <si>
    <t>UBND huyện Chợ Mới</t>
  </si>
  <si>
    <t>Dự án Nâng cấp ĐT.958 (Tuyến Tri Tôn - Vàm Rầy)</t>
  </si>
  <si>
    <t xml:space="preserve">Dự án Đường tỉnh 941 (đoạn nối dài) </t>
  </si>
  <si>
    <t>Tuyến tránh Đường tỉnh 951 (Đoạn từ km8+550 đến km15+950)</t>
  </si>
  <si>
    <t>Dự án 1: Hỗ trợ đầu tư phát triển hạ tầng kinh tế xã hội huyện nghèo</t>
  </si>
  <si>
    <t>Tiểu Dự án 1: Hỗ trợ đầu tư phát triển hạ tầng kinh tế xã hội huyện nghèo</t>
  </si>
  <si>
    <t>Tiểu Dự án 2: Triển khai Đề án hỗ trợ một số huyện nghèo thoát khỏi tình trạng nghèo, đặc biệt khó khăn giai đoạn 2022-2025 do Thủ tướng Chính phủ phê duyệt</t>
  </si>
  <si>
    <t>Dự án 4: Phát triển giáo dục nghề nghiệp, việc làm bền vững</t>
  </si>
  <si>
    <t>2.1</t>
  </si>
  <si>
    <t>Tiểu Dự án 1. Phát triển giáo dục nghề nghiệp vùng nghèo, vùng khó khăn</t>
  </si>
  <si>
    <t>- Dự án: Đầu tư phát triển cơ sở vật chất, thiết bị đào tạo</t>
  </si>
  <si>
    <t>2.2</t>
  </si>
  <si>
    <t>Tiểu Dự án 3. Hỗ trợ việc làm bền vững</t>
  </si>
  <si>
    <t>Về cơ sở hạ tầng, trang thiết bị công nghệ thông tin để hiện đại hóa hệ thống thông tin thị trường lao động, hình thành sàn giao dịch việc làm trực tuyến và xây dựng các cơ sở dữ liệu</t>
  </si>
  <si>
    <t>Trường Cao đẳng nghề An Giang</t>
  </si>
  <si>
    <t>Trường Cao đẳng Y tế An Giang</t>
  </si>
  <si>
    <t>Trường Trung cấp nghề dân tộc nội trú tỉnh</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</si>
  <si>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</si>
  <si>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</si>
  <si>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</si>
  <si>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</si>
  <si>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</si>
  <si>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DỰ ÁN 6: Bảo tồn, phát huy giá trị văn hóa truyền thống tốt đẹp của các dân tộc thiểu số gắn với phát triển du lịch</t>
  </si>
  <si>
    <t>Bảo tồn, phát huy giá trị văn hóa truyền thống tốt đẹp của các dân tộc thiểu số gắn với phát triển du lịch</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</si>
  <si>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</si>
  <si>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</si>
  <si>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1. Giải quyết tình trạng thiếu đất ở, nhà ở, đất sản xuất, nước sinh hoạt trên địa bàn huyện Tri Tôn</t>
  </si>
  <si>
    <t>2. Giải quyết tình trạng thiếu đất ở, nhà ở, đất sản xuất, nước sinh hoạt trên địa bàn thị xã Tịnh Biên</t>
  </si>
  <si>
    <t>3. Giải quyết tình trạng thiếu đất ở, nhà ở, đất sản xuất, nước sinh hoạt trên địa bàn huyện An Phú</t>
  </si>
  <si>
    <t>4. Giải quyết tình trạng thiếu đất ở, nhà ở, đất sản xuất, nước sinh hoạt trên địa bàn huyện Thoại Sơn</t>
  </si>
  <si>
    <t>5. Giải quyết tình trạng thiếu đất ở, nhà ở, đất sản xuất, nước sinh hoạt trên địa bàn TX Tân Châu</t>
  </si>
  <si>
    <t>1. Đầu tư cơ sở hạ tầng thiết yếu, phục vụ sản xuất, đời sống trong vùng đồng bào dân tộc thiểu số và miền núi trên địa bàn huyện Tri Tôn</t>
  </si>
  <si>
    <t>2. Đầu tư cơ sở hạ tầng thiết yếu, phục vụ sản xuất, đời sống trong vùng đồng bào dân tộc thiểu số và miền núi  trên địa bàn thị xã Tịnh Biên</t>
  </si>
  <si>
    <t>3. Đầu tư cơ sở hạ tầng thiết yếu, phục vụ sản xuất, đời sống trong vùng đồng bào dân tộc thiểu số và miền núi  trên địa bàn huyện An Phú</t>
  </si>
  <si>
    <t>4. Đầu tư cơ sở hạ tầng thiết yếu, phục vụ sản xuất, đời sống trong vùng đồng bào dân tộc thiểu số và miền núi  trên địa bàn huyện Thoại Sơn</t>
  </si>
  <si>
    <t>1. Đầu tư bổ sung, sửa chữa cơ sở vật chất cho Trường phổ thông dân tộc nội trú trung học phổ thông An Giang</t>
  </si>
  <si>
    <t>2. Đầu tư bổ sung, sửa chữa cơ sở vật chất cho Trường phổ thông Dân tộc Nội trú trung học cơ sở Tịnh Biên</t>
  </si>
  <si>
    <t>3. Đầu tư bổ sung, sửa chữa cơ sở vật chất cho Trường Phổ thông Dân tộc Nội trú Trung học cơ sở Tri Tôn, xã Châu Lăng, huyện Tri Tôn</t>
  </si>
  <si>
    <t>1. Hỗ trợ thiết lập các điểm hỗ trợ đồng bào dân tộc thiểu số ứng dụng công nghệ thông tin tại Ủy ban nhân dân cấp xã để phục vụ phát triển kinh tế - xã hội và đảm bảo an ninh trật tự;</t>
  </si>
  <si>
    <t>2. Thiết lập phòng hợp trực tuyến tại Ban Dân tộc</t>
  </si>
  <si>
    <t>UBND huyện An Phú</t>
  </si>
  <si>
    <t>UBND huyện Thoại Sơn</t>
  </si>
  <si>
    <t>Sở Giáo dục và Đào tạo</t>
  </si>
  <si>
    <t>Sở Văn hóa, Thể thao và Du lịch</t>
  </si>
  <si>
    <t>Sở Thông tin và Truyền thông</t>
  </si>
  <si>
    <t>Ban Dân tộc tỉnh</t>
  </si>
  <si>
    <t>Đối ứng thực hiện Chương trình MTQG xây dựng nông thôn mới giai đoạn 2021-2025</t>
  </si>
  <si>
    <t>Huyện thực hiện bộ tiêu chí NTM giai đoạn 2021-2025</t>
  </si>
  <si>
    <t>Huyện NTM Châu Thành</t>
  </si>
  <si>
    <t>Huyện NTM Chợ Mới</t>
  </si>
  <si>
    <t>Huyện thực hiện tiêu chí cho các xã NTM và xã phấn đấu NTM</t>
  </si>
  <si>
    <t>Thành phố Long Xuyên</t>
  </si>
  <si>
    <t>Thành phố Châu Đốc</t>
  </si>
  <si>
    <t>Thị xã Tịnh Biên</t>
  </si>
  <si>
    <t>UBND huyện Châu Thành</t>
  </si>
  <si>
    <t>UBND huyện Châu Phú</t>
  </si>
  <si>
    <t>UBND TP.Long Xuyên</t>
  </si>
  <si>
    <t>UBND TX.Tân Châu</t>
  </si>
  <si>
    <t>UBND TX.Tịnh Biên</t>
  </si>
  <si>
    <t>A. Vốn đầu tư công phân bổ theo hệ số (Nghị quyết số 06/2022/NQ-HĐND ngày 12/7/2022)</t>
  </si>
  <si>
    <t>B. Chương trình mỗi xã một sản phẩm (OCOP)</t>
  </si>
  <si>
    <t>2.3</t>
  </si>
  <si>
    <t>2.4</t>
  </si>
  <si>
    <t>2.5</t>
  </si>
  <si>
    <t>2.6</t>
  </si>
  <si>
    <t>2.7</t>
  </si>
  <si>
    <t>2.8</t>
  </si>
  <si>
    <t>2.9</t>
  </si>
  <si>
    <t>2.10</t>
  </si>
  <si>
    <t>2.11</t>
  </si>
  <si>
    <t>Tổng cộng</t>
  </si>
  <si>
    <t>THỰC HIỆN GIAO VÀ PHÂN BỔ CHI TIẾT</t>
  </si>
  <si>
    <t>Vốn ngân sách địa phương</t>
  </si>
  <si>
    <t>Vốn đầu tư tập trung</t>
  </si>
  <si>
    <t xml:space="preserve">  - Cấp tỉnh quản lý</t>
  </si>
  <si>
    <t xml:space="preserve">  - Cấp huyện quản lý</t>
  </si>
  <si>
    <t>Vốn thu xổ số kiến thiết</t>
  </si>
  <si>
    <t>Vốn thu sử dụng đất</t>
  </si>
  <si>
    <t>Vốn bội chi ngân sách địa phương</t>
  </si>
  <si>
    <t>Vốn ngân sách trung ương</t>
  </si>
  <si>
    <t>Vốn trong nước</t>
  </si>
  <si>
    <t>* 03 Chương trình MTQG</t>
  </si>
  <si>
    <t>Chương trình MTQG giảm nghèo bền vững</t>
  </si>
  <si>
    <t>Chương trình MTQG phát triển KTXH vùng đồng bào dân tộc thiểu số và miền núi</t>
  </si>
  <si>
    <t>- UBND TP.Long Xuyên</t>
  </si>
  <si>
    <t>- Ban QLDA ĐTXD KV TP.Long Xuyên</t>
  </si>
  <si>
    <t>- UBND TP.Châu Đốc</t>
  </si>
  <si>
    <t>- Ban QLDA ĐTXD KV TP.Châu Đốc</t>
  </si>
  <si>
    <t>- UBND TX.Tân Châu</t>
  </si>
  <si>
    <t>- Ban QLDA ĐTXD KV TX.Tân Châu</t>
  </si>
  <si>
    <t>- UBND TX.Tịnh Biên</t>
  </si>
  <si>
    <t>- Ban QLDA ĐTXD KV TX.Tịnh Biên</t>
  </si>
  <si>
    <t>- UBND huyện An Phú</t>
  </si>
  <si>
    <t>- Ban QLDA ĐTXD KV huyện An Phú</t>
  </si>
  <si>
    <t>- Ban QLDA ĐTXD KV huyện Châu Phú</t>
  </si>
  <si>
    <t>- Ban QLDA ĐTXD KV huyện Châu Thành</t>
  </si>
  <si>
    <t>- UBND huyện Phú Tân</t>
  </si>
  <si>
    <t>- Ban QLDA ĐTXD KV huyện Phú Tân</t>
  </si>
  <si>
    <t>c) Nguồn vốn do cấp huyện trực tiếp quản lý phân bổ</t>
  </si>
  <si>
    <t>- UBND huyện Chợ Mới</t>
  </si>
  <si>
    <t>- Ban QLDA ĐTXD KV huyện Chợ Mới</t>
  </si>
  <si>
    <t>- UBND huyện Thoại Sơn</t>
  </si>
  <si>
    <t>- Ban QLDA ĐTXD KV huyện Thoại Sơn</t>
  </si>
  <si>
    <t>- UBND huyện Tri Tôn</t>
  </si>
  <si>
    <t>- Ban QLDA ĐTXD KV huyện Tri Tôn</t>
  </si>
  <si>
    <t xml:space="preserve">Trung tâm Dịch vụ việc làm tỉnh </t>
  </si>
  <si>
    <t>- UBND huyện Châu Thành</t>
  </si>
  <si>
    <t xml:space="preserve">Trong đó: </t>
  </si>
  <si>
    <t>Nguồn ngân sách địa phương</t>
  </si>
  <si>
    <t>Nguồn ngân sách trung ương</t>
  </si>
  <si>
    <t>Vốn CMTQG giảm nghèo bền vững</t>
  </si>
  <si>
    <t xml:space="preserve"> Vốn CTMTQG XD NTM 2021-2025</t>
  </si>
  <si>
    <t>4=5+...+8</t>
  </si>
  <si>
    <t>9=10+15</t>
  </si>
  <si>
    <t>10=11+...+14</t>
  </si>
  <si>
    <t>Vốn CTMTQG PT KTXH vùng đồng bào DTTS&amp;MN</t>
  </si>
  <si>
    <t xml:space="preserve">Tổng Kế hoạch đầu tư công năm 2024 </t>
  </si>
  <si>
    <t>Tổng số ngân sách địa phương</t>
  </si>
  <si>
    <t>Tổng số ngân sách trung ương</t>
  </si>
  <si>
    <t>3=4+9</t>
  </si>
  <si>
    <t>Giá trị giải ngân nguồn ngân sách địa phương</t>
  </si>
  <si>
    <t>Giá trị giải ngân nguồn ngân sách trung ương</t>
  </si>
  <si>
    <t>Chương trình MTQG xây dựng nông thôn mới</t>
  </si>
  <si>
    <t>Tổng giá trị giải ngân đến hết tháng 3/2024</t>
  </si>
  <si>
    <t>Giá trị giải ngân đến hết tháng  3/2024</t>
  </si>
  <si>
    <t>Tỷ lệ giải ngân đến hết tháng 3/2024 (%)</t>
  </si>
  <si>
    <t>PHU LỤC 4</t>
  </si>
  <si>
    <t>KẾ HOẠCH VỐN VÀ DANH MỤC DỰ ÁN NĂM 2023 ĐẾN HẾT 31/01/2024 CHƯA GIẢI NGÂN HẾT
 VÀ KÉO DÀI THỜI GIAN THỰC HIỆN, GIẢI NGÂN SANG NĂM 2024 NGUỒN NGÂN SÁCH ĐỊA PHƯƠNG</t>
  </si>
  <si>
    <t>Cấp huyện quản lý</t>
  </si>
  <si>
    <t>Cấp tỉnh quản lý</t>
  </si>
  <si>
    <t>Cấp huyện phân bổ chi tiết (Đầu tư tập trung)</t>
  </si>
  <si>
    <t>Các dự án chuyển tiếp hoàn thành năm 2023</t>
  </si>
  <si>
    <t>Các dự án chuyển tiếp hoàn thành sau năm 2023</t>
  </si>
  <si>
    <t>Các dự án khởi công mới năm 2023</t>
  </si>
  <si>
    <t>Xây dựng mới khối nhà xe pháo, nhà trung đội công binh và nâng cấp hạ tầng kỹ thuật khu vực Sở chỉ huy thuộc BCHQS tỉnh An Giang</t>
  </si>
  <si>
    <t>Cải tạo, nâng cấp kho vũ khí đạn</t>
  </si>
  <si>
    <t>Nâng cấp, sửa chữa Tiểu đoàn 19 thuộc BCHBĐBP tỉnh An Giang</t>
  </si>
  <si>
    <t>Mua sắm thiết bị thành lập Phòng An ninh mạng và phòng chống tội phạm sử dụng công nghệ cao</t>
  </si>
  <si>
    <t>Trường THPT Cần Đăng</t>
  </si>
  <si>
    <t>Trường Chính trị Tôn Đức thắng</t>
  </si>
  <si>
    <t>Trường trung cấp Kinh tế - Kỹ thuật An Giang</t>
  </si>
  <si>
    <t>Cải tạo, sửa chữa Trường Trung cấp nghề Dân tộc nội  trú tỉnh.</t>
  </si>
  <si>
    <t>Nâng cấp, mở rộng trường Trung cấp nghề Chợ Mới</t>
  </si>
  <si>
    <t>4.1</t>
  </si>
  <si>
    <t>Trường TH A Vĩnh Hòa điểm chính (ấp Vĩnh Thạnh B)</t>
  </si>
  <si>
    <t>Trường TH A Vĩnh Hòa điểm phụ (Vĩnh An)</t>
  </si>
  <si>
    <t>Trường TH B Vĩnh Hòa điểm phụ (Vĩnh Khánh)</t>
  </si>
  <si>
    <t>Trường MG Vĩnh Xương điểm chính (ấp 2)</t>
  </si>
  <si>
    <t>Trường MG Vĩnh Xương điểm phụ (ấp 2)</t>
  </si>
  <si>
    <t>Trường MG Vĩnh Xương điểm phụ (ấp 4)</t>
  </si>
  <si>
    <t xml:space="preserve">Trường TH A Vĩnh Xương điểm chính (ấp 2) </t>
  </si>
  <si>
    <t xml:space="preserve">Trường TH A Vĩnh Xương điểm phụ (ấp 4) </t>
  </si>
  <si>
    <t>Trường TH B Vĩnh Hòa điểm chính (Vĩnh Thạnh Đ)</t>
  </si>
  <si>
    <t>4.2</t>
  </si>
  <si>
    <t>Trường MG Hòa Bình Thạnh điểm chính  (ấp Hoà Thạnh)</t>
  </si>
  <si>
    <t>Trường MG Hòa Bình Thạnh điểm phụ (Hòa Hưng)</t>
  </si>
  <si>
    <t>Trường TH A Hòa Bình Thạnh điểm phụ (ấp Hòa Thuận)</t>
  </si>
  <si>
    <t>Trường TH B Bình Thạnh điểm phụ (Thạnh Phú)</t>
  </si>
  <si>
    <t>Trường TH B Bình Thạnh điểm phụ (Thạnh Hưng)</t>
  </si>
  <si>
    <t>Trường MG Vĩnh Hanh điểm chính (Vĩnh Thuận)</t>
  </si>
  <si>
    <t>Trường MG Vĩnh Hanh điểm phụ (Vĩnh Lợi)</t>
  </si>
  <si>
    <t>Trường MG Vĩnh Hanh điểm phụ (Vĩnh Phúc)</t>
  </si>
  <si>
    <t>(11)</t>
  </si>
  <si>
    <t>Trường MG Vĩnh Hanh điểm phụ (Vĩnh Hòa)</t>
  </si>
  <si>
    <t>(13)</t>
  </si>
  <si>
    <t>Trường TH A Vĩnh An điểm phụ 2 (Vĩnh Quới- Dinh Sơn Trung)</t>
  </si>
  <si>
    <t>(14)</t>
  </si>
  <si>
    <t>Trường TH B Vĩnh An (Vĩnh Thành)</t>
  </si>
  <si>
    <t>(15)</t>
  </si>
  <si>
    <t>Trường TH C Vĩnh Hanh điểm phụ (Vĩnh Lợi)</t>
  </si>
  <si>
    <t>(16)</t>
  </si>
  <si>
    <t>Trường MG Tân Phú điểm phụ (Tân Thạnh)</t>
  </si>
  <si>
    <t>(17)</t>
  </si>
  <si>
    <t>Trường TH A Vĩnh Hanh (Vĩnh Thuận)</t>
  </si>
  <si>
    <t>(18)</t>
  </si>
  <si>
    <t xml:space="preserve"> Trường TH C Vĩnh Hanh điểm chính (Vĩnh Lợi)</t>
  </si>
  <si>
    <t>(19)</t>
  </si>
  <si>
    <t xml:space="preserve">Trường MG Vĩnh Lợi </t>
  </si>
  <si>
    <t>4.3</t>
  </si>
  <si>
    <t>Trường MG Bình Long điểm chính (Chánh Hưng)</t>
  </si>
  <si>
    <t>Trường TH B Bình Long điểm chính (Chánh Hưng)</t>
  </si>
  <si>
    <t>Trường MG Thạnh Mỹ Tây điểm phụ (Bờ Dâu)</t>
  </si>
  <si>
    <t>4.4</t>
  </si>
  <si>
    <t>Trường MN Phú Thọ điểm chính (Phú Mỹ Hạ)</t>
  </si>
  <si>
    <t>Trường TH Phú Thọ điểm chính (Phú Mỹ Hạ)</t>
  </si>
  <si>
    <t xml:space="preserve">Trường MN Phú Thọ điểm phụ (Phú Mỹ Thượng) </t>
  </si>
  <si>
    <t>4.5</t>
  </si>
  <si>
    <t>Trường MG Phước Hưng điểm chính (Phước Khánh)</t>
  </si>
  <si>
    <t>Trường TH Phước Hưng điểm chính (Phước Thạnh)</t>
  </si>
  <si>
    <t>4.6</t>
  </si>
  <si>
    <t xml:space="preserve">Trường MG Hòa Bình điểm phụ (An Thái) </t>
  </si>
  <si>
    <t xml:space="preserve"> Trường MG Hội An điểm chính (ấp Thị 1)</t>
  </si>
  <si>
    <t>7. Trường TH B Hội An điểm chính (An Thới)</t>
  </si>
  <si>
    <t>Trường tiểu học B Mỹ Hội Đông (Mỹ Đức)</t>
  </si>
  <si>
    <t>Trường tiểu học C Mỹ Hội Đông (Mỹ Hòa B)</t>
  </si>
  <si>
    <t>Trường mẫu giáo Nhơn Mỹ điểm chính (Mỹ Hòa)</t>
  </si>
  <si>
    <t>Trường tiểu học C Nhơn Mỹ điểm chính (Nhơn Hiệp)</t>
  </si>
  <si>
    <t>Trường tiểu học A Nhơn Mỹ (Mỹ Hoà)</t>
  </si>
  <si>
    <t>Trường Tiểu học B Long Giang điểm chính (Long Mỹ 1)</t>
  </si>
  <si>
    <t>Trường tiểu học C Long Giang (Long Hòa)</t>
  </si>
  <si>
    <t>(12)</t>
  </si>
  <si>
    <t xml:space="preserve">Trường MG Hòa Bình điểm chính (An Thuận) </t>
  </si>
  <si>
    <t>Trường mẫu giáo Mỹ An điểm chính (Mỹ Long)</t>
  </si>
  <si>
    <t>Trường mẫu giáo An Thạnh Trung điểm chính (An Lạc)</t>
  </si>
  <si>
    <t>Trường  MG An Thạnh Trung điểm phụ (An Bình)</t>
  </si>
  <si>
    <t>Trường TH A An Thạnh Trung điểm chính (An Thị)</t>
  </si>
  <si>
    <t>4.7</t>
  </si>
  <si>
    <t>4. Trường MG thị trấn Óc Eo điểm lẻ (Trung Sơn)</t>
  </si>
  <si>
    <t>Trường TH A Vĩnh Chánh điểm lẻ 1 (Tây Bình A):</t>
  </si>
  <si>
    <t>4.8</t>
  </si>
  <si>
    <t>Trường TH Tân Tuyến điểm phụ (Tân Lợi)</t>
  </si>
  <si>
    <t>Trường TH Tân Tuyến điểm phụ (Tân Bình)</t>
  </si>
  <si>
    <t>Trường mầm non thị trấn Tri Tôn</t>
  </si>
  <si>
    <t>Trường MG Tân Tuyến điểm chính (Tân Đức)</t>
  </si>
  <si>
    <t>Trường TH Tân Tuyến điểm chính (Tân An)</t>
  </si>
  <si>
    <t>4.9</t>
  </si>
  <si>
    <t>Trường MN Tuổi Ngọc điểm chính (Phú Nhứt)</t>
  </si>
  <si>
    <t>Trường TH An Phú điểm chính (Phú nhứt)</t>
  </si>
  <si>
    <t>Trường TH An Phú điểm phụ (Phú Hòa)</t>
  </si>
  <si>
    <t>Trường MG thị trấn Phú Hòa điểm chính (Phú Hữu)</t>
  </si>
  <si>
    <t>Đầu tư cơ sở vật chất, thiết bị dạy học phục vụ Chương trình giáo dục phổ thông mới giai đoạn 2021-2025 huyện Châu Phú</t>
  </si>
  <si>
    <t>Đầu tư cơ sở vật chất, thiết bị dạy học phục vụ Chương trình giáo dục phổ thông mới giai đoạn 2021-2025 huyện Tri Tôn</t>
  </si>
  <si>
    <t>Đầu tư cơ sở vật chất, thiết bị dạy học phục vụ Chương trình giáo dục phổ thông mới giai đoạn 2021-2025 huyện Tịnh Biên</t>
  </si>
  <si>
    <t>7.4</t>
  </si>
  <si>
    <t>Trường THCS Nguyễn Văn Tây</t>
  </si>
  <si>
    <t>Đầu tư cơ sở vật chất, thiết bị dạy học phục vụ Chương trình giáo dục phổ thông mới giai đoạn 2021 -2025 thành phố Châu Đốc</t>
  </si>
  <si>
    <t>Dự án ĐTXD cải tạo, sửa chữa nhà vệ sinh và công trình nước sạch cho các trường trên địa bàn thành phố Long Xuyên giai đoạn 2021-2025</t>
  </si>
  <si>
    <t>Dự án ĐTXD cải tạo, sửa chữa nhà vệ sinh và công trình nước sạch cho các trường trên địa bàn thị xã Tân Châu giai đoạn 2021-2025</t>
  </si>
  <si>
    <t>Dự án ĐTXD cải tạo, sửa chữa nhà vệ sinh và công trình nước sạch cho các trường trên địa bàn huyện Châu Thành giai đoạn 2021-2025</t>
  </si>
  <si>
    <t>Dự án ĐTXD cải tạo, sửa chữa nhà vệ sinh và công trình nước sạch cho các trường trên địa bàn huyện Phú Tân giai đoạn 2021-2025</t>
  </si>
  <si>
    <t>Dự án ĐTXD cải tạo, sửa chữa nhà vệ sinh và công trình nước sạch cho các trường trên địa bàn huyện An Phú giai đoạn 2021-2025</t>
  </si>
  <si>
    <t>Dự án ĐTXD cải tạo, sửa chữa nhà vệ sinh và công trình nước sạch cho các trường trên địa bàn huyện Tri Tôn giai đoạn 2021-2025</t>
  </si>
  <si>
    <t>Dự án ĐTXD cải tạo, sửa chữa nhà vệ sinh và công trình nước sạch cho các trường trên địa bàn huyện Tỉnh Biên giai đoạn 2021-2025</t>
  </si>
  <si>
    <t>Dự án ĐTXD cải tạo, sửa chữa nhà vệ sinh và công trình nước sạch cho các trường trung học phổ thông trên địa bàn tỉnh giai đoạn 2021-2025</t>
  </si>
  <si>
    <t>13.1</t>
  </si>
  <si>
    <t>Trường TH Tân Thạnh điểm phụ (Hòa Tân)</t>
  </si>
  <si>
    <t>Trường TH Tân Thạnh điểm chính (Giồng Trà Dên)</t>
  </si>
  <si>
    <t>Trường TH Phú Lộc điểm phụ (Phú Bình)</t>
  </si>
  <si>
    <t>Trường TH Lê Chánh điểm phụ (Vĩnh Thạnh 1)</t>
  </si>
  <si>
    <t>13.2</t>
  </si>
  <si>
    <t>Trường THCS Hòa Bình Thạnh điểm chính (Hòa Thạnh)</t>
  </si>
  <si>
    <t>Trường MG Bình Thạnh</t>
  </si>
  <si>
    <t>Trường TH Vĩnh Lợi điểm phụ (Hòa Lợi 3)</t>
  </si>
  <si>
    <t>Trường TH A Tân Phú điểm phụ  (Tân Thạnh)</t>
  </si>
  <si>
    <t>13.3</t>
  </si>
  <si>
    <t>13.4</t>
  </si>
  <si>
    <t xml:space="preserve">Trường TH Tân Trung điểm phụ (Trung 2) </t>
  </si>
  <si>
    <t xml:space="preserve">Trường TH Tân Trung điểm phụ (Vàm Nao) </t>
  </si>
  <si>
    <t xml:space="preserve">Trường MG Tân Trung điểm phụ (Trung Hòa) </t>
  </si>
  <si>
    <t xml:space="preserve">Trường TH B Phú Mỹ </t>
  </si>
  <si>
    <t>13.5</t>
  </si>
  <si>
    <t>13.6</t>
  </si>
  <si>
    <t>13.7</t>
  </si>
  <si>
    <t>Trường TH B Định Mỹ điểm chính (Mỹ Phú)</t>
  </si>
  <si>
    <t>Trường TH A Vĩnh Chánh điểm chính (Đông An)</t>
  </si>
  <si>
    <t>Trường TH A Vĩnh Khánh điểm chính (ấp Vĩnh Lợi)</t>
  </si>
  <si>
    <t>Cải tạo, sửa chữa và mua sắm trang thiết bị cho Bệnh viện đa khoa khu vực Tân Châu</t>
  </si>
  <si>
    <t>3.1</t>
  </si>
  <si>
    <t>1. Trạm y tế xã Phú Lộc</t>
  </si>
  <si>
    <t>2. Trạm y tế xã Lê Chánh</t>
  </si>
  <si>
    <t>3. Trạm Y tế phường Long Thạnh</t>
  </si>
  <si>
    <t>3.2</t>
  </si>
  <si>
    <t xml:space="preserve">1. Nâng cấp, sửa chữa trạm y tế xã Lạc Quới </t>
  </si>
  <si>
    <t>2. Nâng cấp, cải tạo trạm y tế thị trấn Tri Tôn</t>
  </si>
  <si>
    <t xml:space="preserve"> Bệnh viện Sản - Nhi An Giang (Khối Nhi 200 giường)</t>
  </si>
  <si>
    <t>Trung Tâm Kiểm nghiệm dược phẩm, mỹ phẩm, thực phẩm tỉnh An Giang</t>
  </si>
  <si>
    <t xml:space="preserve">1. Nâng cấp, cải tạo Trạm Y tế xã Vĩnh Hanh </t>
  </si>
  <si>
    <t xml:space="preserve">2. Nâng cấp, cải tạo trạm y tế xã Tân Phú </t>
  </si>
  <si>
    <t>Trạm y tế xã Bình Thạnh Đông</t>
  </si>
  <si>
    <t>1.3</t>
  </si>
  <si>
    <t>1. Nâng cấp, cải tạo Trạm y tế thị trấn An Phú</t>
  </si>
  <si>
    <t xml:space="preserve"> 2. Nâng cấp, cải tạo Phòng khám đa khoa khu vực Đồng Ky</t>
  </si>
  <si>
    <t>1. Trung tâm Văn hóa, Thể thao xã Hòa Bình Thạnh</t>
  </si>
  <si>
    <t>2. Trung tâm Văn hóa, Thể thao xã Vĩnh Hanh, huyện Châu Thành</t>
  </si>
  <si>
    <t>3. Trung tâm Văn hóa, Thể thao xã Vĩnh An, huyện Châu Thành</t>
  </si>
  <si>
    <t>4. Trung tâm Văn hóa, Thể thao xã Bình Thạnh, huyện Châu Thành</t>
  </si>
  <si>
    <t>5. Trung tâm Văn hóa, Thể thao xã Vĩnh Lợi.</t>
  </si>
  <si>
    <t>6. Trung tâm Văn hóa, Thể thao xã Bình Long</t>
  </si>
  <si>
    <t>7. Trung tâm Văn hóa, Thể thao Thạnh Mỹ Tây</t>
  </si>
  <si>
    <t>Trụ sở tập luyện và sinh hoạt của Trung tâm Văn hóa nghệ thuật tỉnh An Giang</t>
  </si>
  <si>
    <t>Xây dựng hàng rào, vỉa hè và hệ thống cống thoát nước Nhà trưng bày Văn hóa Óc Eo</t>
  </si>
  <si>
    <t>1. Trung tâm Văn hóa, Thể thao xã Phú Lộc</t>
  </si>
  <si>
    <t>2. Trung tâm Văn hóa, Thể thao xã Tân Phú, huyện Châu Thành</t>
  </si>
  <si>
    <t>3. Trung tâm Văn hóa, Thể thao xã Tân Trung</t>
  </si>
  <si>
    <t>4. Trung tâm Văn hóa, Thể thao xã Tân Tuyến</t>
  </si>
  <si>
    <t>Bảo quản, Tu bổ, phục hồi di tích lịch sử-văn hóa xếp hạn cấp tỉnh (KH 780)</t>
  </si>
  <si>
    <t>1. Cải tạo Đình Bình Phú, xã Bình Hòa, huyện Châu Thành</t>
  </si>
  <si>
    <t>2. Cải tạo chùa Phước Trường</t>
  </si>
  <si>
    <t>3. Cải tạo Đình Vĩnh Thành</t>
  </si>
  <si>
    <t xml:space="preserve">4. Cải tạo Chùa Svay ta nấp </t>
  </si>
  <si>
    <t>PHÁT THANH, TRUYỀN HÌNH, THÔNG TẤN</t>
  </si>
  <si>
    <t>Đầu tư bổ sung, nâng cấp hệ thống thiết bị, hệ thống mạng sản xuất chương trình và lưu động theo chuẩn HD</t>
  </si>
  <si>
    <t>Đầu tư bổ sung, nâng cấp các phim trường theo chuẩn HD</t>
  </si>
  <si>
    <t>THỂ DỤC, THỂ THAO</t>
  </si>
  <si>
    <t>Nhà thi đấu huyện Tri Tôn</t>
  </si>
  <si>
    <t>Tạo quỹ đất xây dựng Trung tâm đào tạo huấn luyện và thi đấu thể dục thể thao tỉnh An Giang</t>
  </si>
  <si>
    <t>Sân vận động tỉnh An Giang</t>
  </si>
  <si>
    <t>BẢO VỆ MÔI TRƯỜNG</t>
  </si>
  <si>
    <t>Nâng cấp và bổ sung trang thiết bị quan trắc và phân tích môi trường tỉnh An Giang</t>
  </si>
  <si>
    <t>Đóng cửa, xử lý ô nhiễm môi trường các bãi rác thải sinh hoạt trên địa bàn tỉnh An Giang (xử lý 25 bãi rác ô nhiễm môi trường)</t>
  </si>
  <si>
    <t>IX</t>
  </si>
  <si>
    <t>IX.1</t>
  </si>
  <si>
    <t>Hệ thống thủy lợi vùng cao thích ứng với biến đổi khí hậu nhằm phục vụ tái cơ cấu sản xuất nông nghiệp cho đồng bào vùng Bảy Núi, tỉnh An Giang</t>
  </si>
  <si>
    <t>Tuyến kè đầu kênh Vĩnh An (đoạn từ bờ kè đến Chùa Ông)</t>
  </si>
  <si>
    <t>Chuyển đổi nông nghiệp bền vững tại Việt Nam (VnSAT)</t>
  </si>
  <si>
    <t>Khu dân cư dưới chân Núi Cấm</t>
  </si>
  <si>
    <t>Kè quản lý khu đất bãi bồi tiếp giáp Khu lưu niệm Chủ tịch Tôn Đức Thắng</t>
  </si>
  <si>
    <t>Nâng cấp, cải tạo các trạm bơm Hợp tác xã nông nghiệp Chợ Vàm</t>
  </si>
  <si>
    <t>IX.2</t>
  </si>
  <si>
    <t>Đường tỉnh 943: Đoạn từ ngã 3 đường số 1 đến cầu Phú Hòa</t>
  </si>
  <si>
    <t>Đường số 8 và số 15 thuộc Khu quy hoạch Bắc Hà Hoàng Hổ</t>
  </si>
  <si>
    <t>Cầu số 10 nối Tỉnh lộ 941 huyện Châu Thành với đường Nam kênh 10 huyện Châu Phú</t>
  </si>
  <si>
    <t>Xây dựng cầu Kênh Xáng - ĐT.946</t>
  </si>
  <si>
    <t xml:space="preserve">Dự án Xây dựng cầu Sắt Giữa - ĐT.955B </t>
  </si>
  <si>
    <t>Nâng cấp, mở rộng Đường tỉnh 941 (đoạn từ cầu 16 đến ngã 3 giao nhau giữa đường 3 tháng 2 và đường Hùng Vương)</t>
  </si>
  <si>
    <t>Nâng cấp đường tỉnh 949</t>
  </si>
  <si>
    <t>Đường dẫn vào bệnh viện y học cổ truyền An Giang</t>
  </si>
  <si>
    <t xml:space="preserve">Láng nhựa đường vòng xã Bình Thuỷ </t>
  </si>
  <si>
    <t>Nâng cấp, mở rộng Tuyến đường vòng 03 xã Cù Lao Giêng</t>
  </si>
  <si>
    <t>Xây dựng cầu Mướp Văn - ĐT 943</t>
  </si>
  <si>
    <t>Nâng cấp, cải tạo tuyến đường Đông Rạch Giá - Long Xuyên</t>
  </si>
  <si>
    <t>Nâng cấp, cải tạo tuyến đường Tây Bờ Ao</t>
  </si>
  <si>
    <t>Nâng cấp, cải tạo tuyến Nam Ba Dầu</t>
  </si>
  <si>
    <t>Nâng cấp, mở rộng Đường kênh T4</t>
  </si>
  <si>
    <t>Dự án thành phần 1 thuộc Dự án đầu tư xây dựng đường bộ cao tốc Châu Đốc - Cần Thơ - Sóc Trăng giai đoạn 1</t>
  </si>
  <si>
    <t>Nâng cấp, mở rộng đường vào Khu di tích đặc biệt Óc Eo - Ba Thê thuộc Đường tỉnh 943 (đoạn từ cầu Thoại Giang đến cầu Mướp Văn)</t>
  </si>
  <si>
    <t>Cầu nghĩa trang liệt sĩ bắc qua kênh Thần Nông nối phường Long Châu và xã Long An</t>
  </si>
  <si>
    <t>Tuyến ĐH.08 (cầu đúc Vĩnh Hanh-ranh Bình Chánh)</t>
  </si>
  <si>
    <t>Tuyến ĐH.03 (cầu Trà Can-Bình Chánh)</t>
  </si>
  <si>
    <t>IX.3</t>
  </si>
  <si>
    <t>Hạ tầng khu tái định cư Vĩnh Xương mở rộng</t>
  </si>
  <si>
    <t>Hệ thống xử lý nước thải tập trung Khu Thương mại - Dịch vụ cửa khẩu Khánh Bình (giai đoạn 1) (công suất 700m3 /ngày.đêm)</t>
  </si>
  <si>
    <t>IX.4</t>
  </si>
  <si>
    <t>Cổng chào khu du lịch quốc gia Núi Sam</t>
  </si>
  <si>
    <t>IX.5</t>
  </si>
  <si>
    <t>Trung tâm dữ liệu, điều hành thông minh” (IOC) tỉnh An Giang</t>
  </si>
  <si>
    <t>Số hóa kết quả giải quyết thủ tục hành chính thuộc thẩm quyền giải quyết của các cơ quan, đơn vị và địa phương còn hiệu lực</t>
  </si>
  <si>
    <t>Đầu tư trang thiết bị văn phòng phục vụ ứng dụng công nghệ thông tin trong hoạt động Hội Liên hiệp phụ nữ các cấp trên địa bàn tỉnh</t>
  </si>
  <si>
    <t>Thư viện điện tử tại Thư viện tỉnh An Giang</t>
  </si>
  <si>
    <t>IX.6</t>
  </si>
  <si>
    <t>HT thoát nước và xử lý nước thải TP. Long Xuyên</t>
  </si>
  <si>
    <t>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t>
  </si>
  <si>
    <t>IX.7</t>
  </si>
  <si>
    <t>QUY HOẠCH</t>
  </si>
  <si>
    <t>Lập Quy hoạch tỉnh An Giang thời kỳ 2021-2030, tầm nhìn 2050.</t>
  </si>
  <si>
    <t>X</t>
  </si>
  <si>
    <t>Trụ sở Ban tiếp công dân</t>
  </si>
  <si>
    <t xml:space="preserve">Cải tạo, sửa chữa trụ sở Ủy ban nhân dân tỉnh An Giang </t>
  </si>
  <si>
    <t>Trụ sở Ủy ban nhân dân thị xã Tân Châu</t>
  </si>
  <si>
    <t>Trụ sở làm việc Văn phòng Đoàn đại biểu Quốc hội và Hội đồng nhân dân tỉnh</t>
  </si>
  <si>
    <t>Cải tạo khối nhà hiện trạng và xây mới khối nhà làm việc Trung tâm Xúc tiến Thương mại và Đầu tư</t>
  </si>
  <si>
    <t>Trụ sở Ủy ban nhân dân xã Hội An</t>
  </si>
  <si>
    <t>Trụ sở Ủy ban nhân dân xã Bình Long</t>
  </si>
  <si>
    <t>Trụ sở UBND xã Vĩnh Khánh</t>
  </si>
  <si>
    <t>Nâng cấp, cải tạo Trụ sở Ủy ban nhân dân xã An Hảo</t>
  </si>
  <si>
    <t>Nâng cấp, mở rộng Trụ sở Ủy ban nhân dân thị trấn Vĩnh Bình</t>
  </si>
  <si>
    <t xml:space="preserve">Dự án Mua sắm thiết bị bổ sung công trình Kho lưu trữ chuyên dụng tỉnh   
</t>
  </si>
  <si>
    <t>Nâng cấp, cải tạo Trụ sở Ủy ban nhân dân xã Tân Trung</t>
  </si>
  <si>
    <t>Trụ sở Ủy ban nhân dân xã Phú An</t>
  </si>
  <si>
    <t>Trụ sở Ủy ban nhân dân xã Phú Long</t>
  </si>
  <si>
    <t>XI</t>
  </si>
  <si>
    <t>Nâng cấp Trung tâm Bảo trợ Xã hội tỉnh</t>
  </si>
  <si>
    <t>Mở rộng Nghĩa trang liệt sĩ tỉnh</t>
  </si>
  <si>
    <t>Kế hoạch vốn năm 2023 kéo dài giải ngân đến ngày 31/12/2024</t>
  </si>
  <si>
    <t>ĐTTT</t>
  </si>
  <si>
    <t>XSKT</t>
  </si>
  <si>
    <t>Số dự án</t>
  </si>
  <si>
    <t>Số dự án kéo dài</t>
  </si>
  <si>
    <t>Điểm c Khoản 1  Điều 48  NĐ 40/2020/NĐ-CP ngày 06/4/2020</t>
  </si>
  <si>
    <t>Ban QLDA ĐTXD&amp;KVPT ĐT AG</t>
  </si>
  <si>
    <t>Trường CT TĐT</t>
  </si>
  <si>
    <t>Sở LĐTB&amp;XH</t>
  </si>
  <si>
    <t>Ban QLDA ĐTXD KV TX Tân Châu</t>
  </si>
  <si>
    <t>Đối ứng thực hiện CTMTQG XD NTM</t>
  </si>
  <si>
    <t>Ban QLDA ĐTXD KV TX Tịnh Biên</t>
  </si>
  <si>
    <t>Sở GD&amp;ĐT</t>
  </si>
  <si>
    <t>Ban QLDA ĐTXD KV TP Long Xuyên</t>
  </si>
  <si>
    <t>Có trong KHV2024 (QĐ số 2067/QĐ-UBND ngày 21/12/2023)</t>
  </si>
  <si>
    <t>Ban QLDA ĐTXD KV TP Châu Đốc</t>
  </si>
  <si>
    <t>Đài PTTH</t>
  </si>
  <si>
    <t>Sở TN&amp;MT</t>
  </si>
  <si>
    <t>UBND TX Tân Châu</t>
  </si>
  <si>
    <t>Ban QL rừng phòng hộ đặc dụng</t>
  </si>
  <si>
    <t>Dự án có bố trí vốn năm 2024</t>
  </si>
  <si>
    <t>KHn 2024</t>
  </si>
  <si>
    <t>KHV 2024: 43.000trđ</t>
  </si>
  <si>
    <t>UBND TP Châu Đốc</t>
  </si>
  <si>
    <t>KHV 2024: 23.313trđ</t>
  </si>
  <si>
    <t>Sở Thông tin truyền thông</t>
  </si>
  <si>
    <t>Trung tâm Nước sạch và VSMTNT</t>
  </si>
  <si>
    <t>Chi tiết tại phụ lục IV.2</t>
  </si>
  <si>
    <t>Chi tiết tại phụ lục V.2</t>
  </si>
  <si>
    <t>Đơn vị tính: Triệu đồng</t>
  </si>
  <si>
    <t>NGUỒN VỐN NGÂN SÁCH ĐỊA PHƯƠNG</t>
  </si>
  <si>
    <t>Các dự án dự kiến hoàn thành năm 2022</t>
  </si>
  <si>
    <t>Các dự án chuyển tiếp hoàn thành sau năm 2022</t>
  </si>
  <si>
    <t>Các dự án khởi công mới năm 2022</t>
  </si>
  <si>
    <t>Đối ứng thực hiện Chương trình MTQG Nông thôn mới</t>
  </si>
  <si>
    <t>Trường MG Lê Chánh điểm phụ (Vĩnh Thạnh 2)</t>
  </si>
  <si>
    <t xml:space="preserve">Trường TH A Hòa Bình điểm phụ (An Thái) </t>
  </si>
  <si>
    <t xml:space="preserve">Trường MG Mỹ Hội Đông điểm phụ (Mỹ Hội) </t>
  </si>
  <si>
    <t>Trường TH Tân Tuyến điểm phụ (Tân Lập)</t>
  </si>
  <si>
    <t>Hệ thống xử lý nước thải trạm y tế xã Hòa Bình Thạnh, Bình Thạnh, Vĩnh Thành, huyện Châu Thành</t>
  </si>
  <si>
    <t xml:space="preserve">Trạm y tế xã Phú Thọ </t>
  </si>
  <si>
    <t xml:space="preserve"> Hệ thống xử lý nước thải trạm y tế xã Bình Phước Xuân, Mỹ An, Long Giang, Mỹ Hội Đông</t>
  </si>
  <si>
    <t>Nâng cấp, sửa chữa Trạm y tế xã Tân Tuyến</t>
  </si>
  <si>
    <t>Trung tâm Văn hóa, Thể thao xã Mỹ Hội Đông</t>
  </si>
  <si>
    <t>Trung tâm Văn hóa, Thể thao xã Mỹ An</t>
  </si>
  <si>
    <t>Trung tâm Văn hóa, Thể thao xã An Thạnh Trung</t>
  </si>
  <si>
    <t>Trung tâm Văn hóa, Thể thao xã Long Giang</t>
  </si>
  <si>
    <t>Trung tâm Văn hóa, Thể thao xã Hội An</t>
  </si>
  <si>
    <t>Trung tâm Văn hóa, Thể thao xã Nhơn Mỹ</t>
  </si>
  <si>
    <t>Trung tâm Văn hóa, Thể thao xã Hòa Bình</t>
  </si>
  <si>
    <t>Kế hoạch vốn năm 2022 kéo dài giải ngân đến ngày 31/12/2024</t>
  </si>
  <si>
    <t>KẾ HOẠCH VỐN VÀ DANH MỤC DỰ ÁN THỰC HIỆN CHƯƠNG TRÌNH MTQG XÂY DỰNG NÔNG THÔN MỚI NĂM 2022 ĐẾN HẾT NGÀY 31/12/2023 CHƯA GIẢI NGÂN HẾT VÀ KÉO DÀI THỜI GIAN THỰC HIỆN, GIẢI NGÂN SANG NĂM 2024</t>
  </si>
  <si>
    <t>Trạm y tế xã Phú Lộc</t>
  </si>
  <si>
    <t>Trạm y tế xã Lê Chánh</t>
  </si>
  <si>
    <t xml:space="preserve">Nâng cấp, sửa chữa trạm y tế xã Lạc Quới </t>
  </si>
  <si>
    <t xml:space="preserve">Nâng cấp, cải tạo Trạm Y tế xã Vĩnh Hanh </t>
  </si>
  <si>
    <t xml:space="preserve">Nâng cấp, cải tạo trạm y tế xã Tân Phú </t>
  </si>
  <si>
    <t>Trung tâm Văn hóa, Thể thao xã Hòa Bình Thạnh</t>
  </si>
  <si>
    <t>Trung tâm Văn hóa, Thể thao xã Vĩnh Hanh, huyện Châu Thành</t>
  </si>
  <si>
    <t>Trung tâm Văn hóa, Thể thao xã Vĩnh An, huyện Châu Thành</t>
  </si>
  <si>
    <t>Trung tâm Văn hóa, Thể thao xã Bình Thạnh, huyện Châu Thành</t>
  </si>
  <si>
    <t>Trung tâm Văn hóa, Thể thao xã Vĩnh Lợi.</t>
  </si>
  <si>
    <t>Trung tâm Văn hóa, Thể thao xã Bình Long</t>
  </si>
  <si>
    <t>Trung tâm Văn hóa, Thể thao Thạnh Mỹ Tây</t>
  </si>
  <si>
    <t>Cải tạo Đình Bình Phú, xã Bình Hòa, huyện Châu Thành</t>
  </si>
  <si>
    <t>Trung tâm Văn hóa, Thể thao xã Phú Lộc</t>
  </si>
  <si>
    <t>Trung tâm Văn hóa, Thể thao xã Tân Phú, huyện Châu Thành</t>
  </si>
  <si>
    <t>Trung tâm Văn hóa, Thể thao xã Tân Trung</t>
  </si>
  <si>
    <t>Trung tâm Văn hóa, Thể thao xã Tân Tuyến</t>
  </si>
  <si>
    <t>Giá trị giải ngân Kế hoạch vốn năm 2023 kéo dài giải ngân đến ngày 31/12/2024</t>
  </si>
  <si>
    <t xml:space="preserve">TỔNG SỐ </t>
  </si>
  <si>
    <t>Tiểu dự án 1. Phát triển giáo dục nghề nghiệp vùng nghèo, vùng khó khăn</t>
  </si>
  <si>
    <t>Tiểu dự án 3. Hỗ trợ việc làm bền vững</t>
  </si>
  <si>
    <t>Trường Cao đẳng
nghề An Giang</t>
  </si>
  <si>
    <t>Trường Cao đẳng Y tế
An Giang</t>
  </si>
  <si>
    <t>Trường Trung cấp
nghề dân tộc nội trú tỉnh</t>
  </si>
  <si>
    <t xml:space="preserve">Trung tâm Dịch vụ
việc làm tỉnh An
Giang thuộc Sở Lao
động - Thương binh
và Xã hội </t>
  </si>
  <si>
    <t>Tỷ lệ giải ngân đết hết tháng 4/2024</t>
  </si>
  <si>
    <t>Tiểu Dự án 2:Triển khai Đề án hỗ trợ một số huyện nghèo thoát khỏi tình trạng nghèo, đặc biệt khó khăn giai đoạn 2022-2025 do Thủ tướng Chính phủ phê duyệt</t>
  </si>
  <si>
    <t>Giải quyết tình trạng thiếu đất ở, nhà ở, đất sản xuất, nước sinh hoạt trên địa bàn huyện Tri Tôn</t>
  </si>
  <si>
    <t>Giải quyết tình trạng thiếu đất ở, nhà ở, đất sản xuất, nước sinh hoạt trên địa bàn huyện Tịnh Biên</t>
  </si>
  <si>
    <t>Giải quyết tình trạng thiếu đất ở, nhà ở, đất sản xuất, nước sinh hoạt trên địa bàn huyện An Phú</t>
  </si>
  <si>
    <t>Giải quyết tình trạng thiếu đất ở, nhà ở, đất sản xuất, nước sinh hoạt trên địa bàn huyện Thoại Sơn</t>
  </si>
  <si>
    <t>Giải quyết tình trạng thiếu đất ở, nhà ở, đất sản xuất, nước sinh hoạt trên địa bàn TX Tân Châu</t>
  </si>
  <si>
    <t>Tiểu dự án 1: Đầu tư cơ sở hạ tầng thiết yếu, phục vụ sản xuất, đời sống trong vùng đồng bào dân tộc thiểu số và miền núi và các đơn vị sự nghiệp công lập của lĩnh vực dân tộc</t>
  </si>
  <si>
    <t>Đầu tư cơ sở hạ tầng thiết yếu, phục vụ sản xuất, đời sống trong vùng đồng bào dân tộc thiểu số và miền núi trên địa bàn huyện Tri Tôn</t>
  </si>
  <si>
    <t>Đầu tư cơ sở hạ tầng thiết yếu, phục vụ sản xuất, đời sống trong vùng đồng bào dân tộc thiểu số và miền núi  trên địa bàn huyện Tịnh Biên</t>
  </si>
  <si>
    <t>Đầu tư cơ sở hạ tầng thiết yếu, phục vụ sản xuất, đời sống trong vùng đồng bào dân tộc thiểu số và miền núi  trên địa bàn huyện An Phú</t>
  </si>
  <si>
    <t>Đầu tư cơ sở hạ tầng thiết yếu, phục vụ sản xuất, đời sống trong vùng đồng bào dân tộc thiểu số và miền núi  trên địa bàn huyện Thoại Sơn</t>
  </si>
  <si>
    <t>Đầu tư bổ sung, sửa chữa cơ sở vật chất cho Trường Phổ thông Dân tộc Nội trú Trung học cơ sở Tri Tôn, xã Châu Lăng, huyện Tri Tôn</t>
  </si>
  <si>
    <t>Đầu tư bổ sung, sửa chữa cơ sở vật chất cho Trường phổ thông Dân tộc Nội trú trung học cơ sở Tịnh Biên</t>
  </si>
  <si>
    <t>Đầu tư bổ sung, sửa chữa cơ sở vật chất cho Trường phổ thông dân tộc nội trú trung học phổ thông An Giang</t>
  </si>
  <si>
    <t>UBND huyện Tịnh Biên</t>
  </si>
  <si>
    <t>Giải quyết tình trạng thiếu đất ở, nhà ở, đất sản xuất, nước sinh hoạt trên địa bàn thị xã Tân Châu</t>
  </si>
  <si>
    <t>Hỗ trợ thiết lập các điểm hỗ trợ đồng bào dân tộc thiểu số ứng dụng công nghệ thông tin tại Ủy ban nhân dân cấp xã để phục vụ phát triển kinh tế - xã hội và đảm bảo an ninh trật tự</t>
  </si>
  <si>
    <t>PHỤ LỤC 4.1</t>
  </si>
  <si>
    <t>PHỤ LỤC 4.2</t>
  </si>
  <si>
    <t>PHỤ LỤC 4.3</t>
  </si>
  <si>
    <t>PHỤ LỤC 4.4</t>
  </si>
  <si>
    <t>PHỤ LỤC 4.5</t>
  </si>
  <si>
    <t>PHỤ LỤC 4.6</t>
  </si>
  <si>
    <t>KẾ HOẠCH VỐN VÀ DANH MỤC DỰ ÁN THỰC HIỆN CHƯƠNG TRÌNH MTQG GIẢM NGHÈO BỀN VỮNG NĂM 2023 ĐẾN HẾT NGÀY 31/01/2024 CHƯA GIẢI NGÂN HẾT VÀ KÉO DÀI THỜI GIAN THỰC HIỆN, GIẢI NGÂN SANG NĂM 2024</t>
  </si>
  <si>
    <t>KẾ HOẠCH VỐN VÀ DANH MỤC DỰ ÁN THỰC HIỆN CHƯƠNG TRÌNH MTQG XÂY DỰNG NÔNG THÔN MỚI NĂM 2023 ĐẾN HẾT NGÀY 31/01/2024 CHƯA GIẢI NGÂN HẾT VÀ KÉO DÀI THỜI GIAN THỰC HIỆN, GIẢI NGÂN SANG NĂM 2024</t>
  </si>
  <si>
    <t>KẾ HOẠCH VỐN VÀ DANH MỤC DỰ ÁN THỰC HIỆN CHƯƠNG TRÌNH MTQG GIẢM NGHÈO BỀN VỮNG NĂM 2022 ĐẾN HẾT NGÀY 31/12/2023 CHƯA GIẢI NGÂN HẾT VÀ KÉO DÀI THỜI GIAN THỰC HIỆN, 
GIẢI NGÂN SANG NĂM 2024 NGUỒN VỐN NGÂN SÁCH ĐỊA PHƯƠNG</t>
  </si>
  <si>
    <t>KẾ HOẠCH VỐN VÀ DANH MỤC DỰ ÁN ĐỂ THỰC HIỆN CHƯƠNG TRÌNH MTQG PHÁT TRIỂN KTXH VÙNG ĐỒNG BÀO DTTS VÀ MIỀN NÚI NĂM 2022  ĐẾN HẾT NGÀY 31/12/2023 CHƯA GIẢI NGÂN HẾT VÀ KÉO DÀI THỜI GIAN THỰC HIỆN, 
GIẢI NGÂN SANG NĂM 2024 NGUỒN VỐN NGÂN SÁCH ĐỊA PHƯƠNG</t>
  </si>
  <si>
    <t>KẾ HOẠCH VỐN VÀ DANH MỤC DỰ ÁN ĐỂ THỰC HIỆN CHƯƠNG TRÌNH MTQG PHÁT TRIỂN KTXH VÙNG ĐỒNG BÀO DTTS VÀ MIỀN NÚI NĂM 2023 ĐẾN HẾT NGÀY 31/01/2024 CHƯA GIẢI NGÂN HẾT VÀ KÉO DÀI THỜI GIAN THỰC HIỆN, GIẢI NGÂN SANG NĂM 2024 NGUỒN VỐN NGÂN SÁCH ĐỊA PHƯƠNG</t>
  </si>
  <si>
    <t>Xử lý sạt lở khẩn cấp sạt lở bờ sông Hậu đoạn qua xã Vĩnh Thạnh Trung và Bình Mỹ, huyện Châu Phú, tỉnh An Giang</t>
  </si>
  <si>
    <t>Kè chống sạt lở bờ sông Hậu đoạn qua xã Quốc Thái, huyện An Phú, tỉnh An Giang</t>
  </si>
  <si>
    <t>Dự án đầu tư xây mới, cải tạo và nâng cấp 42 Trạm y tế tuyến xã, tỉnh An Giang</t>
  </si>
  <si>
    <t>Đầu tư nâng cấp, cải tạo và mua sắm trang thiết bị cho 03 Trung tâm Y tế tuyến huyện, tỉnh An Giang</t>
  </si>
  <si>
    <t xml:space="preserve">Tổng Kế hoạch vốn năm 2023 kéo dài giải ngân đến ngày 31/12/2024 </t>
  </si>
  <si>
    <t>Tổng số vốn ngân sách địa phương</t>
  </si>
  <si>
    <t>Tổng số vốn ngân sách trung ương</t>
  </si>
  <si>
    <t>9=10+..+13</t>
  </si>
  <si>
    <t>14=15+20</t>
  </si>
  <si>
    <t>15=16+..+19</t>
  </si>
  <si>
    <t>20=21+..24</t>
  </si>
  <si>
    <t>KẾ HOẠCH VỐN KÉO DÀI 2023 SANG 2024</t>
  </si>
  <si>
    <t>Tổng sô Kế hoạch vốn đầu tư công năm 2024</t>
  </si>
  <si>
    <t>Kế hoạch vốn đầu tư công được phép kéo dài năm 2023 sang 2024</t>
  </si>
  <si>
    <t>Kè chống sạt lở sông Tiền bảo vệ dân cư khu vực Thị Trấn Phú Mỹ, huyện Phú Tân.</t>
  </si>
  <si>
    <t>Dự án Nâng cấp Đường tỉnh 958 (Tuyến Tri Tôn - Vàm Rầy)</t>
  </si>
  <si>
    <t>Tổng số vốn ngân sách trung ương trong nước</t>
  </si>
  <si>
    <t>Tổng số vốn ngân sách trung ương ngoài nước</t>
  </si>
  <si>
    <t>Mở rộng Nâng cấp đô thị Việt Nam - Tiểu dự án thành phố Long Xuyên, tỉnh An Giang</t>
  </si>
  <si>
    <t>Tiểu dự án Tăng cường khả năng thích ứng và quản lý nước cho vùng thượng nguồn sông Cửu Long, huyện An Phú thuộc Dự án : Chống chịu biến đổi khí hậu tổng hợp và sinh kế bền vững ĐBSCL (ICRSL)</t>
  </si>
  <si>
    <t>Tuyến kè bảo vệ khu dân cư xã Châu Phong</t>
  </si>
  <si>
    <t>Kè chống sạt lở đường Bắc Kênh Mới</t>
  </si>
  <si>
    <t>NSTW BS ngoài KH</t>
  </si>
  <si>
    <t>Ban QLDA nâng cấp đô thị LX</t>
  </si>
  <si>
    <t>Tổng nguồn vốn NSTW</t>
  </si>
  <si>
    <t>Tổng số vốn NSTW trong nước</t>
  </si>
  <si>
    <t>Tổng NSĐP</t>
  </si>
  <si>
    <t>Tổng NSTW</t>
  </si>
  <si>
    <t>Tổng cộng KH vốn kéo dài 2023 sang 2024</t>
  </si>
  <si>
    <t>Tổng cộng kế hoach vốn đầu tư công năm 2024 (kể cả kéo dài)</t>
  </si>
  <si>
    <t>Tổng giá trị giải ngân vốn NSTW trong nước</t>
  </si>
  <si>
    <t>Vốn NSTW ngoài nước</t>
  </si>
  <si>
    <t>Tổng cộng vốn NSTW</t>
  </si>
  <si>
    <t>25=14/3</t>
  </si>
  <si>
    <t>Vốn ngân sách trung ương ngoài nước</t>
  </si>
  <si>
    <t>Tổng vốn ngân sách trung ương trong nước</t>
  </si>
  <si>
    <t>Đầu năm</t>
  </si>
  <si>
    <t>Cuối năm</t>
  </si>
  <si>
    <t>Dự án: Đường ra trạm kiểm soát Phú Hội (939)</t>
  </si>
  <si>
    <t>Mua sắm trang thiết bị thành lập Phòng an ninh mạng và phòng chống tội phạm công nghệ cao</t>
  </si>
  <si>
    <t>Cải tạo, sửa chữa Trường THPT Thạnh Mỹ Tây</t>
  </si>
  <si>
    <t>Cải tạo, nâng cấp, mua sắm thiết bị Trường trung học phổ thông chuyên Thoại Ngọc Hầu</t>
  </si>
  <si>
    <t>Trường MG Vĩnh Hanh điểm chính  (Vĩnh Thuận)</t>
  </si>
  <si>
    <t>Trường TH C Vĩnh Hanh điểm chính  (Vĩnh Lợi)</t>
  </si>
  <si>
    <t>Trường TH A Vĩnh Xương điểm phụ (ấp 4)</t>
  </si>
  <si>
    <t>Trường TH Phú Lộc Điểm phụ (Phú Bình)</t>
  </si>
  <si>
    <t>Trường TH B Vĩnh Hoà điểm chính (Vĩnh Thạnh Đ)</t>
  </si>
  <si>
    <t>Trường TH A Vĩnh Xương điểm chính (ấp 2)</t>
  </si>
  <si>
    <t>Trường tiểu học Phước Hưng điểm chính (Phước Thạnh)</t>
  </si>
  <si>
    <t>Trường tiểu học Tân Trung điểm phụ (Vàm Nao)</t>
  </si>
  <si>
    <t xml:space="preserve">Huyện  Châu Phú </t>
  </si>
  <si>
    <t xml:space="preserve">Trường tiểu học B Bình Long điểm chính (Chánh Hưng) </t>
  </si>
  <si>
    <t>Trường mẫu giáo Bình Long điểm chính (Chánh Hưng)</t>
  </si>
  <si>
    <t>5.4</t>
  </si>
  <si>
    <t>5.5</t>
  </si>
  <si>
    <t>Các dự án tạm ứng tại Quyết định số 419/QĐ-UBND ngày 20/3/2024 của UBND tỉnh</t>
  </si>
  <si>
    <t xml:space="preserve">1. Trường MG Hòa Bình điểm phụ (An Thái) </t>
  </si>
  <si>
    <t>2. Trường  MG Hội An điểm chính (Ấp thị 1)</t>
  </si>
  <si>
    <t>3. Trường TH B Mỹ Hội Đông (Mỹ Đức)</t>
  </si>
  <si>
    <t>4. Trường TH C Mỹ Hội Đông (Mỹ Hòa B )</t>
  </si>
  <si>
    <t>5. Trường MG Nhơn Mỹ điểm chính (Mỹ Hòa)</t>
  </si>
  <si>
    <t xml:space="preserve">6. Trường TH C Nhơn Mỹ điểm chính (Nhơn Hiệp) </t>
  </si>
  <si>
    <t>7. Trường TH A Nhơn Mỹ (Mỹ Hoà)</t>
  </si>
  <si>
    <t>8. Trường TH B Long Giang điểm chính (Long Mỹ 1)</t>
  </si>
  <si>
    <t>9. Trường TH C Long Giang (Long Hòa)</t>
  </si>
  <si>
    <t>10. Trường MG Hòa Bình điểm chính (An Thuận)</t>
  </si>
  <si>
    <t>11. Trường MG Mỹ An điểm chính (Mỹ Long)</t>
  </si>
  <si>
    <t>12. Trường MG An Thạnh Trung điểm chính (An Lạc)</t>
  </si>
  <si>
    <t>13. Trường MG An Thạnh Trung điểm phụ (An Bình)</t>
  </si>
  <si>
    <t>14. Trường TH A An Thạnh Trung điểm chính (An Thị)</t>
  </si>
  <si>
    <t>Trường tiểu học và THCS nội trú Khánh An</t>
  </si>
  <si>
    <t>Trường Mầm Non Phú Mỹ</t>
  </si>
  <si>
    <t>1. Trường MG thị trấn Óc Eo điểm lẻ (Trung Sơn)</t>
  </si>
  <si>
    <t>2. Trường MG thị trấn Phú Hòa điểm chính (Phú Hữu)</t>
  </si>
  <si>
    <t>12</t>
  </si>
  <si>
    <t>1. Trường TH Tân Tuyến đp (Tân Bình)</t>
  </si>
  <si>
    <t>2. Trường mầm non thị trấn Tri Tôn</t>
  </si>
  <si>
    <t>3. Trường MG Tân Tuyến đc (Tân Đức)</t>
  </si>
  <si>
    <t>4. Trường TH Tân Tuyến đc (Tân An)</t>
  </si>
  <si>
    <t>13</t>
  </si>
  <si>
    <t>Trường MG Tân Phú điểm chính (Tân Lợi)</t>
  </si>
  <si>
    <t>14</t>
  </si>
  <si>
    <t>Trường THCS Tân Trung</t>
  </si>
  <si>
    <t>15</t>
  </si>
  <si>
    <t>Trường TH Long Hòa điểm chính (Long Hòa 1)</t>
  </si>
  <si>
    <t>Trường THCS Vĩnh Hòa</t>
  </si>
  <si>
    <t>Mở rộng Bệnh viện Tim mạch An Giang 600 giường</t>
  </si>
  <si>
    <t>Xây dựng mới Trạm y tế xã Bình Phú</t>
  </si>
  <si>
    <t>Trạm y tế xã Long Hòa</t>
  </si>
  <si>
    <t>Trạm y tế phường Long Thạnh</t>
  </si>
  <si>
    <t>3. Trung tâm Văn hóa, Thể thao xã Vĩnh An huyện Châu Thành</t>
  </si>
  <si>
    <t>4. Trung tâm Văn hóa, Thể thao xã Bình Thạnh huyện Châu Thành</t>
  </si>
  <si>
    <t>2. Trung tâm Văn hóa, Thể thao xã Vĩnh Hanh huyện  Châu Thành</t>
  </si>
  <si>
    <t>1, Cải tạo Đình Bình Phú, xã Bình Hòa huyện Châu Thành</t>
  </si>
  <si>
    <t>2, Trùng tu, sửa chữa Đình Khánh Bình</t>
  </si>
  <si>
    <t>3, Cải tạo chùa Vĩnh Hòa</t>
  </si>
  <si>
    <t xml:space="preserve">Dự án chôn lấp hợp vệ sinh (09 bãi rác) </t>
  </si>
  <si>
    <t>Dự án Đầu tư mới hạ tầng kỹ thuật Nhà máy xử lý CTRSH tại Khu xử lý rác thải Phú Thạnh, Phú Tân (200 tấn/ngày)</t>
  </si>
  <si>
    <t>Tiểu dự án Tăng cường khả năng thích ứng và quản lý nước cho vùng thượng nguồn sông Cửu Long, huyện An Phú thuộc dự án Chống chịu khí hậu tổng hợp và sinh kế bền vững ĐBSCL (MD-ICRSL)-WB9</t>
  </si>
  <si>
    <t>Khắc phục sạt lở bờ Bắc kênh Rạch Giá – Long Xuyên tại khu vực tổ 15, ấp Bình Khánh, xã Mỹ Khánh, thành phố Long Xuyên</t>
  </si>
  <si>
    <t>Dự phòng ngân sách tỉnh năm 2023 và năm 2024</t>
  </si>
  <si>
    <t>Bố trí ổn định dân cư di dân tự do, biên giới khu vực lộ 20, xã An Nông</t>
  </si>
  <si>
    <t>Dự án bố trí ổn định dân cư di dân tự do, thiên tai khu vực ấp Thạnh Phú xã Khánh An</t>
  </si>
  <si>
    <t>Mua sắm trang thiết bị phục vụ cho sản xuất kinh doanh theo chuỗi liên kết sản xuất tại hợp tác xã nông nghiệp Tây Phú</t>
  </si>
  <si>
    <t>Láng nhựa đường vòng xã Bình Thuỷ</t>
  </si>
  <si>
    <t>Lắp đặt hệ thống đèn chiếu sáng tuyến đường liên tỉnh nối từ huyện Châu Phú, tỉnh An Giang qua khu vực tứ giác Long Xuyên nối với huyện Hoàn Đất, tỉnh Kiên Giang (ĐT.945)</t>
  </si>
  <si>
    <t>Hệ thống xử lý nước thải tập trung Khu công nghiệp Xuân Tô (giai đoạn 1) (công suất 750m3/ngày.đêm)</t>
  </si>
  <si>
    <t>Trụ sở UBND xã Bình Long</t>
  </si>
  <si>
    <t>Cải tạo, sửa chữa Trụ sở Ủy ban nhân dân tỉnh An Giang</t>
  </si>
  <si>
    <t>9</t>
  </si>
  <si>
    <t>Cải tạo, sửa chữa Trụ sở làm việc Đài Phát thanh - Truyền hình An Giang</t>
  </si>
  <si>
    <t>Trụ sở Khối vận huyện Ủy An Phú</t>
  </si>
  <si>
    <t>Đầu năm và Cuối năm</t>
  </si>
  <si>
    <t>6=5/3</t>
  </si>
  <si>
    <t>7=5/4</t>
  </si>
  <si>
    <t>3=8+11</t>
  </si>
  <si>
    <t>4=8+12</t>
  </si>
  <si>
    <t>10=9/8</t>
  </si>
  <si>
    <t>14=13/11</t>
  </si>
  <si>
    <t>15=13/12</t>
  </si>
  <si>
    <t>Giá trị giải ngân đến hết tháng 8/2024 Kế hoạch vốn năm 2023 kéo dài giải ngân đến ngày 31/12/2024</t>
  </si>
  <si>
    <t>Giá trị giải ngân hết tháng 8/2024 Kế hoạch vốn năm 2022 kéo dài giải ngân đến ngày 31/12/2024</t>
  </si>
  <si>
    <t>Tỷ lệ giải ngân đết hết tháng 8/2024</t>
  </si>
  <si>
    <t>Giá trị giải ngân đến hết tháng 8/2024 Kế hoạch vốn năm 2022 kéo dài giải ngân đến ngày 31/12/2024</t>
  </si>
  <si>
    <t>Giá trị giảin ngân đến hết tháng 8/2024 Kế hoạch vốn năm 2023 kéo dài giải ngân đến ngày 31/12/2024</t>
  </si>
  <si>
    <t>14=15+..+19</t>
  </si>
  <si>
    <t>20=21+..+26</t>
  </si>
  <si>
    <t>27=13/11</t>
  </si>
  <si>
    <t>28=13/12</t>
  </si>
  <si>
    <t>Tổng cộng giá trị giải ngân KH vốn kéo dài 2023 sang 2024</t>
  </si>
  <si>
    <t>Tỷ lệ giải ngân vốn kéo dài (%)</t>
  </si>
  <si>
    <t>Tỷ lệ giải ngân kế hoạch vốn đầu tư công 2024 đến hết tháng 10/2024(kể cả kéo dài (%)</t>
  </si>
  <si>
    <r>
      <t xml:space="preserve">Tổng cộng giá trị giải ngân kế hoach vốn đầu tư công năm 2024 đến hết tháng </t>
    </r>
    <r>
      <rPr>
        <b/>
        <sz val="18"/>
        <color theme="1"/>
        <rFont val="Times New Roman"/>
        <family val="1"/>
      </rPr>
      <t>10/2024</t>
    </r>
    <r>
      <rPr>
        <b/>
        <sz val="14"/>
        <color theme="1"/>
        <rFont val="Times New Roman"/>
        <family val="1"/>
      </rPr>
      <t xml:space="preserve"> (kể cả kéo dài)</t>
    </r>
  </si>
  <si>
    <t xml:space="preserve">Xây dựng 08 phòng học và thiết bị công trình Trường trung học phổ thông Chi Lăng       </t>
  </si>
  <si>
    <t>Trường TH A Vĩnh Hòa điểm chính (Vĩnh Thạnh B)</t>
  </si>
  <si>
    <t xml:space="preserve"> Trường MG Tân Thạnh điểm phụ (Tân Phú) </t>
  </si>
  <si>
    <t>Trường Mẫu giáo Long Hòa ( Long Hòa 1)</t>
  </si>
  <si>
    <t>Nâng cấp, cải tạo Trung tâm y tế huyện Châu Phú</t>
  </si>
  <si>
    <t>Sửa chữa Nhà thiếu nhi An Giang</t>
  </si>
  <si>
    <t xml:space="preserve"> Cải tạo, sửa chữa một số cơ sở hạ tầng Khu di tích Văn hóa Óc Eo</t>
  </si>
  <si>
    <t>1. Trung tâm văn hóa, thể thao xã Lạc Quới</t>
  </si>
  <si>
    <t>2. Trung tâm Văn hóa, Thể thao xã Long Hòa</t>
  </si>
  <si>
    <t>Kiểm soát lũ vùng Tây sông Hậu</t>
  </si>
  <si>
    <t>Đường vào Nhà máy xử lý rác thị trấn Mỹ Luông</t>
  </si>
  <si>
    <t>5. Đầu tư cơ sở vật chất, thiết bị dạy học phục vụ Chương trình giáo dục phổ thông mới giai đoạn 2021-2025 huyện An Phú</t>
  </si>
  <si>
    <t>Ban QL di tích Văn hóa Óc Eo</t>
  </si>
  <si>
    <t>Tổng Kế hoạch đầu tư công năm 2024</t>
  </si>
  <si>
    <t>Giá trị giải ngân đến hết ngày 27/12/2024</t>
  </si>
  <si>
    <t>Tổng giá trị giải ngân đến hết ngày 27/12/2024</t>
  </si>
  <si>
    <t>Tỷ lệ giải ngân đến hết ngày 27/12/2024 (%)</t>
  </si>
  <si>
    <t xml:space="preserve">Tổng giá trị giải ngân Kế hoạch vốn năm 2023 kéo dài giải ngân đến ngày 27/12/2024 </t>
  </si>
  <si>
    <t>Giá trị giải ngân đến hết tháng 12/2024 Kế hoạch vốn năm 2023 kéo dài giải ngân đến ngày 27/12/2024</t>
  </si>
  <si>
    <t>Tỷ lệ giải ngân kế hoạch vốn đầu tư công 2024 đến hết ngày 27/12/2024 (kể cả kéo dài (%)</t>
  </si>
  <si>
    <t>Tổng cộng giá trị giải ngân kế hoach vốn đầu tư công năm 2024 đết hết ngày 27/12/2024 (kể cả kéo dài)</t>
  </si>
  <si>
    <t>Tổng số Giá trị giải ngân đến hết ngày 27/12/2024</t>
  </si>
  <si>
    <t xml:space="preserve">Giá trị giải ngân kế hoạch vốn kéo dài 2023 sang 2024 đến hết ngày 27/12/2024 </t>
  </si>
  <si>
    <t>Giá trị giải ngân Kế hoạch vốn năm 2023 kéo dài giải ngân đến ngày 31/12/2024 đến hết ngày 27/12/2024</t>
  </si>
  <si>
    <t>(Kèm theo Báo cáo số        /BC-SKHĐT ngày    tháng 12 năm 2024 của Sở Kế hoạch và Đầu tư)</t>
  </si>
  <si>
    <t>(Kèm theo Báo cáo số        /BC-SKHĐT ngày     tháng 12 năm 2024 của Sở Kế hoạch và Đầu tư)</t>
  </si>
  <si>
    <t>(Kèm theo Báo cáo số  02/BC-SKHĐT ngày   02  tháng 01 năm 2025 của Sở Kế hoạch và Đầu tư)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</si>
</sst>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_);_(* \(#,##0.00\);_(* &quot;-&quot;??_);_(@_)"/>
    <numFmt numFmtId="166" formatCode="_(* #,##0_);_(* \(#,##0\);_(* &quot;-&quot;??_);_(@_)"/>
    <numFmt numFmtId="167" formatCode="&quot;$&quot;#,##0"/>
    <numFmt numFmtId="168" formatCode="#,##0;[Red]#,##0"/>
    <numFmt numFmtId="169" formatCode="#.0"/>
  </numFmts>
  <fonts count="49">
    <font>
      <sz val="14"/>
      <color theme="1"/>
      <name val="Times New Roman"/>
      <family val="2"/>
      <charset val="163"/>
    </font>
    <font>
      <b/>
      <sz val="14"/>
      <color theme="1"/>
      <name val="Times New Roman"/>
      <family val="1"/>
    </font>
    <font>
      <i/>
      <sz val="14"/>
      <color theme="1"/>
      <name val="Times New Roman"/>
      <family val="1"/>
    </font>
    <font>
      <b/>
      <i/>
      <sz val="14"/>
      <color theme="1"/>
      <name val="Times New Roman"/>
      <family val="1"/>
    </font>
    <font>
      <sz val="14"/>
      <color theme="1"/>
      <name val="Times New Roman"/>
      <family val="1"/>
    </font>
    <font>
      <i/>
      <sz val="18"/>
      <color theme="1"/>
      <name val="Times New Roman"/>
      <family val="1"/>
    </font>
    <font>
      <b/>
      <sz val="18"/>
      <color theme="1"/>
      <name val="Times New Roman"/>
      <family val="1"/>
    </font>
    <font>
      <b/>
      <i/>
      <sz val="11"/>
      <color theme="1"/>
      <name val="Times New Roman"/>
      <family val="1"/>
    </font>
    <font>
      <sz val="12"/>
      <color theme="1"/>
      <name val="Arial"/>
      <family val="2"/>
      <scheme val="minor"/>
    </font>
    <font>
      <b/>
      <sz val="14"/>
      <name val="Times New Roman"/>
      <family val="1"/>
    </font>
    <font>
      <sz val="14"/>
      <name val="Times New Roman"/>
      <family val="1"/>
    </font>
    <font>
      <sz val="11"/>
      <color theme="1"/>
      <name val="Arial"/>
      <family val="2"/>
    </font>
    <font>
      <b/>
      <sz val="14"/>
      <name val="Times New Roman"/>
      <family val="1"/>
      <charset val="163"/>
    </font>
    <font>
      <i/>
      <sz val="14"/>
      <name val="Times New Roman"/>
      <family val="1"/>
    </font>
    <font>
      <i/>
      <sz val="11"/>
      <color theme="1"/>
      <name val="Times New Roman"/>
      <family val="1"/>
    </font>
    <font>
      <sz val="14"/>
      <color rgb="FF00B050"/>
      <name val="Times New Roman"/>
      <family val="2"/>
      <charset val="163"/>
    </font>
    <font>
      <i/>
      <sz val="14"/>
      <color rgb="FF00B050"/>
      <name val="Times New Roman"/>
      <family val="1"/>
    </font>
    <font>
      <sz val="14"/>
      <color rgb="FF00B050"/>
      <name val="Times New Roman"/>
      <family val="1"/>
    </font>
    <font>
      <sz val="14"/>
      <color rgb="FF7030A0"/>
      <name val="Times New Roman"/>
      <family val="2"/>
      <charset val="163"/>
    </font>
    <font>
      <sz val="14"/>
      <color rgb="FF7030A0"/>
      <name val="Times New Roman"/>
      <family val="1"/>
    </font>
    <font>
      <i/>
      <sz val="14"/>
      <color rgb="FF7030A0"/>
      <name val="Times New Roman"/>
      <family val="1"/>
    </font>
    <font>
      <i/>
      <sz val="14"/>
      <color theme="0"/>
      <name val="Times New Roman"/>
      <family val="1"/>
    </font>
    <font>
      <sz val="14"/>
      <color theme="1"/>
      <name val="Times New Roman"/>
      <family val="2"/>
      <charset val="163"/>
    </font>
    <font>
      <sz val="10"/>
      <name val="Arial"/>
      <family val="2"/>
    </font>
    <font>
      <b/>
      <sz val="12"/>
      <color theme="1"/>
      <name val="Times New Roman"/>
      <family val="1"/>
    </font>
    <font>
      <sz val="12"/>
      <color theme="1"/>
      <name val="Times New Roman"/>
      <family val="1"/>
    </font>
    <font>
      <sz val="9"/>
      <name val="Arial"/>
      <family val="2"/>
    </font>
    <font>
      <sz val="11"/>
      <color theme="1"/>
      <name val="Arial"/>
      <family val="2"/>
      <scheme val="minor"/>
    </font>
    <font>
      <sz val="11"/>
      <color theme="1"/>
      <name val="Times New Roman"/>
      <family val="1"/>
    </font>
    <font>
      <i/>
      <sz val="12"/>
      <color theme="1"/>
      <name val="Times New Roman"/>
      <family val="1"/>
    </font>
    <font>
      <b/>
      <sz val="22"/>
      <color theme="1"/>
      <name val="Times New Roman"/>
      <family val="1"/>
    </font>
    <font>
      <b/>
      <sz val="20"/>
      <color theme="1"/>
      <name val="Times New Roman"/>
      <family val="1"/>
    </font>
    <font>
      <i/>
      <sz val="20"/>
      <color theme="1"/>
      <name val="Times New Roman"/>
      <family val="1"/>
    </font>
    <font>
      <sz val="14"/>
      <color theme="0"/>
      <name val="Times New Roman"/>
      <family val="2"/>
      <charset val="163"/>
    </font>
    <font>
      <b/>
      <i/>
      <sz val="14"/>
      <name val="Times New Roman"/>
      <family val="1"/>
    </font>
    <font>
      <i/>
      <sz val="10"/>
      <color theme="1"/>
      <name val="Times New Roman"/>
      <family val="1"/>
    </font>
    <font>
      <sz val="11"/>
      <color indexed="8"/>
      <name val="Calibri"/>
      <family val="2"/>
    </font>
    <font>
      <sz val="12"/>
      <name val="Times New Roman"/>
      <family val="1"/>
    </font>
    <font>
      <sz val="12"/>
      <name val="VNI-Times"/>
    </font>
    <font>
      <i/>
      <sz val="13"/>
      <color theme="1"/>
      <name val="Times New Roman"/>
      <family val="1"/>
    </font>
    <font>
      <b/>
      <sz val="24"/>
      <color theme="1"/>
      <name val="Times New Roman"/>
      <family val="1"/>
    </font>
    <font>
      <i/>
      <sz val="22"/>
      <color theme="1"/>
      <name val="Times New Roman"/>
      <family val="1"/>
    </font>
    <font>
      <b/>
      <sz val="14"/>
      <color theme="0"/>
      <name val="Times New Roman"/>
      <family val="1"/>
    </font>
    <font>
      <sz val="14"/>
      <color theme="0"/>
      <name val="Times New Roman"/>
      <family val="1"/>
    </font>
    <font>
      <sz val="14"/>
      <color theme="1"/>
      <name val="Times New Roman"/>
      <family val="1"/>
      <charset val="163"/>
    </font>
    <font>
      <i/>
      <sz val="14"/>
      <color theme="1"/>
      <name val="Times New Roman"/>
      <family val="1"/>
      <charset val="163"/>
    </font>
    <font>
      <b/>
      <sz val="22"/>
      <name val="Times New Roman"/>
      <family val="1"/>
    </font>
    <font>
      <i/>
      <sz val="20"/>
      <name val="Times New Roman"/>
      <family val="1"/>
    </font>
    <font>
      <sz val="14"/>
      <color rgb="FFFF0000"/>
      <name val="Times New Roman"/>
      <family val="2"/>
      <charset val="163"/>
    </font>
  </fonts>
  <fills count="13">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7"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5">
    <xf numFmtId="0" fontId="0" fillId="0" borderId="0"/>
    <xf numFmtId="0" fontId="8" fillId="0" borderId="0"/>
    <xf numFmtId="0" fontId="11" fillId="0" borderId="0"/>
    <xf numFmtId="43" fontId="22" fillId="0" borderId="0" applyFont="0" applyFill="0" applyBorder="0" applyAlignment="0" applyProtection="0"/>
    <xf numFmtId="0" fontId="23" fillId="0" borderId="0"/>
    <xf numFmtId="0" fontId="26" fillId="0" borderId="0" applyProtection="0"/>
    <xf numFmtId="0" fontId="10" fillId="0" borderId="0"/>
    <xf numFmtId="0" fontId="23" fillId="0" borderId="0"/>
    <xf numFmtId="0" fontId="10" fillId="0" borderId="0"/>
    <xf numFmtId="0" fontId="23" fillId="0" borderId="0"/>
    <xf numFmtId="0" fontId="27" fillId="0" borderId="0"/>
    <xf numFmtId="165" fontId="10" fillId="0" borderId="0" applyFont="0" applyFill="0" applyBorder="0" applyAlignment="0" applyProtection="0"/>
    <xf numFmtId="165" fontId="27" fillId="0" borderId="0" applyFont="0" applyFill="0" applyBorder="0" applyAlignment="0" applyProtection="0"/>
    <xf numFmtId="165" fontId="36" fillId="0" borderId="0" applyFont="0" applyFill="0" applyBorder="0" applyAlignment="0" applyProtection="0"/>
    <xf numFmtId="0" fontId="38" fillId="0" borderId="0"/>
  </cellStyleXfs>
  <cellXfs count="548">
    <xf numFmtId="0" fontId="0" fillId="0" borderId="0" xfId="0"/>
    <xf numFmtId="0" fontId="0" fillId="0" borderId="0" xfId="0" applyAlignment="1">
      <alignment horizontal="center"/>
    </xf>
    <xf numFmtId="0" fontId="1" fillId="0" borderId="3" xfId="0" applyFont="1" applyBorder="1" applyAlignment="1">
      <alignment vertical="center" wrapText="1"/>
    </xf>
    <xf numFmtId="0" fontId="0" fillId="0" borderId="3" xfId="0" applyBorder="1" applyAlignment="1">
      <alignment horizontal="center"/>
    </xf>
    <xf numFmtId="0" fontId="0" fillId="0" borderId="3" xfId="0" applyBorder="1"/>
    <xf numFmtId="0" fontId="0" fillId="0" borderId="3" xfId="0" applyBorder="1" applyAlignment="1">
      <alignment vertical="center" wrapText="1"/>
    </xf>
    <xf numFmtId="0" fontId="0" fillId="0" borderId="4" xfId="0" applyBorder="1" applyAlignment="1">
      <alignment horizontal="center"/>
    </xf>
    <xf numFmtId="0" fontId="0" fillId="0" borderId="4" xfId="0" applyBorder="1" applyAlignment="1">
      <alignment vertical="center" wrapText="1"/>
    </xf>
    <xf numFmtId="0" fontId="0" fillId="0" borderId="4" xfId="0" applyBorder="1"/>
    <xf numFmtId="0" fontId="0" fillId="0" borderId="5" xfId="0" applyBorder="1" applyAlignment="1">
      <alignment horizontal="center"/>
    </xf>
    <xf numFmtId="0" fontId="0" fillId="0" borderId="5" xfId="0" applyBorder="1"/>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1" fillId="2" borderId="3" xfId="0" applyFont="1" applyFill="1" applyBorder="1" applyAlignment="1">
      <alignment horizontal="center"/>
    </xf>
    <xf numFmtId="0" fontId="1" fillId="2" borderId="3" xfId="0" applyFont="1" applyFill="1" applyBorder="1" applyAlignment="1">
      <alignment horizontal="center" vertical="center" wrapText="1"/>
    </xf>
    <xf numFmtId="0" fontId="1" fillId="0" borderId="3" xfId="0" applyFont="1" applyBorder="1" applyAlignment="1">
      <alignment horizontal="center"/>
    </xf>
    <xf numFmtId="0" fontId="1" fillId="0" borderId="3"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vertical="center" wrapText="1"/>
    </xf>
    <xf numFmtId="0" fontId="0" fillId="0" borderId="3" xfId="0"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xf>
    <xf numFmtId="0" fontId="1" fillId="3" borderId="3" xfId="0" applyFont="1" applyFill="1" applyBorder="1" applyAlignment="1">
      <alignment horizontal="center"/>
    </xf>
    <xf numFmtId="0" fontId="1" fillId="3" borderId="3" xfId="0" applyFont="1" applyFill="1" applyBorder="1" applyAlignment="1">
      <alignment vertical="center" wrapText="1"/>
    </xf>
    <xf numFmtId="0" fontId="1" fillId="4" borderId="3" xfId="0" applyFont="1" applyFill="1" applyBorder="1" applyAlignment="1">
      <alignment horizontal="center"/>
    </xf>
    <xf numFmtId="0" fontId="1" fillId="4" borderId="3" xfId="0" applyFont="1" applyFill="1" applyBorder="1" applyAlignment="1">
      <alignment vertical="center" wrapText="1"/>
    </xf>
    <xf numFmtId="0" fontId="1"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3" borderId="3" xfId="0" applyFont="1" applyFill="1" applyBorder="1" applyAlignment="1">
      <alignment horizontal="center" vertical="center" wrapText="1"/>
    </xf>
    <xf numFmtId="3" fontId="1" fillId="2" borderId="3" xfId="0" applyNumberFormat="1" applyFont="1" applyFill="1" applyBorder="1" applyAlignment="1">
      <alignment vertical="center"/>
    </xf>
    <xf numFmtId="3" fontId="1" fillId="0" borderId="3" xfId="0" applyNumberFormat="1" applyFont="1" applyBorder="1" applyAlignment="1">
      <alignment vertical="center"/>
    </xf>
    <xf numFmtId="3" fontId="0" fillId="0" borderId="3" xfId="0" applyNumberFormat="1" applyBorder="1" applyAlignment="1">
      <alignment vertical="center"/>
    </xf>
    <xf numFmtId="3" fontId="2" fillId="0" borderId="3" xfId="0" applyNumberFormat="1" applyFont="1" applyBorder="1" applyAlignment="1">
      <alignment vertical="center"/>
    </xf>
    <xf numFmtId="3" fontId="1" fillId="4" borderId="3" xfId="0" applyNumberFormat="1" applyFont="1" applyFill="1" applyBorder="1" applyAlignment="1">
      <alignment vertical="center"/>
    </xf>
    <xf numFmtId="3" fontId="3" fillId="0" borderId="3" xfId="0" applyNumberFormat="1" applyFont="1" applyBorder="1" applyAlignment="1">
      <alignment vertical="center"/>
    </xf>
    <xf numFmtId="3" fontId="4" fillId="0" borderId="3" xfId="0" applyNumberFormat="1" applyFont="1" applyBorder="1" applyAlignment="1">
      <alignment vertical="center"/>
    </xf>
    <xf numFmtId="3" fontId="1" fillId="3" borderId="3" xfId="0" applyNumberFormat="1" applyFont="1" applyFill="1" applyBorder="1" applyAlignment="1">
      <alignment vertical="center"/>
    </xf>
    <xf numFmtId="0" fontId="0" fillId="0" borderId="4" xfId="0" applyBorder="1" applyAlignment="1">
      <alignment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4" fillId="0" borderId="3" xfId="0" applyFont="1" applyBorder="1" applyAlignment="1">
      <alignment vertical="center"/>
    </xf>
    <xf numFmtId="0" fontId="1" fillId="3" borderId="3" xfId="0" applyFont="1" applyFill="1" applyBorder="1" applyAlignment="1">
      <alignment horizontal="center" vertical="center"/>
    </xf>
    <xf numFmtId="0" fontId="1" fillId="3" borderId="3" xfId="0" applyFont="1" applyFill="1" applyBorder="1" applyAlignment="1">
      <alignment vertical="center"/>
    </xf>
    <xf numFmtId="0" fontId="7" fillId="0" borderId="1" xfId="0" applyFont="1" applyBorder="1" applyAlignment="1">
      <alignment horizontal="center" vertical="center" wrapText="1"/>
    </xf>
    <xf numFmtId="0" fontId="3" fillId="0" borderId="3" xfId="0" applyFont="1" applyBorder="1" applyAlignment="1">
      <alignment vertical="center" wrapText="1"/>
    </xf>
    <xf numFmtId="3" fontId="0" fillId="0" borderId="0" xfId="0" applyNumberFormat="1"/>
    <xf numFmtId="3" fontId="9" fillId="0" borderId="3" xfId="1" applyNumberFormat="1" applyFont="1" applyBorder="1" applyAlignment="1">
      <alignment horizontal="right" vertical="center" wrapText="1"/>
    </xf>
    <xf numFmtId="0" fontId="2" fillId="0" borderId="1" xfId="0" applyFont="1" applyBorder="1" applyAlignment="1">
      <alignment horizontal="center" vertical="center"/>
    </xf>
    <xf numFmtId="0" fontId="0" fillId="0" borderId="4" xfId="0" applyBorder="1" applyAlignment="1">
      <alignment horizontal="center" vertical="center"/>
    </xf>
    <xf numFmtId="3" fontId="0" fillId="0" borderId="4" xfId="0" applyNumberFormat="1" applyBorder="1" applyAlignment="1">
      <alignment vertical="center"/>
    </xf>
    <xf numFmtId="0" fontId="4" fillId="0" borderId="0" xfId="0" applyFont="1"/>
    <xf numFmtId="0" fontId="2" fillId="0" borderId="3" xfId="0" quotePrefix="1" applyFont="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vertical="center" wrapText="1"/>
    </xf>
    <xf numFmtId="3" fontId="1" fillId="6" borderId="3" xfId="0" applyNumberFormat="1" applyFont="1" applyFill="1" applyBorder="1" applyAlignment="1">
      <alignment vertical="center"/>
    </xf>
    <xf numFmtId="0" fontId="1" fillId="6" borderId="3" xfId="0" applyFont="1" applyFill="1" applyBorder="1" applyAlignment="1">
      <alignment vertical="center"/>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10" fillId="5" borderId="3" xfId="2" applyFont="1" applyFill="1" applyBorder="1" applyAlignment="1">
      <alignment horizontal="center" vertical="center" wrapText="1"/>
    </xf>
    <xf numFmtId="0" fontId="10" fillId="5" borderId="3" xfId="2" applyFont="1" applyFill="1" applyBorder="1" applyAlignment="1">
      <alignment horizontal="left" vertical="center" wrapText="1"/>
    </xf>
    <xf numFmtId="0" fontId="13" fillId="5" borderId="3" xfId="2" applyFont="1" applyFill="1" applyBorder="1" applyAlignment="1">
      <alignment horizontal="left" vertical="center" wrapText="1"/>
    </xf>
    <xf numFmtId="0" fontId="2" fillId="0" borderId="3" xfId="0" quotePrefix="1" applyFont="1" applyBorder="1" applyAlignment="1">
      <alignment vertical="center" wrapText="1"/>
    </xf>
    <xf numFmtId="0" fontId="2" fillId="0" borderId="0" xfId="0" applyFont="1"/>
    <xf numFmtId="0" fontId="2" fillId="0" borderId="3" xfId="0" quotePrefix="1" applyFont="1" applyBorder="1" applyAlignment="1">
      <alignment horizontal="left" vertical="center" wrapText="1"/>
    </xf>
    <xf numFmtId="0" fontId="4" fillId="0" borderId="3" xfId="0" applyFont="1" applyBorder="1" applyAlignment="1">
      <alignment horizontal="center" vertical="center"/>
    </xf>
    <xf numFmtId="0" fontId="1" fillId="0" borderId="10" xfId="0" applyFont="1" applyBorder="1" applyAlignment="1">
      <alignment horizontal="center" vertical="center" wrapText="1"/>
    </xf>
    <xf numFmtId="3" fontId="0" fillId="0" borderId="3" xfId="0" applyNumberFormat="1" applyBorder="1"/>
    <xf numFmtId="3" fontId="1" fillId="0" borderId="3" xfId="0" applyNumberFormat="1" applyFont="1" applyBorder="1"/>
    <xf numFmtId="0" fontId="14" fillId="0" borderId="1" xfId="0" applyFont="1" applyBorder="1" applyAlignment="1">
      <alignment horizontal="center" vertical="center" wrapText="1"/>
    </xf>
    <xf numFmtId="0" fontId="0" fillId="0" borderId="3" xfId="0" applyBorder="1" applyAlignment="1">
      <alignment horizontal="left" vertical="center" wrapText="1"/>
    </xf>
    <xf numFmtId="3" fontId="2" fillId="0" borderId="1" xfId="0" applyNumberFormat="1" applyFont="1" applyBorder="1" applyAlignment="1">
      <alignment horizontal="center" vertical="center"/>
    </xf>
    <xf numFmtId="3" fontId="2" fillId="0" borderId="3" xfId="0" applyNumberFormat="1" applyFont="1" applyBorder="1"/>
    <xf numFmtId="2" fontId="0" fillId="0" borderId="3" xfId="0" applyNumberFormat="1" applyBorder="1"/>
    <xf numFmtId="2" fontId="1" fillId="0" borderId="3" xfId="0" applyNumberFormat="1" applyFont="1" applyBorder="1"/>
    <xf numFmtId="2" fontId="2" fillId="0" borderId="3" xfId="0" applyNumberFormat="1" applyFont="1" applyBorder="1"/>
    <xf numFmtId="0" fontId="1" fillId="0" borderId="3" xfId="0" applyFont="1" applyBorder="1"/>
    <xf numFmtId="2" fontId="1" fillId="2" borderId="3" xfId="0" applyNumberFormat="1" applyFont="1" applyFill="1" applyBorder="1" applyAlignment="1">
      <alignment horizontal="center" vertical="center"/>
    </xf>
    <xf numFmtId="3" fontId="1" fillId="0" borderId="3" xfId="0" applyNumberFormat="1" applyFont="1" applyBorder="1" applyAlignment="1">
      <alignment horizontal="center" vertical="center"/>
    </xf>
    <xf numFmtId="4" fontId="1" fillId="0" borderId="3" xfId="0" applyNumberFormat="1" applyFont="1" applyBorder="1" applyAlignment="1">
      <alignment horizontal="center" vertical="center"/>
    </xf>
    <xf numFmtId="4" fontId="4"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4" fontId="1" fillId="4" borderId="3" xfId="0" applyNumberFormat="1" applyFont="1" applyFill="1" applyBorder="1" applyAlignment="1">
      <alignment horizontal="center" vertical="center"/>
    </xf>
    <xf numFmtId="4" fontId="2" fillId="0" borderId="3" xfId="0" applyNumberFormat="1" applyFont="1" applyBorder="1" applyAlignment="1">
      <alignment horizontal="center" vertical="center"/>
    </xf>
    <xf numFmtId="3" fontId="0" fillId="0" borderId="3" xfId="0" applyNumberFormat="1" applyBorder="1" applyAlignment="1">
      <alignment horizontal="center" vertical="center"/>
    </xf>
    <xf numFmtId="4" fontId="3" fillId="0" borderId="3" xfId="0" applyNumberFormat="1" applyFont="1" applyBorder="1" applyAlignment="1">
      <alignment horizontal="center" vertical="center"/>
    </xf>
    <xf numFmtId="4" fontId="1" fillId="3" borderId="3" xfId="0" applyNumberFormat="1" applyFont="1" applyFill="1" applyBorder="1" applyAlignment="1">
      <alignment horizontal="center" vertical="center"/>
    </xf>
    <xf numFmtId="4" fontId="4" fillId="3" borderId="3" xfId="0" applyNumberFormat="1" applyFont="1" applyFill="1" applyBorder="1" applyAlignment="1">
      <alignment horizontal="center" vertical="center"/>
    </xf>
    <xf numFmtId="4" fontId="4" fillId="6" borderId="3" xfId="0" applyNumberFormat="1" applyFont="1" applyFill="1" applyBorder="1" applyAlignment="1">
      <alignment horizontal="center" vertical="center"/>
    </xf>
    <xf numFmtId="4" fontId="1" fillId="6" borderId="3" xfId="0" applyNumberFormat="1" applyFont="1" applyFill="1" applyBorder="1" applyAlignment="1">
      <alignment horizontal="center" vertical="center"/>
    </xf>
    <xf numFmtId="4" fontId="4" fillId="4" borderId="3" xfId="0" applyNumberFormat="1" applyFont="1" applyFill="1" applyBorder="1" applyAlignment="1">
      <alignment horizontal="center" vertical="center"/>
    </xf>
    <xf numFmtId="3" fontId="15" fillId="0" borderId="3" xfId="0" applyNumberFormat="1" applyFont="1" applyBorder="1" applyAlignment="1">
      <alignment vertical="center"/>
    </xf>
    <xf numFmtId="3" fontId="16" fillId="0" borderId="3" xfId="0" applyNumberFormat="1" applyFont="1" applyBorder="1" applyAlignment="1">
      <alignment vertical="center"/>
    </xf>
    <xf numFmtId="3" fontId="17" fillId="0" borderId="3" xfId="0" applyNumberFormat="1" applyFont="1" applyBorder="1" applyAlignment="1">
      <alignment vertical="center"/>
    </xf>
    <xf numFmtId="0" fontId="3" fillId="0" borderId="0" xfId="0" applyFont="1"/>
    <xf numFmtId="3" fontId="0" fillId="0" borderId="5" xfId="0" applyNumberFormat="1" applyBorder="1"/>
    <xf numFmtId="3" fontId="18" fillId="0" borderId="3" xfId="0" applyNumberFormat="1" applyFont="1" applyBorder="1" applyAlignment="1">
      <alignment vertical="center"/>
    </xf>
    <xf numFmtId="3" fontId="19" fillId="0" borderId="3" xfId="0" applyNumberFormat="1" applyFont="1" applyBorder="1" applyAlignment="1">
      <alignment vertical="center"/>
    </xf>
    <xf numFmtId="3" fontId="20" fillId="0" borderId="3" xfId="0" applyNumberFormat="1" applyFont="1" applyBorder="1" applyAlignment="1">
      <alignment vertical="center"/>
    </xf>
    <xf numFmtId="3" fontId="21" fillId="0" borderId="3" xfId="0" applyNumberFormat="1" applyFont="1" applyBorder="1" applyAlignment="1">
      <alignment vertical="center"/>
    </xf>
    <xf numFmtId="2" fontId="1" fillId="0" borderId="3" xfId="0" applyNumberFormat="1" applyFont="1" applyBorder="1" applyAlignment="1">
      <alignment horizontal="center" vertical="center"/>
    </xf>
    <xf numFmtId="2" fontId="0" fillId="0" borderId="3" xfId="0" applyNumberFormat="1" applyBorder="1" applyAlignment="1">
      <alignment horizontal="center" vertical="center"/>
    </xf>
    <xf numFmtId="2" fontId="2" fillId="0" borderId="3" xfId="0" applyNumberFormat="1" applyFont="1" applyBorder="1" applyAlignment="1">
      <alignment horizontal="center" vertical="center"/>
    </xf>
    <xf numFmtId="166" fontId="1" fillId="0" borderId="3" xfId="3" applyNumberFormat="1" applyFont="1" applyFill="1" applyBorder="1" applyAlignment="1">
      <alignment horizontal="right" vertical="center" wrapText="1"/>
    </xf>
    <xf numFmtId="166" fontId="1" fillId="0" borderId="3" xfId="3" applyNumberFormat="1" applyFont="1" applyFill="1" applyBorder="1" applyAlignment="1">
      <alignment horizontal="center" vertical="center" wrapText="1"/>
    </xf>
    <xf numFmtId="166" fontId="1" fillId="0" borderId="3" xfId="3" quotePrefix="1" applyNumberFormat="1" applyFont="1" applyFill="1" applyBorder="1" applyAlignment="1">
      <alignment horizontal="center" vertical="center" wrapText="1"/>
    </xf>
    <xf numFmtId="166" fontId="1" fillId="0" borderId="3" xfId="3" applyNumberFormat="1" applyFont="1" applyFill="1" applyBorder="1" applyAlignment="1">
      <alignment horizontal="left" vertical="center" wrapText="1"/>
    </xf>
    <xf numFmtId="166" fontId="2" fillId="0" borderId="3" xfId="3" quotePrefix="1" applyNumberFormat="1" applyFont="1" applyFill="1" applyBorder="1" applyAlignment="1">
      <alignment horizontal="center" vertical="center" wrapText="1"/>
    </xf>
    <xf numFmtId="166" fontId="2" fillId="0" borderId="3" xfId="3" applyNumberFormat="1" applyFont="1" applyFill="1" applyBorder="1" applyAlignment="1">
      <alignment horizontal="left" vertical="center" wrapText="1"/>
    </xf>
    <xf numFmtId="3" fontId="1" fillId="0" borderId="3" xfId="4" applyNumberFormat="1" applyFont="1" applyBorder="1" applyAlignment="1">
      <alignment horizontal="left" vertical="center" wrapText="1"/>
    </xf>
    <xf numFmtId="167" fontId="4" fillId="0" borderId="3" xfId="5" applyNumberFormat="1" applyFont="1" applyBorder="1" applyAlignment="1">
      <alignment horizontal="left" vertical="center" wrapText="1"/>
    </xf>
    <xf numFmtId="1" fontId="4" fillId="0" borderId="3" xfId="3" applyNumberFormat="1" applyFont="1" applyFill="1" applyBorder="1" applyAlignment="1">
      <alignment horizontal="center" vertical="center" wrapText="1"/>
    </xf>
    <xf numFmtId="1" fontId="4" fillId="0" borderId="3" xfId="3" quotePrefix="1" applyNumberFormat="1" applyFont="1" applyFill="1" applyBorder="1" applyAlignment="1">
      <alignment horizontal="left" vertical="center" wrapText="1"/>
    </xf>
    <xf numFmtId="3" fontId="14" fillId="0" borderId="3" xfId="4" applyNumberFormat="1" applyFont="1" applyBorder="1" applyAlignment="1">
      <alignment horizontal="center" vertical="center" wrapText="1"/>
    </xf>
    <xf numFmtId="166" fontId="1" fillId="0" borderId="3" xfId="3" quotePrefix="1" applyNumberFormat="1" applyFont="1" applyFill="1" applyBorder="1" applyAlignment="1">
      <alignment horizontal="left" vertical="center" wrapText="1"/>
    </xf>
    <xf numFmtId="1" fontId="1" fillId="0" borderId="3" xfId="0" applyNumberFormat="1" applyFont="1" applyBorder="1" applyAlignment="1">
      <alignment horizontal="left" vertical="center" wrapText="1"/>
    </xf>
    <xf numFmtId="0" fontId="1" fillId="0" borderId="3" xfId="0" quotePrefix="1" applyFont="1" applyBorder="1" applyAlignment="1">
      <alignment horizontal="center" vertical="center"/>
    </xf>
    <xf numFmtId="1" fontId="1" fillId="0" borderId="3" xfId="0" applyNumberFormat="1" applyFont="1" applyBorder="1" applyAlignment="1">
      <alignment vertical="center" wrapText="1"/>
    </xf>
    <xf numFmtId="1" fontId="4" fillId="0" borderId="3" xfId="0" applyNumberFormat="1" applyFont="1" applyBorder="1" applyAlignment="1">
      <alignment vertical="center" wrapText="1"/>
    </xf>
    <xf numFmtId="49" fontId="1" fillId="0" borderId="3" xfId="0" applyNumberFormat="1" applyFont="1" applyBorder="1" applyAlignment="1">
      <alignment horizontal="center" vertical="center"/>
    </xf>
    <xf numFmtId="3" fontId="1" fillId="0" borderId="3" xfId="0" applyNumberFormat="1" applyFont="1" applyBorder="1" applyAlignment="1">
      <alignment horizontal="left" vertical="center" wrapText="1"/>
    </xf>
    <xf numFmtId="49" fontId="3" fillId="0" borderId="3" xfId="0" applyNumberFormat="1" applyFont="1" applyBorder="1" applyAlignment="1">
      <alignment horizontal="center" vertical="center"/>
    </xf>
    <xf numFmtId="166" fontId="3" fillId="0" borderId="3" xfId="3" applyNumberFormat="1" applyFont="1" applyFill="1" applyBorder="1" applyAlignment="1">
      <alignment horizontal="left" vertical="center" wrapText="1"/>
    </xf>
    <xf numFmtId="49" fontId="4" fillId="0" borderId="3" xfId="0" applyNumberFormat="1" applyFont="1" applyBorder="1" applyAlignment="1">
      <alignment horizontal="center" vertical="center"/>
    </xf>
    <xf numFmtId="166" fontId="4" fillId="0" borderId="3" xfId="3" applyNumberFormat="1" applyFont="1" applyFill="1" applyBorder="1" applyAlignment="1">
      <alignment horizontal="left" vertical="center" wrapText="1"/>
    </xf>
    <xf numFmtId="3" fontId="1" fillId="0" borderId="3" xfId="0" applyNumberFormat="1" applyFont="1" applyBorder="1" applyAlignment="1">
      <alignment horizontal="center" vertical="center" wrapText="1"/>
    </xf>
    <xf numFmtId="0" fontId="1" fillId="0" borderId="3" xfId="6" applyFont="1" applyBorder="1" applyAlignment="1">
      <alignment vertical="center" wrapText="1"/>
    </xf>
    <xf numFmtId="0" fontId="4" fillId="0" borderId="3" xfId="6" applyFont="1" applyBorder="1" applyAlignment="1">
      <alignment horizontal="center" vertical="center" wrapText="1"/>
    </xf>
    <xf numFmtId="0" fontId="4" fillId="0" borderId="3" xfId="6" applyFont="1" applyBorder="1" applyAlignment="1">
      <alignment vertical="center" wrapText="1"/>
    </xf>
    <xf numFmtId="3" fontId="1" fillId="0" borderId="3" xfId="0" quotePrefix="1"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3" xfId="0" applyNumberFormat="1" applyFont="1" applyBorder="1" applyAlignment="1">
      <alignment horizontal="left" vertical="center" wrapText="1"/>
    </xf>
    <xf numFmtId="3" fontId="4" fillId="0" borderId="3" xfId="0" applyNumberFormat="1" applyFont="1" applyBorder="1" applyAlignment="1">
      <alignment horizontal="center" vertical="center" wrapText="1"/>
    </xf>
    <xf numFmtId="3" fontId="4" fillId="0" borderId="3" xfId="7" applyNumberFormat="1" applyFont="1" applyBorder="1" applyAlignment="1">
      <alignment vertical="center" wrapText="1"/>
    </xf>
    <xf numFmtId="3" fontId="2" fillId="0" borderId="3" xfId="0" quotePrefix="1" applyNumberFormat="1" applyFont="1" applyBorder="1" applyAlignment="1">
      <alignment horizontal="center" vertical="center" wrapText="1"/>
    </xf>
    <xf numFmtId="0" fontId="2" fillId="0" borderId="3" xfId="6" applyFont="1" applyBorder="1" applyAlignment="1">
      <alignment vertical="center" wrapText="1"/>
    </xf>
    <xf numFmtId="3" fontId="2" fillId="0" borderId="3" xfId="7" applyNumberFormat="1" applyFont="1" applyBorder="1" applyAlignment="1">
      <alignment horizontal="left" vertical="center" wrapText="1"/>
    </xf>
    <xf numFmtId="0" fontId="2" fillId="0" borderId="3" xfId="0" quotePrefix="1" applyFont="1" applyBorder="1" applyAlignment="1">
      <alignment horizontal="center" vertical="center"/>
    </xf>
    <xf numFmtId="1" fontId="4" fillId="0" borderId="3" xfId="7" quotePrefix="1" applyNumberFormat="1" applyFont="1" applyBorder="1" applyAlignment="1">
      <alignment vertical="center" wrapText="1"/>
    </xf>
    <xf numFmtId="1" fontId="1" fillId="0" borderId="3" xfId="4" applyNumberFormat="1" applyFont="1" applyBorder="1" applyAlignment="1">
      <alignment vertical="center" wrapText="1"/>
    </xf>
    <xf numFmtId="1" fontId="3" fillId="0" borderId="3" xfId="4" applyNumberFormat="1" applyFont="1" applyBorder="1" applyAlignment="1">
      <alignment vertical="center" wrapText="1"/>
    </xf>
    <xf numFmtId="3" fontId="3" fillId="0" borderId="3" xfId="0" applyNumberFormat="1" applyFont="1" applyBorder="1" applyAlignment="1">
      <alignment horizontal="justify" vertical="center" wrapText="1"/>
    </xf>
    <xf numFmtId="3" fontId="2" fillId="0" borderId="3" xfId="0" applyNumberFormat="1" applyFont="1" applyBorder="1" applyAlignment="1">
      <alignment horizontal="center" vertical="center" wrapText="1"/>
    </xf>
    <xf numFmtId="3" fontId="1" fillId="0" borderId="3" xfId="0" applyNumberFormat="1" applyFont="1" applyBorder="1" applyAlignment="1">
      <alignment horizontal="justify" vertical="center" wrapText="1"/>
    </xf>
    <xf numFmtId="0" fontId="4" fillId="0" borderId="3" xfId="6" applyFont="1" applyBorder="1" applyAlignment="1">
      <alignment horizontal="left" vertical="center" wrapText="1"/>
    </xf>
    <xf numFmtId="0" fontId="2" fillId="0" borderId="3" xfId="6" applyFont="1" applyBorder="1" applyAlignment="1">
      <alignment horizontal="center" vertical="center" wrapText="1"/>
    </xf>
    <xf numFmtId="1" fontId="2" fillId="0" borderId="3" xfId="6" applyNumberFormat="1" applyFont="1" applyBorder="1" applyAlignment="1">
      <alignment vertical="center" wrapText="1"/>
    </xf>
    <xf numFmtId="3" fontId="4" fillId="0" borderId="3" xfId="0" applyNumberFormat="1" applyFont="1" applyBorder="1" applyAlignment="1">
      <alignment horizontal="left" vertical="center" wrapText="1"/>
    </xf>
    <xf numFmtId="3" fontId="4" fillId="0" borderId="3" xfId="6" applyNumberFormat="1" applyFont="1" applyBorder="1" applyAlignment="1">
      <alignment horizontal="left" vertical="center" wrapText="1"/>
    </xf>
    <xf numFmtId="0" fontId="4" fillId="0" borderId="3" xfId="0" applyFont="1" applyBorder="1" applyAlignment="1">
      <alignment horizontal="left" vertical="center" wrapText="1"/>
    </xf>
    <xf numFmtId="0" fontId="1" fillId="0" borderId="3" xfId="6" quotePrefix="1" applyFont="1" applyBorder="1" applyAlignment="1">
      <alignment horizontal="center" vertical="center" wrapText="1"/>
    </xf>
    <xf numFmtId="0" fontId="3" fillId="0" borderId="3" xfId="6" applyFont="1" applyBorder="1" applyAlignment="1">
      <alignment horizontal="center" vertical="center" wrapText="1"/>
    </xf>
    <xf numFmtId="0" fontId="3" fillId="0" borderId="3" xfId="6" applyFont="1" applyBorder="1" applyAlignment="1">
      <alignment vertical="center" wrapText="1"/>
    </xf>
    <xf numFmtId="1" fontId="3" fillId="0" borderId="3" xfId="0" applyNumberFormat="1" applyFont="1" applyBorder="1" applyAlignment="1">
      <alignment horizontal="left" vertical="center" wrapText="1"/>
    </xf>
    <xf numFmtId="0" fontId="1" fillId="0" borderId="3" xfId="6" applyFont="1" applyBorder="1" applyAlignment="1">
      <alignment horizontal="center" vertical="center" wrapText="1"/>
    </xf>
    <xf numFmtId="0" fontId="3" fillId="0" borderId="3" xfId="6" quotePrefix="1" applyFont="1" applyBorder="1" applyAlignment="1">
      <alignment horizontal="center" vertical="center" wrapText="1"/>
    </xf>
    <xf numFmtId="3" fontId="4" fillId="0" borderId="3" xfId="4" applyNumberFormat="1" applyFont="1" applyBorder="1" applyAlignment="1">
      <alignment horizontal="left" vertical="center" wrapText="1"/>
    </xf>
    <xf numFmtId="0" fontId="4" fillId="0" borderId="3" xfId="8" applyFont="1" applyBorder="1" applyAlignment="1">
      <alignment vertical="center" wrapText="1"/>
    </xf>
    <xf numFmtId="1" fontId="4" fillId="0" borderId="3" xfId="9" applyNumberFormat="1" applyFont="1" applyBorder="1" applyAlignment="1">
      <alignment vertical="center" wrapText="1"/>
    </xf>
    <xf numFmtId="0" fontId="4" fillId="0" borderId="3" xfId="6" quotePrefix="1" applyFont="1" applyBorder="1" applyAlignment="1">
      <alignment horizontal="center" vertical="center" wrapText="1"/>
    </xf>
    <xf numFmtId="3" fontId="4" fillId="0" borderId="3" xfId="10" applyNumberFormat="1" applyFont="1" applyBorder="1" applyAlignment="1">
      <alignment horizontal="left" vertical="center" wrapText="1"/>
    </xf>
    <xf numFmtId="0" fontId="1" fillId="0" borderId="3" xfId="6" applyFont="1" applyBorder="1" applyAlignment="1">
      <alignment horizontal="left" vertical="center" wrapText="1"/>
    </xf>
    <xf numFmtId="164" fontId="4" fillId="0" borderId="3" xfId="0" applyNumberFormat="1" applyFont="1" applyBorder="1" applyAlignment="1">
      <alignment vertical="center" wrapText="1"/>
    </xf>
    <xf numFmtId="0" fontId="4" fillId="0" borderId="3" xfId="8" applyFont="1" applyBorder="1" applyAlignment="1">
      <alignment horizontal="center" vertical="center" wrapText="1"/>
    </xf>
    <xf numFmtId="0" fontId="3" fillId="0" borderId="3" xfId="8" applyFont="1" applyBorder="1" applyAlignment="1">
      <alignment horizontal="center" vertical="center" wrapText="1"/>
    </xf>
    <xf numFmtId="1" fontId="4" fillId="0" borderId="3" xfId="6" applyNumberFormat="1" applyFont="1" applyBorder="1" applyAlignment="1">
      <alignment vertical="center" wrapText="1"/>
    </xf>
    <xf numFmtId="0" fontId="3" fillId="0" borderId="3" xfId="6" applyFont="1" applyBorder="1" applyAlignment="1">
      <alignment horizontal="left" vertical="center" wrapText="1"/>
    </xf>
    <xf numFmtId="0" fontId="28" fillId="0" borderId="4" xfId="0" applyFont="1" applyBorder="1" applyAlignment="1">
      <alignment vertical="center"/>
    </xf>
    <xf numFmtId="0" fontId="25" fillId="0" borderId="4" xfId="0" applyFont="1" applyBorder="1" applyAlignment="1">
      <alignment vertical="center"/>
    </xf>
    <xf numFmtId="0" fontId="1" fillId="0" borderId="0" xfId="0" applyFont="1"/>
    <xf numFmtId="0" fontId="6" fillId="0" borderId="0" xfId="0" applyFont="1" applyAlignment="1">
      <alignment vertical="center" wrapText="1"/>
    </xf>
    <xf numFmtId="0" fontId="6" fillId="0" borderId="0" xfId="0" applyFont="1"/>
    <xf numFmtId="0" fontId="5" fillId="0" borderId="0" xfId="0" applyFont="1"/>
    <xf numFmtId="0" fontId="0" fillId="0" borderId="1" xfId="0" applyBorder="1"/>
    <xf numFmtId="0" fontId="0" fillId="0" borderId="1" xfId="0" applyBorder="1" applyAlignment="1">
      <alignment horizontal="center"/>
    </xf>
    <xf numFmtId="0" fontId="2" fillId="0" borderId="3" xfId="0" applyFont="1" applyBorder="1"/>
    <xf numFmtId="3" fontId="4" fillId="0" borderId="3" xfId="4" applyNumberFormat="1" applyFont="1" applyBorder="1" applyAlignment="1">
      <alignment horizontal="center" vertical="center" wrapText="1"/>
    </xf>
    <xf numFmtId="3" fontId="29" fillId="0" borderId="2" xfId="4"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xf>
    <xf numFmtId="0" fontId="0" fillId="0" borderId="9" xfId="0" applyBorder="1"/>
    <xf numFmtId="0" fontId="1" fillId="0" borderId="1" xfId="0" applyFont="1" applyBorder="1" applyAlignment="1">
      <alignment horizontal="center"/>
    </xf>
    <xf numFmtId="0" fontId="3" fillId="0" borderId="3" xfId="0" applyFont="1" applyBorder="1"/>
    <xf numFmtId="3" fontId="0" fillId="0" borderId="5" xfId="0" applyNumberFormat="1" applyBorder="1" applyAlignment="1">
      <alignment vertical="center"/>
    </xf>
    <xf numFmtId="0" fontId="2" fillId="0" borderId="1" xfId="0" applyFont="1" applyBorder="1" applyAlignment="1">
      <alignment horizontal="center"/>
    </xf>
    <xf numFmtId="0" fontId="1" fillId="0" borderId="3" xfId="0" applyFont="1" applyBorder="1" applyAlignment="1">
      <alignment horizontal="center" wrapText="1"/>
    </xf>
    <xf numFmtId="0" fontId="1" fillId="0" borderId="3" xfId="0" applyFont="1" applyBorder="1" applyAlignment="1">
      <alignment wrapText="1"/>
    </xf>
    <xf numFmtId="0" fontId="0" fillId="0" borderId="3" xfId="0" applyBorder="1" applyAlignment="1">
      <alignment horizontal="center" wrapText="1"/>
    </xf>
    <xf numFmtId="0" fontId="1" fillId="10" borderId="3" xfId="0" applyFont="1" applyFill="1" applyBorder="1" applyAlignment="1">
      <alignment horizontal="center"/>
    </xf>
    <xf numFmtId="0" fontId="1" fillId="10" borderId="3" xfId="0" applyFont="1" applyFill="1" applyBorder="1" applyAlignment="1">
      <alignment horizontal="center" wrapText="1"/>
    </xf>
    <xf numFmtId="3" fontId="1" fillId="10" borderId="3" xfId="0" applyNumberFormat="1" applyFont="1" applyFill="1" applyBorder="1" applyAlignment="1">
      <alignment vertical="center"/>
    </xf>
    <xf numFmtId="0" fontId="1" fillId="10" borderId="3" xfId="0" applyFont="1" applyFill="1" applyBorder="1" applyAlignment="1">
      <alignment vertical="center"/>
    </xf>
    <xf numFmtId="0" fontId="1" fillId="10" borderId="3" xfId="0" applyFont="1" applyFill="1" applyBorder="1"/>
    <xf numFmtId="0" fontId="1" fillId="0" borderId="5" xfId="0" applyFont="1" applyBorder="1"/>
    <xf numFmtId="0" fontId="1" fillId="0" borderId="5" xfId="0" applyFont="1" applyBorder="1" applyAlignment="1">
      <alignment horizontal="center" vertical="center" wrapText="1"/>
    </xf>
    <xf numFmtId="3" fontId="1" fillId="0" borderId="5" xfId="0" applyNumberFormat="1" applyFont="1" applyBorder="1" applyAlignment="1">
      <alignment vertical="center"/>
    </xf>
    <xf numFmtId="0" fontId="1" fillId="0" borderId="5" xfId="0" applyFont="1" applyBorder="1" applyAlignment="1">
      <alignment horizontal="center"/>
    </xf>
    <xf numFmtId="0" fontId="1" fillId="10" borderId="5" xfId="0" applyFont="1" applyFill="1" applyBorder="1"/>
    <xf numFmtId="0" fontId="1" fillId="10" borderId="5" xfId="0" applyFont="1" applyFill="1" applyBorder="1" applyAlignment="1">
      <alignment horizontal="center" vertical="center" wrapText="1"/>
    </xf>
    <xf numFmtId="3" fontId="1" fillId="10" borderId="5" xfId="0" applyNumberFormat="1" applyFont="1" applyFill="1" applyBorder="1" applyAlignment="1">
      <alignment vertical="center"/>
    </xf>
    <xf numFmtId="0" fontId="1" fillId="10" borderId="5" xfId="0" applyFont="1" applyFill="1" applyBorder="1" applyAlignment="1">
      <alignment horizontal="center"/>
    </xf>
    <xf numFmtId="0" fontId="1" fillId="0" borderId="1" xfId="0" applyFont="1" applyBorder="1" applyAlignment="1">
      <alignment horizontal="center" vertical="center"/>
    </xf>
    <xf numFmtId="0" fontId="4" fillId="0" borderId="3" xfId="0" applyFont="1" applyBorder="1"/>
    <xf numFmtId="0" fontId="32" fillId="0" borderId="0" xfId="0" applyFont="1" applyAlignment="1">
      <alignment horizontal="center" vertical="center" wrapText="1"/>
    </xf>
    <xf numFmtId="0" fontId="4" fillId="0" borderId="5" xfId="0" applyFont="1" applyBorder="1"/>
    <xf numFmtId="3" fontId="1" fillId="0" borderId="3" xfId="1" applyNumberFormat="1" applyFont="1" applyBorder="1" applyAlignment="1">
      <alignment horizontal="right" vertical="center" wrapText="1"/>
    </xf>
    <xf numFmtId="0" fontId="4" fillId="0" borderId="4" xfId="0" applyFont="1" applyBorder="1" applyAlignment="1">
      <alignment vertical="center"/>
    </xf>
    <xf numFmtId="3" fontId="4" fillId="0" borderId="0" xfId="0" applyNumberFormat="1" applyFont="1"/>
    <xf numFmtId="3" fontId="1" fillId="0" borderId="0" xfId="0" applyNumberFormat="1" applyFont="1"/>
    <xf numFmtId="3" fontId="4" fillId="0" borderId="3" xfId="0" applyNumberFormat="1" applyFont="1" applyBorder="1" applyAlignment="1">
      <alignment vertical="center" wrapText="1"/>
    </xf>
    <xf numFmtId="3" fontId="2" fillId="0" borderId="3" xfId="0" applyNumberFormat="1" applyFont="1" applyBorder="1" applyAlignment="1">
      <alignment vertical="center" wrapText="1"/>
    </xf>
    <xf numFmtId="3" fontId="1" fillId="0" borderId="3" xfId="0" applyNumberFormat="1" applyFont="1" applyBorder="1" applyAlignment="1">
      <alignment vertical="center" wrapText="1"/>
    </xf>
    <xf numFmtId="3" fontId="3" fillId="0" borderId="3" xfId="0" applyNumberFormat="1" applyFont="1" applyBorder="1" applyAlignment="1">
      <alignment vertical="center" wrapText="1"/>
    </xf>
    <xf numFmtId="4" fontId="1" fillId="0" borderId="3" xfId="0" applyNumberFormat="1" applyFont="1" applyBorder="1" applyAlignment="1">
      <alignment vertical="center"/>
    </xf>
    <xf numFmtId="4" fontId="4" fillId="0" borderId="3" xfId="0" applyNumberFormat="1" applyFont="1" applyBorder="1" applyAlignment="1">
      <alignment vertical="center"/>
    </xf>
    <xf numFmtId="0" fontId="12" fillId="5" borderId="3" xfId="2" applyFont="1" applyFill="1" applyBorder="1" applyAlignment="1">
      <alignment horizontal="right" vertical="center" wrapText="1"/>
    </xf>
    <xf numFmtId="0" fontId="13" fillId="5" borderId="3" xfId="2" applyFont="1" applyFill="1" applyBorder="1" applyAlignment="1">
      <alignment horizontal="right" vertical="center" wrapText="1"/>
    </xf>
    <xf numFmtId="3" fontId="12" fillId="5" borderId="3" xfId="2" applyNumberFormat="1" applyFont="1" applyFill="1" applyBorder="1" applyAlignment="1">
      <alignment horizontal="right" vertical="center" wrapText="1"/>
    </xf>
    <xf numFmtId="3" fontId="10" fillId="5" borderId="3" xfId="2" applyNumberFormat="1" applyFont="1" applyFill="1" applyBorder="1" applyAlignment="1">
      <alignment horizontal="right" vertical="center" wrapText="1"/>
    </xf>
    <xf numFmtId="0" fontId="13" fillId="5" borderId="3" xfId="2" applyFont="1" applyFill="1" applyBorder="1" applyAlignment="1">
      <alignment horizontal="center" vertical="center" wrapText="1"/>
    </xf>
    <xf numFmtId="3" fontId="4" fillId="0" borderId="3" xfId="0" applyNumberFormat="1" applyFont="1" applyBorder="1"/>
    <xf numFmtId="2" fontId="4" fillId="0" borderId="3" xfId="0" applyNumberFormat="1" applyFont="1" applyBorder="1"/>
    <xf numFmtId="3" fontId="34" fillId="5" borderId="3" xfId="2" applyNumberFormat="1" applyFont="1" applyFill="1" applyBorder="1" applyAlignment="1">
      <alignment horizontal="right" vertical="center" wrapText="1"/>
    </xf>
    <xf numFmtId="3" fontId="13" fillId="5" borderId="3" xfId="2" applyNumberFormat="1" applyFont="1" applyFill="1" applyBorder="1" applyAlignment="1">
      <alignment horizontal="right" vertical="center" wrapText="1"/>
    </xf>
    <xf numFmtId="0" fontId="34" fillId="5" borderId="3" xfId="2" applyFont="1" applyFill="1" applyBorder="1" applyAlignment="1">
      <alignment horizontal="center" vertical="center" wrapText="1"/>
    </xf>
    <xf numFmtId="0" fontId="34" fillId="5" borderId="3" xfId="2" applyFont="1" applyFill="1" applyBorder="1" applyAlignment="1">
      <alignment horizontal="left" vertical="center" wrapText="1"/>
    </xf>
    <xf numFmtId="2" fontId="33" fillId="0" borderId="3" xfId="0" applyNumberFormat="1" applyFont="1" applyBorder="1" applyAlignment="1">
      <alignment horizontal="center" vertical="center"/>
    </xf>
    <xf numFmtId="3" fontId="4" fillId="0" borderId="3" xfId="0" applyNumberFormat="1" applyFont="1" applyBorder="1" applyAlignment="1">
      <alignment horizontal="right" vertical="center"/>
    </xf>
    <xf numFmtId="3" fontId="1" fillId="0" borderId="3" xfId="0" applyNumberFormat="1" applyFont="1" applyBorder="1" applyAlignment="1">
      <alignment horizontal="right" vertical="center"/>
    </xf>
    <xf numFmtId="2" fontId="4" fillId="0" borderId="3" xfId="0" applyNumberFormat="1" applyFont="1" applyBorder="1" applyAlignment="1">
      <alignment horizontal="center" vertical="center"/>
    </xf>
    <xf numFmtId="3" fontId="1" fillId="0" borderId="5" xfId="0" applyNumberFormat="1" applyFont="1" applyBorder="1" applyAlignment="1">
      <alignment horizontal="right" vertical="center"/>
    </xf>
    <xf numFmtId="0" fontId="29" fillId="0" borderId="1" xfId="0" applyFont="1" applyBorder="1" applyAlignment="1">
      <alignment horizontal="center" vertical="center"/>
    </xf>
    <xf numFmtId="0" fontId="35" fillId="0" borderId="1" xfId="0" applyFont="1" applyBorder="1" applyAlignment="1">
      <alignment horizontal="center" vertical="center" wrapText="1"/>
    </xf>
    <xf numFmtId="0" fontId="1" fillId="0" borderId="11" xfId="0" applyFont="1" applyBorder="1" applyAlignment="1">
      <alignment horizontal="center" vertical="center" wrapText="1"/>
    </xf>
    <xf numFmtId="3" fontId="3" fillId="0" borderId="3" xfId="6" applyNumberFormat="1" applyFont="1" applyBorder="1" applyAlignment="1">
      <alignment vertical="center" wrapText="1"/>
    </xf>
    <xf numFmtId="1" fontId="10" fillId="0" borderId="3" xfId="4" applyNumberFormat="1" applyFont="1" applyBorder="1" applyAlignment="1">
      <alignment vertical="center" wrapText="1"/>
    </xf>
    <xf numFmtId="1" fontId="10" fillId="0" borderId="3" xfId="9" applyNumberFormat="1" applyFont="1" applyBorder="1" applyAlignment="1">
      <alignment vertical="center" wrapText="1"/>
    </xf>
    <xf numFmtId="166" fontId="3" fillId="0" borderId="3" xfId="6" applyNumberFormat="1" applyFont="1" applyBorder="1" applyAlignment="1">
      <alignment vertical="center" wrapText="1"/>
    </xf>
    <xf numFmtId="49" fontId="4" fillId="9" borderId="3" xfId="0" applyNumberFormat="1" applyFont="1" applyFill="1" applyBorder="1" applyAlignment="1">
      <alignment horizontal="center" vertical="center"/>
    </xf>
    <xf numFmtId="166" fontId="4" fillId="9" borderId="3" xfId="3" applyNumberFormat="1" applyFont="1" applyFill="1" applyBorder="1" applyAlignment="1">
      <alignment horizontal="left" vertical="center" wrapText="1"/>
    </xf>
    <xf numFmtId="0" fontId="0" fillId="9" borderId="3" xfId="0" applyFill="1" applyBorder="1"/>
    <xf numFmtId="1" fontId="4" fillId="0" borderId="3" xfId="0" applyNumberFormat="1" applyFont="1" applyBorder="1" applyAlignment="1">
      <alignment horizontal="right" vertical="center"/>
    </xf>
    <xf numFmtId="3" fontId="4" fillId="0" borderId="5" xfId="0" applyNumberFormat="1" applyFont="1" applyBorder="1" applyAlignment="1">
      <alignment horizontal="right" vertical="center"/>
    </xf>
    <xf numFmtId="3" fontId="4" fillId="0" borderId="5" xfId="0" applyNumberFormat="1" applyFont="1" applyBorder="1" applyAlignment="1">
      <alignment vertical="center"/>
    </xf>
    <xf numFmtId="3" fontId="0" fillId="0" borderId="3" xfId="0" applyNumberFormat="1" applyBorder="1" applyAlignment="1">
      <alignment horizontal="right" vertical="center" wrapText="1"/>
    </xf>
    <xf numFmtId="4" fontId="3" fillId="0" borderId="3" xfId="0" applyNumberFormat="1" applyFont="1" applyBorder="1" applyAlignment="1">
      <alignment vertical="center"/>
    </xf>
    <xf numFmtId="3" fontId="2" fillId="0" borderId="0" xfId="0" applyNumberFormat="1" applyFont="1"/>
    <xf numFmtId="0" fontId="4" fillId="0" borderId="4" xfId="0" applyFont="1" applyBorder="1"/>
    <xf numFmtId="2" fontId="0" fillId="0" borderId="0" xfId="0" applyNumberFormat="1"/>
    <xf numFmtId="3" fontId="4" fillId="5" borderId="3" xfId="6" applyNumberFormat="1" applyFont="1" applyFill="1" applyBorder="1" applyAlignment="1">
      <alignment horizontal="left" vertical="center" wrapText="1"/>
    </xf>
    <xf numFmtId="166" fontId="4" fillId="5" borderId="3" xfId="12" applyNumberFormat="1" applyFont="1" applyFill="1" applyBorder="1" applyAlignment="1">
      <alignment horizontal="left" vertical="center" wrapText="1"/>
    </xf>
    <xf numFmtId="3" fontId="10" fillId="5" borderId="3" xfId="12" applyNumberFormat="1" applyFont="1" applyFill="1" applyBorder="1" applyAlignment="1">
      <alignment horizontal="right" vertical="center" wrapText="1"/>
    </xf>
    <xf numFmtId="166" fontId="9" fillId="5" borderId="3" xfId="12" applyNumberFormat="1" applyFont="1" applyFill="1" applyBorder="1" applyAlignment="1">
      <alignment horizontal="left" vertical="center" wrapText="1"/>
    </xf>
    <xf numFmtId="1" fontId="4" fillId="5" borderId="3" xfId="4" applyNumberFormat="1" applyFont="1" applyFill="1" applyBorder="1" applyAlignment="1">
      <alignment vertical="center" wrapText="1"/>
    </xf>
    <xf numFmtId="49" fontId="9" fillId="5" borderId="3" xfId="4" applyNumberFormat="1" applyFont="1" applyFill="1" applyBorder="1" applyAlignment="1">
      <alignment horizontal="center" vertical="center" wrapText="1"/>
    </xf>
    <xf numFmtId="3" fontId="9" fillId="5" borderId="3" xfId="0" applyNumberFormat="1" applyFont="1" applyFill="1" applyBorder="1" applyAlignment="1">
      <alignment horizontal="left" vertical="center" wrapText="1"/>
    </xf>
    <xf numFmtId="49" fontId="10" fillId="5" borderId="3" xfId="4" applyNumberFormat="1" applyFont="1" applyFill="1" applyBorder="1" applyAlignment="1">
      <alignment horizontal="center" vertical="center" wrapText="1"/>
    </xf>
    <xf numFmtId="3" fontId="10" fillId="5" borderId="3" xfId="0" applyNumberFormat="1" applyFont="1" applyFill="1" applyBorder="1" applyAlignment="1">
      <alignment horizontal="left" vertical="center" wrapText="1"/>
    </xf>
    <xf numFmtId="0" fontId="10" fillId="5" borderId="3" xfId="6" applyFill="1" applyBorder="1" applyAlignment="1">
      <alignment horizontal="center" vertical="center" wrapText="1"/>
    </xf>
    <xf numFmtId="166" fontId="10" fillId="5" borderId="3" xfId="12" applyNumberFormat="1" applyFont="1" applyFill="1" applyBorder="1" applyAlignment="1">
      <alignment horizontal="center" vertical="center" wrapText="1"/>
    </xf>
    <xf numFmtId="166" fontId="4" fillId="5" borderId="3" xfId="12" applyNumberFormat="1" applyFont="1" applyFill="1" applyBorder="1" applyAlignment="1">
      <alignment horizontal="center" vertical="center" wrapText="1"/>
    </xf>
    <xf numFmtId="0" fontId="4" fillId="5" borderId="3" xfId="6" applyFont="1" applyFill="1" applyBorder="1" applyAlignment="1">
      <alignment horizontal="center" vertical="center" wrapText="1"/>
    </xf>
    <xf numFmtId="0" fontId="2" fillId="5" borderId="3" xfId="6" applyFont="1" applyFill="1" applyBorder="1" applyAlignment="1">
      <alignment vertical="center" wrapText="1"/>
    </xf>
    <xf numFmtId="168" fontId="2" fillId="5" borderId="3" xfId="0" applyNumberFormat="1" applyFont="1" applyFill="1" applyBorder="1" applyAlignment="1">
      <alignment horizontal="center" vertical="center" wrapText="1"/>
    </xf>
    <xf numFmtId="3" fontId="2" fillId="5" borderId="3" xfId="0" quotePrefix="1" applyNumberFormat="1" applyFont="1" applyFill="1" applyBorder="1" applyAlignment="1">
      <alignment horizontal="center" vertical="center" wrapText="1"/>
    </xf>
    <xf numFmtId="0" fontId="2" fillId="5" borderId="3" xfId="0" quotePrefix="1" applyFont="1" applyFill="1" applyBorder="1" applyAlignment="1">
      <alignment horizontal="center" vertical="center"/>
    </xf>
    <xf numFmtId="168" fontId="13" fillId="5" borderId="3" xfId="0" applyNumberFormat="1" applyFont="1" applyFill="1" applyBorder="1" applyAlignment="1">
      <alignment horizontal="center" vertical="center" wrapText="1"/>
    </xf>
    <xf numFmtId="169" fontId="9" fillId="5" borderId="3" xfId="0" applyNumberFormat="1" applyFont="1" applyFill="1" applyBorder="1" applyAlignment="1">
      <alignment horizontal="center" vertical="center" wrapText="1"/>
    </xf>
    <xf numFmtId="0" fontId="9" fillId="5" borderId="3" xfId="6" applyFont="1" applyFill="1" applyBorder="1" applyAlignment="1">
      <alignment vertical="center" wrapText="1"/>
    </xf>
    <xf numFmtId="0" fontId="9" fillId="5" borderId="3"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3" xfId="6" applyFont="1" applyFill="1" applyBorder="1" applyAlignment="1">
      <alignment vertical="center" wrapText="1"/>
    </xf>
    <xf numFmtId="0" fontId="13" fillId="5" borderId="3" xfId="6" applyFont="1" applyFill="1" applyBorder="1" applyAlignment="1">
      <alignment horizontal="center" vertical="center" wrapText="1"/>
    </xf>
    <xf numFmtId="49" fontId="4" fillId="5" borderId="3" xfId="4" applyNumberFormat="1" applyFont="1" applyFill="1" applyBorder="1" applyAlignment="1">
      <alignment horizontal="center" vertical="center"/>
    </xf>
    <xf numFmtId="1" fontId="4" fillId="5" borderId="3" xfId="4" quotePrefix="1" applyNumberFormat="1" applyFont="1" applyFill="1" applyBorder="1" applyAlignment="1">
      <alignment vertical="center" wrapText="1"/>
    </xf>
    <xf numFmtId="3" fontId="4" fillId="5" borderId="3" xfId="0" quotePrefix="1" applyNumberFormat="1" applyFont="1" applyFill="1" applyBorder="1" applyAlignment="1">
      <alignment horizontal="center" vertical="center" wrapText="1"/>
    </xf>
    <xf numFmtId="0" fontId="4" fillId="5" borderId="3" xfId="6" applyFont="1" applyFill="1" applyBorder="1" applyAlignment="1">
      <alignment vertical="center" wrapText="1"/>
    </xf>
    <xf numFmtId="0" fontId="13" fillId="5" borderId="3" xfId="0" applyFont="1" applyFill="1" applyBorder="1" applyAlignment="1">
      <alignment horizontal="left" vertical="center" wrapText="1"/>
    </xf>
    <xf numFmtId="49" fontId="9" fillId="5" borderId="3" xfId="4" applyNumberFormat="1" applyFont="1" applyFill="1" applyBorder="1" applyAlignment="1">
      <alignment horizontal="center" vertical="center"/>
    </xf>
    <xf numFmtId="1" fontId="9" fillId="5" borderId="3" xfId="4" quotePrefix="1" applyNumberFormat="1" applyFont="1" applyFill="1" applyBorder="1" applyAlignment="1">
      <alignment vertical="center" wrapText="1"/>
    </xf>
    <xf numFmtId="49" fontId="13" fillId="5" borderId="3" xfId="4" applyNumberFormat="1" applyFont="1" applyFill="1" applyBorder="1" applyAlignment="1">
      <alignment horizontal="center" vertical="center"/>
    </xf>
    <xf numFmtId="1" fontId="13" fillId="5" borderId="3" xfId="4" quotePrefix="1" applyNumberFormat="1" applyFont="1" applyFill="1" applyBorder="1" applyAlignment="1">
      <alignment vertical="center" wrapText="1"/>
    </xf>
    <xf numFmtId="49" fontId="10" fillId="5" borderId="3" xfId="4" applyNumberFormat="1" applyFont="1" applyFill="1" applyBorder="1" applyAlignment="1">
      <alignment horizontal="center" vertical="center"/>
    </xf>
    <xf numFmtId="168" fontId="4" fillId="5"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1" fontId="10" fillId="5" borderId="3" xfId="4" applyNumberFormat="1" applyFont="1" applyFill="1" applyBorder="1" applyAlignment="1">
      <alignment vertical="center" wrapText="1"/>
    </xf>
    <xf numFmtId="0" fontId="9" fillId="5" borderId="3" xfId="6" applyFont="1" applyFill="1" applyBorder="1" applyAlignment="1">
      <alignment horizontal="center" vertical="center" wrapText="1"/>
    </xf>
    <xf numFmtId="166" fontId="9" fillId="5" borderId="3" xfId="13" quotePrefix="1" applyNumberFormat="1" applyFont="1" applyFill="1" applyBorder="1" applyAlignment="1">
      <alignment vertical="center" wrapText="1"/>
    </xf>
    <xf numFmtId="166" fontId="13" fillId="5" borderId="3" xfId="13" quotePrefix="1" applyNumberFormat="1" applyFont="1" applyFill="1" applyBorder="1" applyAlignment="1">
      <alignment vertical="center" wrapText="1"/>
    </xf>
    <xf numFmtId="0" fontId="9" fillId="5" borderId="3" xfId="6" quotePrefix="1" applyFont="1" applyFill="1" applyBorder="1" applyAlignment="1">
      <alignment horizontal="center" vertical="center" wrapText="1"/>
    </xf>
    <xf numFmtId="0" fontId="10" fillId="5" borderId="3" xfId="6" quotePrefix="1" applyFill="1" applyBorder="1" applyAlignment="1">
      <alignment horizontal="center" vertical="center" wrapText="1"/>
    </xf>
    <xf numFmtId="0" fontId="10" fillId="5" borderId="3" xfId="6" applyFill="1" applyBorder="1" applyAlignment="1">
      <alignment vertical="center" wrapText="1"/>
    </xf>
    <xf numFmtId="0" fontId="4" fillId="5" borderId="3" xfId="6" applyFont="1" applyFill="1" applyBorder="1" applyAlignment="1">
      <alignment horizontal="left" vertical="center" wrapText="1"/>
    </xf>
    <xf numFmtId="3" fontId="4" fillId="5" borderId="3" xfId="0" applyNumberFormat="1" applyFont="1" applyFill="1" applyBorder="1" applyAlignment="1">
      <alignment horizontal="center" vertical="center" wrapText="1"/>
    </xf>
    <xf numFmtId="0" fontId="4" fillId="5" borderId="3" xfId="0" applyFont="1" applyFill="1" applyBorder="1" applyAlignment="1">
      <alignment vertical="center" wrapText="1"/>
    </xf>
    <xf numFmtId="0" fontId="10" fillId="5" borderId="3" xfId="0" applyFont="1" applyFill="1" applyBorder="1" applyAlignment="1">
      <alignment horizontal="left" vertical="center" wrapText="1"/>
    </xf>
    <xf numFmtId="0" fontId="10" fillId="5" borderId="3" xfId="8" applyFill="1" applyBorder="1" applyAlignment="1">
      <alignment vertical="center" wrapText="1"/>
    </xf>
    <xf numFmtId="0" fontId="37" fillId="5" borderId="3" xfId="6" applyFont="1" applyFill="1" applyBorder="1" applyAlignment="1">
      <alignment horizontal="center" vertical="center" wrapText="1"/>
    </xf>
    <xf numFmtId="166" fontId="10" fillId="5" borderId="3" xfId="11" applyNumberFormat="1" applyFont="1" applyFill="1" applyBorder="1" applyAlignment="1">
      <alignment horizontal="left" vertical="center" wrapText="1"/>
    </xf>
    <xf numFmtId="49" fontId="10" fillId="5" borderId="3" xfId="14" applyNumberFormat="1" applyFont="1" applyFill="1" applyBorder="1" applyAlignment="1">
      <alignment horizontal="left" vertical="center" wrapText="1"/>
    </xf>
    <xf numFmtId="3" fontId="10" fillId="5" borderId="3" xfId="0" quotePrefix="1" applyNumberFormat="1" applyFont="1" applyFill="1" applyBorder="1" applyAlignment="1">
      <alignment horizontal="center" vertical="center" wrapText="1"/>
    </xf>
    <xf numFmtId="0" fontId="10" fillId="5" borderId="3" xfId="0" applyFont="1" applyFill="1" applyBorder="1" applyAlignment="1">
      <alignment vertical="center" wrapText="1"/>
    </xf>
    <xf numFmtId="0" fontId="4" fillId="5" borderId="3" xfId="0" applyFont="1" applyFill="1" applyBorder="1" applyAlignment="1">
      <alignment horizontal="left" vertical="center" wrapText="1"/>
    </xf>
    <xf numFmtId="0" fontId="4" fillId="5" borderId="3" xfId="0" applyFont="1" applyFill="1" applyBorder="1" applyAlignment="1">
      <alignment horizontal="left" vertical="center"/>
    </xf>
    <xf numFmtId="49" fontId="1" fillId="5" borderId="3" xfId="4" applyNumberFormat="1" applyFont="1" applyFill="1" applyBorder="1" applyAlignment="1">
      <alignment horizontal="center" vertical="center"/>
    </xf>
    <xf numFmtId="0" fontId="1" fillId="5" borderId="3" xfId="6" applyFont="1" applyFill="1" applyBorder="1" applyAlignment="1">
      <alignment vertical="center" wrapText="1"/>
    </xf>
    <xf numFmtId="49" fontId="34" fillId="5" borderId="3" xfId="4" applyNumberFormat="1" applyFont="1" applyFill="1" applyBorder="1" applyAlignment="1">
      <alignment horizontal="center" vertical="center"/>
    </xf>
    <xf numFmtId="1" fontId="34" fillId="5" borderId="3" xfId="4" applyNumberFormat="1" applyFont="1" applyFill="1" applyBorder="1" applyAlignment="1">
      <alignment vertical="center" wrapText="1"/>
    </xf>
    <xf numFmtId="3" fontId="1" fillId="5" borderId="3" xfId="0" quotePrefix="1" applyNumberFormat="1" applyFont="1" applyFill="1" applyBorder="1" applyAlignment="1">
      <alignment horizontal="center" vertical="center" wrapText="1"/>
    </xf>
    <xf numFmtId="1" fontId="1" fillId="5" borderId="3" xfId="0" applyNumberFormat="1" applyFont="1" applyFill="1" applyBorder="1" applyAlignment="1">
      <alignment vertical="center" wrapText="1"/>
    </xf>
    <xf numFmtId="1" fontId="4" fillId="5" borderId="3" xfId="4" applyNumberFormat="1" applyFont="1" applyFill="1" applyBorder="1" applyAlignment="1">
      <alignment horizontal="center" vertical="center"/>
    </xf>
    <xf numFmtId="1" fontId="4" fillId="5" borderId="3" xfId="4" applyNumberFormat="1" applyFont="1" applyFill="1" applyBorder="1" applyAlignment="1">
      <alignment horizontal="left" vertical="center" wrapText="1"/>
    </xf>
    <xf numFmtId="3" fontId="2" fillId="0" borderId="3" xfId="0" applyNumberFormat="1" applyFont="1" applyBorder="1" applyAlignment="1">
      <alignment horizontal="right" vertical="center"/>
    </xf>
    <xf numFmtId="3" fontId="2" fillId="0" borderId="5" xfId="0" applyNumberFormat="1" applyFont="1" applyBorder="1" applyAlignment="1">
      <alignment vertical="center"/>
    </xf>
    <xf numFmtId="0" fontId="39" fillId="0" borderId="1" xfId="0" applyFont="1" applyBorder="1" applyAlignment="1">
      <alignment horizontal="center" vertical="center"/>
    </xf>
    <xf numFmtId="2" fontId="0" fillId="0" borderId="3" xfId="0" applyNumberFormat="1" applyBorder="1" applyAlignment="1">
      <alignment horizontal="right" vertical="center"/>
    </xf>
    <xf numFmtId="2" fontId="1" fillId="0" borderId="3" xfId="0" applyNumberFormat="1" applyFont="1" applyBorder="1" applyAlignment="1">
      <alignment horizontal="right" vertical="center"/>
    </xf>
    <xf numFmtId="0" fontId="29" fillId="0" borderId="1" xfId="0" applyFont="1" applyBorder="1" applyAlignment="1">
      <alignment horizontal="center" vertical="center" wrapText="1"/>
    </xf>
    <xf numFmtId="3" fontId="9" fillId="5" borderId="3" xfId="2" applyNumberFormat="1" applyFont="1" applyFill="1" applyBorder="1" applyAlignment="1">
      <alignment horizontal="right" vertical="center" wrapText="1"/>
    </xf>
    <xf numFmtId="2" fontId="12" fillId="5" borderId="3" xfId="2" applyNumberFormat="1" applyFont="1" applyFill="1" applyBorder="1" applyAlignment="1">
      <alignment horizontal="right" vertical="center" wrapText="1"/>
    </xf>
    <xf numFmtId="2" fontId="13" fillId="5" borderId="3" xfId="2" applyNumberFormat="1" applyFont="1" applyFill="1" applyBorder="1" applyAlignment="1">
      <alignment horizontal="right" vertical="center" wrapText="1"/>
    </xf>
    <xf numFmtId="2" fontId="10" fillId="5" borderId="3" xfId="2" applyNumberFormat="1" applyFont="1" applyFill="1" applyBorder="1" applyAlignment="1">
      <alignment horizontal="right" vertical="center" wrapText="1"/>
    </xf>
    <xf numFmtId="2" fontId="34" fillId="5" borderId="3" xfId="2" applyNumberFormat="1" applyFont="1" applyFill="1" applyBorder="1" applyAlignment="1">
      <alignment horizontal="right" vertical="center" wrapText="1"/>
    </xf>
    <xf numFmtId="0" fontId="0" fillId="0" borderId="4" xfId="0" applyBorder="1" applyAlignment="1">
      <alignment horizontal="right"/>
    </xf>
    <xf numFmtId="4" fontId="0" fillId="0" borderId="0" xfId="0" applyNumberFormat="1"/>
    <xf numFmtId="2" fontId="4" fillId="0" borderId="0" xfId="0" applyNumberFormat="1" applyFont="1"/>
    <xf numFmtId="0" fontId="24" fillId="0" borderId="11" xfId="0" applyFont="1" applyBorder="1" applyAlignment="1">
      <alignment horizontal="center" vertical="center" wrapText="1"/>
    </xf>
    <xf numFmtId="0" fontId="2" fillId="0" borderId="1" xfId="0" applyFont="1" applyBorder="1" applyAlignment="1">
      <alignment horizontal="center" vertical="center" wrapText="1"/>
    </xf>
    <xf numFmtId="3" fontId="0" fillId="0" borderId="3" xfId="0" applyNumberFormat="1" applyBorder="1" applyAlignment="1">
      <alignment vertical="center" wrapText="1"/>
    </xf>
    <xf numFmtId="0" fontId="42" fillId="5" borderId="3" xfId="2" applyFont="1" applyFill="1" applyBorder="1" applyAlignment="1">
      <alignment horizontal="right" vertical="center" wrapText="1"/>
    </xf>
    <xf numFmtId="0" fontId="21" fillId="5" borderId="3" xfId="2" applyFont="1" applyFill="1" applyBorder="1" applyAlignment="1">
      <alignment horizontal="right" vertical="center" wrapText="1"/>
    </xf>
    <xf numFmtId="3" fontId="15" fillId="0" borderId="0" xfId="0" applyNumberFormat="1" applyFont="1"/>
    <xf numFmtId="0" fontId="33" fillId="0" borderId="3" xfId="0" applyFont="1" applyBorder="1"/>
    <xf numFmtId="0" fontId="1" fillId="4" borderId="11" xfId="0" applyFont="1" applyFill="1" applyBorder="1" applyAlignment="1">
      <alignment horizontal="center" vertical="center" wrapText="1"/>
    </xf>
    <xf numFmtId="49" fontId="9" fillId="4" borderId="3" xfId="4" applyNumberFormat="1" applyFont="1" applyFill="1" applyBorder="1" applyAlignment="1">
      <alignment horizontal="center" vertical="center" wrapText="1"/>
    </xf>
    <xf numFmtId="3" fontId="9" fillId="4" borderId="3" xfId="0" applyNumberFormat="1"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vertical="center"/>
    </xf>
    <xf numFmtId="2" fontId="12" fillId="5" borderId="3" xfId="2" applyNumberFormat="1" applyFont="1" applyFill="1" applyBorder="1" applyAlignment="1">
      <alignment horizontal="center" vertical="center" wrapText="1"/>
    </xf>
    <xf numFmtId="2" fontId="13" fillId="5" borderId="3" xfId="2" applyNumberFormat="1" applyFont="1" applyFill="1" applyBorder="1" applyAlignment="1">
      <alignment horizontal="center" vertical="center" wrapText="1"/>
    </xf>
    <xf numFmtId="2" fontId="10" fillId="5" borderId="3" xfId="2" applyNumberFormat="1" applyFont="1" applyFill="1" applyBorder="1" applyAlignment="1">
      <alignment horizontal="center" vertical="center" wrapText="1"/>
    </xf>
    <xf numFmtId="2" fontId="34" fillId="5" borderId="3" xfId="2" applyNumberFormat="1" applyFont="1" applyFill="1" applyBorder="1" applyAlignment="1">
      <alignment horizontal="center" vertical="center" wrapText="1"/>
    </xf>
    <xf numFmtId="2" fontId="3" fillId="0" borderId="3" xfId="0" applyNumberFormat="1" applyFont="1" applyBorder="1" applyAlignment="1">
      <alignment horizontal="center" vertical="center"/>
    </xf>
    <xf numFmtId="0" fontId="43" fillId="0" borderId="3" xfId="0" applyFont="1" applyBorder="1"/>
    <xf numFmtId="3" fontId="43" fillId="0" borderId="3" xfId="0" applyNumberFormat="1" applyFont="1" applyBorder="1" applyAlignment="1">
      <alignment horizontal="right" vertical="center"/>
    </xf>
    <xf numFmtId="2" fontId="43" fillId="0" borderId="3" xfId="0" applyNumberFormat="1" applyFont="1" applyBorder="1" applyAlignment="1">
      <alignment horizontal="center" vertical="center"/>
    </xf>
    <xf numFmtId="3" fontId="43" fillId="0" borderId="5" xfId="0" applyNumberFormat="1" applyFont="1" applyBorder="1" applyAlignment="1">
      <alignment horizontal="right" vertical="center"/>
    </xf>
    <xf numFmtId="3" fontId="43" fillId="0" borderId="3" xfId="0" applyNumberFormat="1" applyFont="1" applyBorder="1" applyAlignment="1">
      <alignment vertical="center"/>
    </xf>
    <xf numFmtId="3" fontId="43" fillId="0" borderId="5" xfId="0" applyNumberFormat="1" applyFont="1" applyBorder="1" applyAlignment="1">
      <alignment vertical="center"/>
    </xf>
    <xf numFmtId="2" fontId="43" fillId="0" borderId="3" xfId="0" applyNumberFormat="1" applyFont="1" applyBorder="1"/>
    <xf numFmtId="0" fontId="43" fillId="0" borderId="0" xfId="0" applyFont="1"/>
    <xf numFmtId="0" fontId="2" fillId="0" borderId="3" xfId="0" quotePrefix="1" applyFont="1" applyBorder="1" applyAlignment="1">
      <alignment horizontal="right" vertical="center" wrapText="1"/>
    </xf>
    <xf numFmtId="0" fontId="1" fillId="0" borderId="1" xfId="0" applyFont="1" applyBorder="1" applyAlignment="1">
      <alignment vertical="center"/>
    </xf>
    <xf numFmtId="4" fontId="1" fillId="0" borderId="3" xfId="0" applyNumberFormat="1" applyFont="1" applyBorder="1" applyAlignment="1">
      <alignment horizontal="right" vertical="center"/>
    </xf>
    <xf numFmtId="4" fontId="4" fillId="0" borderId="3" xfId="0" applyNumberFormat="1" applyFont="1" applyBorder="1" applyAlignment="1">
      <alignment horizontal="right" vertical="center"/>
    </xf>
    <xf numFmtId="3" fontId="44" fillId="5" borderId="3" xfId="0" applyNumberFormat="1" applyFont="1" applyFill="1" applyBorder="1" applyAlignment="1">
      <alignment horizontal="left" vertical="center" wrapText="1"/>
    </xf>
    <xf numFmtId="3" fontId="45" fillId="5" borderId="3" xfId="0" quotePrefix="1" applyNumberFormat="1" applyFont="1" applyFill="1" applyBorder="1" applyAlignment="1">
      <alignment horizontal="center" vertical="center" wrapText="1"/>
    </xf>
    <xf numFmtId="0" fontId="45" fillId="5" borderId="3" xfId="6" applyFont="1" applyFill="1" applyBorder="1" applyAlignment="1">
      <alignment vertical="center" wrapText="1"/>
    </xf>
    <xf numFmtId="3" fontId="45" fillId="5" borderId="3" xfId="4" applyNumberFormat="1" applyFont="1" applyFill="1" applyBorder="1" applyAlignment="1">
      <alignment horizontal="right" vertical="center"/>
    </xf>
    <xf numFmtId="0" fontId="44" fillId="5" borderId="3" xfId="0" applyFont="1" applyFill="1" applyBorder="1" applyAlignment="1">
      <alignment horizontal="center" vertical="center"/>
    </xf>
    <xf numFmtId="0" fontId="44" fillId="5" borderId="3" xfId="0" applyFont="1" applyFill="1" applyBorder="1" applyAlignment="1">
      <alignment horizontal="left" vertical="center" wrapText="1"/>
    </xf>
    <xf numFmtId="0" fontId="44" fillId="5" borderId="3" xfId="0" applyFont="1" applyFill="1" applyBorder="1" applyAlignment="1">
      <alignment horizontal="center" vertical="center" wrapText="1"/>
    </xf>
    <xf numFmtId="1" fontId="44" fillId="5" borderId="3" xfId="4" applyNumberFormat="1" applyFont="1" applyFill="1" applyBorder="1" applyAlignment="1">
      <alignment vertical="center" wrapText="1"/>
    </xf>
    <xf numFmtId="49" fontId="44" fillId="0" borderId="3" xfId="4" applyNumberFormat="1" applyFont="1" applyBorder="1" applyAlignment="1">
      <alignment horizontal="center" vertical="center"/>
    </xf>
    <xf numFmtId="1" fontId="44" fillId="0" borderId="3" xfId="4" applyNumberFormat="1" applyFont="1" applyBorder="1" applyAlignment="1">
      <alignment vertical="center" wrapText="1"/>
    </xf>
    <xf numFmtId="49" fontId="44" fillId="5" borderId="3" xfId="4" applyNumberFormat="1" applyFont="1" applyFill="1" applyBorder="1" applyAlignment="1">
      <alignment horizontal="center" vertical="center"/>
    </xf>
    <xf numFmtId="0" fontId="44" fillId="5" borderId="3" xfId="6" applyFont="1" applyFill="1" applyBorder="1" applyAlignment="1">
      <alignment vertical="center" wrapText="1"/>
    </xf>
    <xf numFmtId="1" fontId="45" fillId="5" borderId="3" xfId="4" applyNumberFormat="1" applyFont="1" applyFill="1" applyBorder="1" applyAlignment="1">
      <alignment horizontal="left" vertical="center" wrapText="1"/>
    </xf>
    <xf numFmtId="0" fontId="25" fillId="5" borderId="3" xfId="6" applyFont="1" applyFill="1" applyBorder="1" applyAlignment="1">
      <alignment horizontal="center" vertical="center" wrapText="1"/>
    </xf>
    <xf numFmtId="2" fontId="10" fillId="0" borderId="5" xfId="0" applyNumberFormat="1" applyFont="1" applyBorder="1" applyAlignment="1">
      <alignment horizontal="center" vertical="center"/>
    </xf>
    <xf numFmtId="3" fontId="10" fillId="0" borderId="0" xfId="0" applyNumberFormat="1" applyFont="1"/>
    <xf numFmtId="0" fontId="10" fillId="0" borderId="0" xfId="0" applyFont="1"/>
    <xf numFmtId="0" fontId="10" fillId="0" borderId="4" xfId="0" applyFont="1" applyBorder="1" applyAlignment="1">
      <alignment vertical="center"/>
    </xf>
    <xf numFmtId="3" fontId="39" fillId="0" borderId="1" xfId="0" applyNumberFormat="1" applyFont="1" applyBorder="1" applyAlignment="1">
      <alignment horizontal="center" vertical="center"/>
    </xf>
    <xf numFmtId="0" fontId="13" fillId="0" borderId="1" xfId="0" applyFont="1" applyBorder="1" applyAlignment="1">
      <alignment horizontal="center" vertical="center"/>
    </xf>
    <xf numFmtId="2" fontId="9" fillId="0" borderId="5" xfId="0" applyNumberFormat="1" applyFont="1" applyBorder="1" applyAlignment="1">
      <alignment horizontal="center" vertical="center"/>
    </xf>
    <xf numFmtId="0" fontId="10" fillId="0" borderId="3" xfId="0" applyFont="1" applyBorder="1" applyAlignment="1">
      <alignment vertical="center"/>
    </xf>
    <xf numFmtId="2" fontId="13" fillId="0" borderId="5" xfId="0" applyNumberFormat="1" applyFont="1" applyBorder="1" applyAlignment="1">
      <alignment horizontal="center" vertical="center"/>
    </xf>
    <xf numFmtId="3" fontId="0" fillId="0" borderId="0" xfId="0" applyNumberFormat="1" applyAlignment="1">
      <alignment horizontal="center"/>
    </xf>
    <xf numFmtId="0" fontId="1" fillId="5" borderId="1" xfId="0" applyFont="1" applyFill="1" applyBorder="1" applyAlignment="1">
      <alignment horizontal="center" vertical="center" wrapText="1"/>
    </xf>
    <xf numFmtId="0" fontId="1" fillId="5" borderId="11" xfId="0" applyFont="1" applyFill="1" applyBorder="1" applyAlignment="1">
      <alignment horizontal="center" vertical="center" wrapText="1"/>
    </xf>
    <xf numFmtId="3" fontId="48" fillId="0" borderId="3" xfId="0" applyNumberFormat="1" applyFont="1" applyBorder="1" applyAlignment="1">
      <alignment vertical="center"/>
    </xf>
    <xf numFmtId="4" fontId="2" fillId="0" borderId="3" xfId="0" applyNumberFormat="1" applyFont="1" applyBorder="1" applyAlignment="1">
      <alignment vertical="center"/>
    </xf>
    <xf numFmtId="3" fontId="1" fillId="0" borderId="1" xfId="0" applyNumberFormat="1" applyFont="1" applyBorder="1" applyAlignment="1">
      <alignment vertical="center"/>
    </xf>
    <xf numFmtId="2" fontId="4" fillId="0" borderId="3" xfId="0" applyNumberFormat="1" applyFont="1" applyBorder="1" applyAlignment="1">
      <alignment vertical="center"/>
    </xf>
    <xf numFmtId="2" fontId="1" fillId="0" borderId="3" xfId="0" applyNumberFormat="1" applyFont="1" applyBorder="1" applyAlignment="1">
      <alignment vertical="center"/>
    </xf>
    <xf numFmtId="2" fontId="0" fillId="0" borderId="3" xfId="0" applyNumberFormat="1" applyBorder="1" applyAlignment="1">
      <alignment vertical="center"/>
    </xf>
    <xf numFmtId="0" fontId="9" fillId="0" borderId="11" xfId="0" applyFont="1" applyBorder="1" applyAlignment="1">
      <alignment horizontal="center" vertical="center" wrapText="1"/>
    </xf>
    <xf numFmtId="3" fontId="4" fillId="5" borderId="3" xfId="0" applyNumberFormat="1" applyFont="1" applyFill="1" applyBorder="1" applyAlignment="1">
      <alignment vertical="center"/>
    </xf>
    <xf numFmtId="3" fontId="4" fillId="0" borderId="5" xfId="0" applyNumberFormat="1" applyFont="1" applyBorder="1"/>
    <xf numFmtId="3" fontId="1" fillId="12" borderId="3" xfId="0" applyNumberFormat="1" applyFont="1" applyFill="1" applyBorder="1" applyAlignment="1">
      <alignment vertical="center"/>
    </xf>
    <xf numFmtId="0" fontId="0" fillId="3" borderId="5" xfId="0" applyFill="1" applyBorder="1" applyAlignment="1">
      <alignment vertical="center"/>
    </xf>
    <xf numFmtId="0" fontId="1" fillId="3" borderId="5" xfId="0" applyFont="1" applyFill="1" applyBorder="1" applyAlignment="1">
      <alignment horizontal="center" vertical="center"/>
    </xf>
    <xf numFmtId="3" fontId="1" fillId="3" borderId="3" xfId="0" applyNumberFormat="1" applyFont="1" applyFill="1" applyBorder="1" applyAlignment="1">
      <alignment horizontal="right" vertical="center"/>
    </xf>
    <xf numFmtId="4" fontId="1" fillId="3" borderId="3" xfId="0" applyNumberFormat="1" applyFont="1" applyFill="1" applyBorder="1" applyAlignment="1">
      <alignment horizontal="right" vertical="center"/>
    </xf>
    <xf numFmtId="2" fontId="1" fillId="3" borderId="5" xfId="0" applyNumberFormat="1" applyFont="1" applyFill="1" applyBorder="1" applyAlignment="1">
      <alignment horizontal="center" vertical="center"/>
    </xf>
    <xf numFmtId="2" fontId="9" fillId="3" borderId="5" xfId="0" applyNumberFormat="1" applyFont="1" applyFill="1" applyBorder="1" applyAlignment="1">
      <alignment horizontal="center" vertical="center"/>
    </xf>
    <xf numFmtId="3" fontId="1" fillId="3" borderId="5" xfId="0" applyNumberFormat="1" applyFont="1" applyFill="1" applyBorder="1" applyAlignment="1">
      <alignment horizontal="right" vertical="center"/>
    </xf>
    <xf numFmtId="3" fontId="1" fillId="3" borderId="5" xfId="0" applyNumberFormat="1" applyFont="1" applyFill="1" applyBorder="1" applyAlignment="1">
      <alignment vertical="center"/>
    </xf>
    <xf numFmtId="2" fontId="1" fillId="3" borderId="3" xfId="0" applyNumberFormat="1" applyFont="1" applyFill="1" applyBorder="1"/>
    <xf numFmtId="2" fontId="1" fillId="3" borderId="2" xfId="0" applyNumberFormat="1" applyFont="1" applyFill="1" applyBorder="1" applyAlignment="1">
      <alignment horizontal="center" vertical="center"/>
    </xf>
    <xf numFmtId="2" fontId="1" fillId="3" borderId="2" xfId="0" applyNumberFormat="1" applyFont="1" applyFill="1" applyBorder="1"/>
    <xf numFmtId="0" fontId="12" fillId="3" borderId="2" xfId="2" applyFont="1" applyFill="1" applyBorder="1" applyAlignment="1">
      <alignment horizontal="center" vertical="center" wrapText="1"/>
    </xf>
    <xf numFmtId="3" fontId="1" fillId="3" borderId="2" xfId="0" applyNumberFormat="1" applyFont="1" applyFill="1" applyBorder="1" applyAlignment="1">
      <alignment vertical="center"/>
    </xf>
    <xf numFmtId="4" fontId="1" fillId="3" borderId="2" xfId="0" applyNumberFormat="1" applyFont="1" applyFill="1" applyBorder="1" applyAlignment="1">
      <alignment horizontal="center" vertical="center"/>
    </xf>
    <xf numFmtId="4" fontId="1" fillId="3" borderId="2" xfId="0" applyNumberFormat="1" applyFont="1" applyFill="1" applyBorder="1" applyAlignment="1">
      <alignment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3" fillId="0" borderId="6" xfId="0" applyFont="1" applyBorder="1" applyAlignment="1">
      <alignment horizontal="right"/>
    </xf>
    <xf numFmtId="0" fontId="31" fillId="0" borderId="0" xfId="0" applyFont="1" applyAlignment="1">
      <alignment horizontal="center" vertical="center" wrapText="1"/>
    </xf>
    <xf numFmtId="0" fontId="6" fillId="0" borderId="0" xfId="0" applyFont="1" applyAlignment="1">
      <alignment horizontal="center"/>
    </xf>
    <xf numFmtId="0" fontId="5" fillId="0" borderId="0" xfId="0" applyFont="1" applyAlignment="1">
      <alignment horizont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3" fillId="0" borderId="1" xfId="0" applyFont="1" applyBorder="1" applyAlignment="1">
      <alignment horizontal="left" vertical="center" wrapText="1"/>
    </xf>
    <xf numFmtId="0" fontId="1" fillId="0" borderId="19" xfId="0" applyFont="1" applyBorder="1" applyAlignment="1">
      <alignment horizontal="center" vertical="center" wrapText="1"/>
    </xf>
    <xf numFmtId="0" fontId="1" fillId="0" borderId="6" xfId="0" applyFont="1" applyBorder="1" applyAlignment="1">
      <alignment horizontal="center" vertical="center" wrapText="1"/>
    </xf>
    <xf numFmtId="0" fontId="24"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0" borderId="15" xfId="0" quotePrefix="1" applyFont="1" applyBorder="1" applyAlignment="1">
      <alignment horizontal="center" vertical="center" wrapText="1"/>
    </xf>
    <xf numFmtId="0" fontId="9" fillId="0" borderId="19" xfId="0" quotePrefix="1" applyFont="1" applyBorder="1" applyAlignment="1">
      <alignment horizontal="center" vertical="center" wrapText="1"/>
    </xf>
    <xf numFmtId="0" fontId="9" fillId="0" borderId="16" xfId="0" quotePrefix="1" applyFont="1" applyBorder="1" applyAlignment="1">
      <alignment horizontal="center" vertical="center" wrapText="1"/>
    </xf>
    <xf numFmtId="0" fontId="9" fillId="0" borderId="13" xfId="0" quotePrefix="1" applyFont="1" applyBorder="1" applyAlignment="1">
      <alignment horizontal="center" vertical="center" wrapText="1"/>
    </xf>
    <xf numFmtId="0" fontId="9" fillId="0" borderId="0" xfId="0" quotePrefix="1" applyFont="1" applyAlignment="1">
      <alignment horizontal="center" vertical="center" wrapText="1"/>
    </xf>
    <xf numFmtId="0" fontId="9" fillId="0" borderId="14" xfId="0" quotePrefix="1" applyFont="1" applyBorder="1" applyAlignment="1">
      <alignment horizontal="center" vertical="center" wrapText="1"/>
    </xf>
    <xf numFmtId="0" fontId="9" fillId="0" borderId="17"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9" fillId="0" borderId="18" xfId="0" quotePrefix="1" applyFont="1" applyBorder="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1" fillId="0" borderId="1" xfId="0" applyFont="1" applyBorder="1" applyAlignment="1">
      <alignment horizontal="left"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0" borderId="7" xfId="0" applyFont="1" applyBorder="1" applyAlignment="1">
      <alignment horizontal="center"/>
    </xf>
    <xf numFmtId="0" fontId="9" fillId="0" borderId="8" xfId="0" applyFont="1" applyBorder="1" applyAlignment="1">
      <alignment horizontal="center"/>
    </xf>
    <xf numFmtId="0" fontId="1" fillId="0" borderId="8" xfId="0" applyFont="1" applyBorder="1" applyAlignment="1">
      <alignment horizontal="center"/>
    </xf>
    <xf numFmtId="0" fontId="1" fillId="5" borderId="8" xfId="0" applyFont="1" applyFill="1" applyBorder="1" applyAlignment="1">
      <alignment horizontal="center"/>
    </xf>
    <xf numFmtId="0" fontId="9" fillId="5" borderId="9" xfId="0" applyFont="1" applyFill="1" applyBorder="1" applyAlignment="1">
      <alignment horizontal="center"/>
    </xf>
    <xf numFmtId="0" fontId="1" fillId="5" borderId="7" xfId="0" applyFont="1" applyFill="1" applyBorder="1" applyAlignment="1">
      <alignment horizontal="center"/>
    </xf>
    <xf numFmtId="0" fontId="1" fillId="0" borderId="9" xfId="0" applyFont="1" applyBorder="1" applyAlignment="1">
      <alignment horizontal="center"/>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5" borderId="7" xfId="0" applyFont="1" applyFill="1" applyBorder="1" applyAlignment="1">
      <alignment horizontal="center"/>
    </xf>
    <xf numFmtId="0" fontId="3" fillId="5" borderId="8" xfId="0" applyFont="1" applyFill="1" applyBorder="1" applyAlignment="1">
      <alignment horizontal="center"/>
    </xf>
    <xf numFmtId="0" fontId="3" fillId="0" borderId="9" xfId="0" applyFont="1" applyBorder="1" applyAlignment="1">
      <alignment horizont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5" borderId="15" xfId="0" applyFont="1" applyFill="1" applyBorder="1" applyAlignment="1">
      <alignment horizontal="center"/>
    </xf>
    <xf numFmtId="0" fontId="1" fillId="5" borderId="19" xfId="0" applyFont="1" applyFill="1" applyBorder="1" applyAlignment="1">
      <alignment horizontal="center"/>
    </xf>
    <xf numFmtId="0" fontId="1" fillId="5" borderId="16" xfId="0" applyFont="1" applyFill="1" applyBorder="1" applyAlignment="1">
      <alignment horizontal="center"/>
    </xf>
    <xf numFmtId="0" fontId="3" fillId="5" borderId="1" xfId="0" applyFont="1" applyFill="1" applyBorder="1" applyAlignment="1">
      <alignment horizontal="center" vertical="center" wrapText="1"/>
    </xf>
    <xf numFmtId="0" fontId="30" fillId="0" borderId="0" xfId="0" applyFont="1" applyAlignment="1">
      <alignment horizontal="center"/>
    </xf>
    <xf numFmtId="0" fontId="46" fillId="0" borderId="0" xfId="0" applyFont="1" applyAlignment="1">
      <alignment horizontal="center"/>
    </xf>
    <xf numFmtId="0" fontId="32" fillId="0" borderId="0" xfId="0" applyFont="1" applyAlignment="1">
      <alignment horizontal="center"/>
    </xf>
    <xf numFmtId="0" fontId="47" fillId="0" borderId="0" xfId="0" applyFont="1" applyAlignment="1">
      <alignment horizontal="center"/>
    </xf>
    <xf numFmtId="0" fontId="0" fillId="0" borderId="0" xfId="0" applyAlignment="1">
      <alignment horizontal="center"/>
    </xf>
    <xf numFmtId="0" fontId="10" fillId="0" borderId="0" xfId="0" applyFont="1" applyAlignment="1">
      <alignment horizontal="center"/>
    </xf>
    <xf numFmtId="0" fontId="4" fillId="0" borderId="0" xfId="0" applyFont="1" applyAlignment="1">
      <alignment horizontal="center"/>
    </xf>
    <xf numFmtId="0" fontId="3" fillId="0" borderId="7" xfId="0" applyFont="1" applyBorder="1" applyAlignment="1">
      <alignment horizontal="left" vertical="center" wrapText="1"/>
    </xf>
    <xf numFmtId="0" fontId="34" fillId="0" borderId="8"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9" fillId="0" borderId="8" xfId="0" applyFont="1" applyBorder="1" applyAlignment="1">
      <alignment horizontal="center" vertical="center" wrapText="1"/>
    </xf>
    <xf numFmtId="0" fontId="1"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 fillId="0" borderId="15" xfId="0" applyFont="1" applyBorder="1" applyAlignment="1">
      <alignment horizontal="center"/>
    </xf>
    <xf numFmtId="0" fontId="1" fillId="0" borderId="19" xfId="0" applyFont="1" applyBorder="1" applyAlignment="1">
      <alignment horizontal="center"/>
    </xf>
    <xf numFmtId="0" fontId="1" fillId="0" borderId="16" xfId="0" applyFont="1" applyBorder="1" applyAlignment="1">
      <alignment horizontal="center"/>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3" fontId="24" fillId="3" borderId="10" xfId="4" applyNumberFormat="1" applyFont="1" applyFill="1" applyBorder="1" applyAlignment="1">
      <alignment horizontal="center" vertical="center" wrapText="1"/>
    </xf>
    <xf numFmtId="3" fontId="24" fillId="3" borderId="12" xfId="4" applyNumberFormat="1" applyFont="1" applyFill="1" applyBorder="1" applyAlignment="1">
      <alignment horizontal="center" vertical="center" wrapText="1"/>
    </xf>
    <xf numFmtId="3" fontId="24" fillId="3" borderId="11" xfId="4"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11" borderId="10" xfId="0" applyFont="1" applyFill="1" applyBorder="1" applyAlignment="1">
      <alignment horizontal="center" vertical="center" wrapText="1"/>
    </xf>
    <xf numFmtId="0" fontId="1" fillId="11" borderId="11" xfId="0" applyFont="1" applyFill="1" applyBorder="1" applyAlignment="1">
      <alignment horizontal="center" vertical="center" wrapText="1"/>
    </xf>
    <xf numFmtId="0" fontId="30" fillId="0" borderId="0" xfId="0" applyFont="1" applyAlignment="1">
      <alignment horizontal="center" vertical="center" wrapText="1"/>
    </xf>
    <xf numFmtId="0" fontId="46" fillId="0" borderId="0" xfId="0" applyFont="1" applyAlignment="1">
      <alignment horizontal="center" vertical="center" wrapText="1"/>
    </xf>
    <xf numFmtId="3" fontId="24" fillId="0" borderId="1" xfId="4" applyNumberFormat="1" applyFont="1" applyBorder="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center" vertical="top" wrapText="1"/>
    </xf>
    <xf numFmtId="0" fontId="3" fillId="0" borderId="6" xfId="0" applyFont="1" applyBorder="1" applyAlignment="1">
      <alignment horizontal="center"/>
    </xf>
    <xf numFmtId="0" fontId="31" fillId="0" borderId="0" xfId="0" applyFont="1" applyAlignment="1">
      <alignment horizontal="center"/>
    </xf>
    <xf numFmtId="0" fontId="1" fillId="0" borderId="1" xfId="0" applyFont="1" applyBorder="1" applyAlignment="1">
      <alignment horizontal="center"/>
    </xf>
    <xf numFmtId="0" fontId="1" fillId="7" borderId="10"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1" fillId="9" borderId="10"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15">
    <cellStyle name="Comma" xfId="3" builtinId="3"/>
    <cellStyle name="Comma 10 10 2 2 2" xfId="13" xr:uid="{00000000-0005-0000-0000-000001000000}"/>
    <cellStyle name="Comma 16 3 2 2 2 2 2 2" xfId="12" xr:uid="{00000000-0005-0000-0000-000002000000}"/>
    <cellStyle name="Comma 2 4 3 3" xfId="11" xr:uid="{00000000-0005-0000-0000-000003000000}"/>
    <cellStyle name="Normal" xfId="0" builtinId="0"/>
    <cellStyle name="Normal 10 7" xfId="6" xr:uid="{00000000-0005-0000-0000-000005000000}"/>
    <cellStyle name="Normal 10 7 7" xfId="8" xr:uid="{00000000-0005-0000-0000-000006000000}"/>
    <cellStyle name="Normal 2 23" xfId="2" xr:uid="{00000000-0005-0000-0000-000007000000}"/>
    <cellStyle name="Normal 25" xfId="5" xr:uid="{00000000-0005-0000-0000-000008000000}"/>
    <cellStyle name="Normal 25 4" xfId="1" xr:uid="{00000000-0005-0000-0000-000009000000}"/>
    <cellStyle name="Normal 6 2" xfId="14" xr:uid="{00000000-0005-0000-0000-00000A000000}"/>
    <cellStyle name="Normal 89" xfId="10" xr:uid="{00000000-0005-0000-0000-00000B000000}"/>
    <cellStyle name="Normal_Bieu mau (CV )" xfId="4" xr:uid="{00000000-0005-0000-0000-00000C000000}"/>
    <cellStyle name="Normal_Bieu mau (CV ) 2" xfId="9" xr:uid="{00000000-0005-0000-0000-00000D000000}"/>
    <cellStyle name="Normal_Bieu mau (CV ) 3" xfId="7"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T32"/>
  <sheetViews>
    <sheetView showZeros="0" zoomScale="60" zoomScaleNormal="60" workbookViewId="0">
      <selection activeCell="X21" sqref="X21"/>
    </sheetView>
  </sheetViews>
  <sheetFormatPr defaultRowHeight="18.75"/>
  <cols>
    <col min="1" max="1" width="7.21875" customWidth="1"/>
    <col min="2" max="2" width="48.44140625" customWidth="1"/>
    <col min="3" max="4" width="12.109375" customWidth="1"/>
    <col min="5" max="5" width="12.21875" customWidth="1"/>
    <col min="6" max="6" width="10.109375" customWidth="1"/>
    <col min="7" max="7" width="10.21875" customWidth="1"/>
    <col min="8" max="8" width="11.5546875" customWidth="1"/>
    <col min="9" max="9" width="13" customWidth="1"/>
    <col min="10" max="10" width="8.44140625" customWidth="1"/>
    <col min="11" max="11" width="11.5546875" customWidth="1"/>
    <col min="12" max="12" width="10.5546875" customWidth="1"/>
    <col min="13" max="13" width="11.33203125" customWidth="1"/>
    <col min="14" max="14" width="9" customWidth="1"/>
    <col min="15" max="15" width="9.5546875" customWidth="1"/>
    <col min="16" max="16" width="9.109375" bestFit="1" customWidth="1"/>
    <col min="17" max="17" width="11.33203125" hidden="1" customWidth="1"/>
    <col min="18" max="18" width="0" hidden="1" customWidth="1"/>
    <col min="19" max="19" width="9.5546875" hidden="1" customWidth="1"/>
    <col min="20" max="20" width="9.109375" bestFit="1" customWidth="1"/>
  </cols>
  <sheetData>
    <row r="1" spans="1:19" ht="22.5">
      <c r="B1" s="429" t="s">
        <v>325</v>
      </c>
      <c r="C1" s="429"/>
      <c r="D1" s="429"/>
      <c r="E1" s="429"/>
      <c r="F1" s="429"/>
      <c r="G1" s="429"/>
      <c r="H1" s="429"/>
      <c r="I1" s="429"/>
      <c r="J1" s="429"/>
      <c r="K1" s="429"/>
      <c r="L1" s="429"/>
      <c r="M1" s="429"/>
      <c r="N1" s="429"/>
      <c r="O1" s="429"/>
    </row>
    <row r="2" spans="1:19" ht="56.25" customHeight="1">
      <c r="B2" s="428" t="s">
        <v>326</v>
      </c>
      <c r="C2" s="428"/>
      <c r="D2" s="428"/>
      <c r="E2" s="428"/>
      <c r="F2" s="428"/>
      <c r="G2" s="428"/>
      <c r="H2" s="428"/>
      <c r="I2" s="428"/>
      <c r="J2" s="428"/>
      <c r="K2" s="428"/>
      <c r="L2" s="428"/>
      <c r="M2" s="428"/>
      <c r="N2" s="428"/>
      <c r="O2" s="428"/>
    </row>
    <row r="3" spans="1:19" ht="23.25">
      <c r="B3" s="430" t="s">
        <v>969</v>
      </c>
      <c r="C3" s="430"/>
      <c r="D3" s="430"/>
      <c r="E3" s="430"/>
      <c r="F3" s="430"/>
      <c r="G3" s="430"/>
      <c r="H3" s="430"/>
      <c r="I3" s="430"/>
      <c r="J3" s="430"/>
      <c r="K3" s="430"/>
      <c r="L3" s="430"/>
      <c r="M3" s="430"/>
      <c r="N3" s="430"/>
      <c r="O3" s="430"/>
    </row>
    <row r="4" spans="1:19" ht="14.25" customHeight="1"/>
    <row r="5" spans="1:19" ht="19.5">
      <c r="M5" s="427" t="s">
        <v>308</v>
      </c>
      <c r="N5" s="427"/>
      <c r="O5" s="427"/>
    </row>
    <row r="6" spans="1:19" ht="18.75" customHeight="1">
      <c r="A6" s="417" t="s">
        <v>317</v>
      </c>
      <c r="B6" s="417" t="s">
        <v>324</v>
      </c>
      <c r="C6" s="421" t="s">
        <v>822</v>
      </c>
      <c r="D6" s="422"/>
      <c r="E6" s="417" t="s">
        <v>964</v>
      </c>
      <c r="F6" s="421" t="s">
        <v>319</v>
      </c>
      <c r="G6" s="422"/>
      <c r="H6" s="420" t="s">
        <v>251</v>
      </c>
      <c r="I6" s="420"/>
      <c r="J6" s="420"/>
      <c r="K6" s="420"/>
      <c r="L6" s="420"/>
      <c r="M6" s="420"/>
      <c r="N6" s="420"/>
      <c r="O6" s="420"/>
    </row>
    <row r="7" spans="1:19" ht="51.75" customHeight="1">
      <c r="A7" s="418"/>
      <c r="B7" s="418"/>
      <c r="C7" s="423"/>
      <c r="D7" s="424"/>
      <c r="E7" s="418"/>
      <c r="F7" s="423"/>
      <c r="G7" s="424"/>
      <c r="H7" s="420" t="s">
        <v>821</v>
      </c>
      <c r="I7" s="420"/>
      <c r="J7" s="420"/>
      <c r="K7" s="420" t="s">
        <v>322</v>
      </c>
      <c r="L7" s="420"/>
      <c r="M7" s="420"/>
      <c r="N7" s="420"/>
      <c r="O7" s="420"/>
    </row>
    <row r="8" spans="1:19" ht="126" customHeight="1">
      <c r="A8" s="418"/>
      <c r="B8" s="418"/>
      <c r="C8" s="425"/>
      <c r="D8" s="426"/>
      <c r="E8" s="418"/>
      <c r="F8" s="423"/>
      <c r="G8" s="424"/>
      <c r="H8" s="417" t="s">
        <v>823</v>
      </c>
      <c r="I8" s="417" t="s">
        <v>965</v>
      </c>
      <c r="J8" s="417" t="s">
        <v>319</v>
      </c>
      <c r="K8" s="420" t="s">
        <v>323</v>
      </c>
      <c r="L8" s="420"/>
      <c r="M8" s="420" t="s">
        <v>957</v>
      </c>
      <c r="N8" s="420" t="s">
        <v>319</v>
      </c>
      <c r="O8" s="420"/>
    </row>
    <row r="9" spans="1:19" ht="43.5" customHeight="1">
      <c r="A9" s="419"/>
      <c r="B9" s="419"/>
      <c r="C9" s="77" t="s">
        <v>846</v>
      </c>
      <c r="D9" s="77" t="s">
        <v>847</v>
      </c>
      <c r="E9" s="419"/>
      <c r="F9" s="77" t="s">
        <v>846</v>
      </c>
      <c r="G9" s="77" t="s">
        <v>847</v>
      </c>
      <c r="H9" s="419"/>
      <c r="I9" s="419"/>
      <c r="J9" s="419"/>
      <c r="K9" s="77" t="s">
        <v>846</v>
      </c>
      <c r="L9" s="77" t="s">
        <v>847</v>
      </c>
      <c r="M9" s="417"/>
      <c r="N9" s="77" t="s">
        <v>846</v>
      </c>
      <c r="O9" s="77" t="s">
        <v>847</v>
      </c>
      <c r="Q9" s="57"/>
    </row>
    <row r="10" spans="1:19" ht="22.5" customHeight="1">
      <c r="A10" s="328">
        <v>1</v>
      </c>
      <c r="B10" s="328">
        <v>2</v>
      </c>
      <c r="C10" s="328" t="s">
        <v>925</v>
      </c>
      <c r="D10" s="328" t="s">
        <v>926</v>
      </c>
      <c r="E10" s="328">
        <v>5</v>
      </c>
      <c r="F10" s="328" t="s">
        <v>923</v>
      </c>
      <c r="G10" s="328" t="s">
        <v>924</v>
      </c>
      <c r="H10" s="328">
        <v>8</v>
      </c>
      <c r="I10" s="328">
        <v>9</v>
      </c>
      <c r="J10" s="328" t="s">
        <v>927</v>
      </c>
      <c r="K10" s="328">
        <v>11</v>
      </c>
      <c r="L10" s="328">
        <v>12</v>
      </c>
      <c r="M10" s="328">
        <v>13</v>
      </c>
      <c r="N10" s="328" t="s">
        <v>928</v>
      </c>
      <c r="O10" s="328" t="s">
        <v>929</v>
      </c>
    </row>
    <row r="11" spans="1:19" ht="33.75" customHeight="1">
      <c r="A11" s="413"/>
      <c r="B11" s="413" t="s">
        <v>2</v>
      </c>
      <c r="C11" s="414">
        <f>H11+K11</f>
        <v>8664771.9395154323</v>
      </c>
      <c r="D11" s="414">
        <f>H11+L11</f>
        <v>9828849.3027807381</v>
      </c>
      <c r="E11" s="414">
        <f>I11+M11</f>
        <v>7592138</v>
      </c>
      <c r="F11" s="415">
        <f>E11/C11*100</f>
        <v>87.620748162756399</v>
      </c>
      <c r="G11" s="415">
        <f>E11/D11*100</f>
        <v>77.243406284111643</v>
      </c>
      <c r="H11" s="414">
        <f t="shared" ref="H11:I11" si="0">H12</f>
        <v>635533.87866199994</v>
      </c>
      <c r="I11" s="414">
        <f t="shared" si="0"/>
        <v>269130</v>
      </c>
      <c r="J11" s="416">
        <f>I11/H11*100</f>
        <v>42.347073702286949</v>
      </c>
      <c r="K11" s="414">
        <f>K12</f>
        <v>8029238.0608534319</v>
      </c>
      <c r="L11" s="414">
        <f>L12</f>
        <v>9193315.4241187386</v>
      </c>
      <c r="M11" s="414">
        <f t="shared" ref="M11" si="1">M12</f>
        <v>7323008</v>
      </c>
      <c r="N11" s="415">
        <f>M11/K11*100</f>
        <v>91.204270498633505</v>
      </c>
      <c r="O11" s="415">
        <f>M11/L11*100</f>
        <v>79.655789692454462</v>
      </c>
      <c r="P11" s="57"/>
      <c r="Q11" s="259"/>
    </row>
    <row r="12" spans="1:19" ht="41.25" customHeight="1">
      <c r="A12" s="68"/>
      <c r="B12" s="68" t="s">
        <v>412</v>
      </c>
      <c r="C12" s="228">
        <f>H12+K12</f>
        <v>8664771.9395154323</v>
      </c>
      <c r="D12" s="228">
        <f>H12+L12</f>
        <v>9828849.3027807381</v>
      </c>
      <c r="E12" s="228">
        <f>I12+M12</f>
        <v>7592138</v>
      </c>
      <c r="F12" s="349">
        <f>E12/C12*100</f>
        <v>87.620748162756399</v>
      </c>
      <c r="G12" s="349">
        <f>E12/D12*100</f>
        <v>77.243406284111643</v>
      </c>
      <c r="H12" s="228">
        <f>H13+H23</f>
        <v>635533.87866199994</v>
      </c>
      <c r="I12" s="228">
        <f>I13+I23</f>
        <v>269130</v>
      </c>
      <c r="J12" s="330">
        <f>I12/H12*100</f>
        <v>42.347073702286949</v>
      </c>
      <c r="K12" s="34">
        <f>K13+K23</f>
        <v>8029238.0608534319</v>
      </c>
      <c r="L12" s="34">
        <f>L13+L23</f>
        <v>9193315.4241187386</v>
      </c>
      <c r="M12" s="34">
        <f t="shared" ref="M12" si="2">M13+M23</f>
        <v>7323008</v>
      </c>
      <c r="N12" s="111">
        <f t="shared" ref="N12:N31" si="3">M12/K12*100</f>
        <v>91.204270498633505</v>
      </c>
      <c r="O12" s="111">
        <f>M12/L12*100</f>
        <v>79.655789692454462</v>
      </c>
      <c r="Q12" s="335"/>
    </row>
    <row r="13" spans="1:19" ht="21" customHeight="1">
      <c r="A13" s="68" t="s">
        <v>8</v>
      </c>
      <c r="B13" s="69" t="s">
        <v>413</v>
      </c>
      <c r="C13" s="228">
        <f t="shared" ref="C13:D31" si="4">H13+K13</f>
        <v>4439647.1935064932</v>
      </c>
      <c r="D13" s="228">
        <f>H13+L13</f>
        <v>4603724.5567717999</v>
      </c>
      <c r="E13" s="228">
        <f t="shared" ref="E13:E31" si="5">I13+M13</f>
        <v>2955237</v>
      </c>
      <c r="F13" s="349">
        <f t="shared" ref="F13:F31" si="6">E13/C13*100</f>
        <v>66.564681182828721</v>
      </c>
      <c r="G13" s="349">
        <f t="shared" ref="G13:G31" si="7">E13/D13*100</f>
        <v>64.192306980073894</v>
      </c>
      <c r="H13" s="228">
        <f>H14+H17</f>
        <v>96701.5</v>
      </c>
      <c r="I13" s="228">
        <f>'PL4-GN KD23-24'!Q12</f>
        <v>47079</v>
      </c>
      <c r="J13" s="330">
        <f t="shared" ref="J13:J17" si="8">I13/H13*100</f>
        <v>48.684870451854415</v>
      </c>
      <c r="K13" s="34">
        <f>K14+K17+K18+K21</f>
        <v>4342945.6935064932</v>
      </c>
      <c r="L13" s="34">
        <f>L14+L17+L18+L21+L22</f>
        <v>4507023.0567717999</v>
      </c>
      <c r="M13" s="34">
        <f>M14+M17+M18+M21+M22</f>
        <v>2908158</v>
      </c>
      <c r="N13" s="111">
        <f t="shared" si="3"/>
        <v>66.962799105414419</v>
      </c>
      <c r="O13" s="111">
        <f t="shared" ref="O13:O31" si="9">M13/L13*100</f>
        <v>64.525030455091496</v>
      </c>
      <c r="P13" s="57"/>
      <c r="S13" s="57"/>
    </row>
    <row r="14" spans="1:19" ht="24" customHeight="1">
      <c r="A14" s="68">
        <v>1</v>
      </c>
      <c r="B14" s="69" t="s">
        <v>414</v>
      </c>
      <c r="C14" s="228">
        <f t="shared" si="4"/>
        <v>1428337</v>
      </c>
      <c r="D14" s="228">
        <f t="shared" si="4"/>
        <v>1401745</v>
      </c>
      <c r="E14" s="228">
        <f t="shared" si="5"/>
        <v>998983</v>
      </c>
      <c r="F14" s="349">
        <f t="shared" si="6"/>
        <v>69.940287201129706</v>
      </c>
      <c r="G14" s="349">
        <f t="shared" si="7"/>
        <v>71.267099222754496</v>
      </c>
      <c r="H14" s="228">
        <f>H15+H16</f>
        <v>46663</v>
      </c>
      <c r="I14" s="228">
        <f t="shared" ref="I14" si="10">I15+I16</f>
        <v>20071</v>
      </c>
      <c r="J14" s="330">
        <f t="shared" si="8"/>
        <v>43.012665280843493</v>
      </c>
      <c r="K14" s="34">
        <f>K15+K16</f>
        <v>1381674</v>
      </c>
      <c r="L14" s="34">
        <f>L15+L16</f>
        <v>1381674</v>
      </c>
      <c r="M14" s="34">
        <f t="shared" ref="M14" si="11">M15+M16</f>
        <v>978912</v>
      </c>
      <c r="N14" s="111">
        <f t="shared" si="3"/>
        <v>70.84970839720512</v>
      </c>
      <c r="O14" s="111">
        <f t="shared" si="9"/>
        <v>70.84970839720512</v>
      </c>
      <c r="P14" s="57"/>
      <c r="Q14" s="259"/>
    </row>
    <row r="15" spans="1:19" s="74" customFormat="1">
      <c r="A15" s="230"/>
      <c r="B15" s="72" t="s">
        <v>415</v>
      </c>
      <c r="C15" s="234">
        <f t="shared" si="4"/>
        <v>968551</v>
      </c>
      <c r="D15" s="234">
        <f>H15+L15</f>
        <v>968551</v>
      </c>
      <c r="E15" s="234">
        <f t="shared" si="5"/>
        <v>712764</v>
      </c>
      <c r="F15" s="350">
        <f t="shared" si="6"/>
        <v>73.590755675230326</v>
      </c>
      <c r="G15" s="350">
        <f t="shared" si="7"/>
        <v>73.590755675230326</v>
      </c>
      <c r="H15" s="234">
        <f>'PL4-GN KD23-24'!E15</f>
        <v>9617</v>
      </c>
      <c r="I15" s="234">
        <f>'PL4-GN KD23-24'!R15</f>
        <v>3909</v>
      </c>
      <c r="J15" s="331">
        <f t="shared" si="8"/>
        <v>40.646771342414475</v>
      </c>
      <c r="K15" s="36">
        <f>'PL3-GN TUNG DA'!G32</f>
        <v>958934</v>
      </c>
      <c r="L15" s="36">
        <f>'PL3-GN TUNG DA'!H32</f>
        <v>958934</v>
      </c>
      <c r="M15" s="36">
        <f>'PL3-GN TUNG DA'!AA32</f>
        <v>708855</v>
      </c>
      <c r="N15" s="113">
        <f t="shared" si="3"/>
        <v>73.921145772284646</v>
      </c>
      <c r="O15" s="113">
        <f t="shared" si="9"/>
        <v>73.921145772284646</v>
      </c>
      <c r="Q15" s="257">
        <f>1000000+H11</f>
        <v>1635533.8786619999</v>
      </c>
    </row>
    <row r="16" spans="1:19" s="74" customFormat="1">
      <c r="A16" s="230"/>
      <c r="B16" s="72" t="s">
        <v>416</v>
      </c>
      <c r="C16" s="234">
        <f t="shared" si="4"/>
        <v>459786</v>
      </c>
      <c r="D16" s="234">
        <f>H16+L16</f>
        <v>459786</v>
      </c>
      <c r="E16" s="234">
        <f t="shared" si="5"/>
        <v>286219</v>
      </c>
      <c r="F16" s="350">
        <f t="shared" si="6"/>
        <v>62.25048174585568</v>
      </c>
      <c r="G16" s="350">
        <f t="shared" si="7"/>
        <v>62.25048174585568</v>
      </c>
      <c r="H16" s="234">
        <f>'PL4-GN KD23-24'!C14</f>
        <v>37046</v>
      </c>
      <c r="I16" s="234">
        <f>'PL4-GN KD23-24'!R14</f>
        <v>16162</v>
      </c>
      <c r="J16" s="331">
        <f t="shared" si="8"/>
        <v>43.626842304162395</v>
      </c>
      <c r="K16" s="36">
        <f>'PL3-GN TUNG DA'!G20</f>
        <v>422740</v>
      </c>
      <c r="L16" s="36">
        <f>'PL3-GN TUNG DA'!H20</f>
        <v>422740</v>
      </c>
      <c r="M16" s="36">
        <f>'PL3-GN TUNG DA'!AA20</f>
        <v>270057</v>
      </c>
      <c r="N16" s="113">
        <f t="shared" si="3"/>
        <v>63.882528267966123</v>
      </c>
      <c r="O16" s="113">
        <f t="shared" si="9"/>
        <v>63.882528267966123</v>
      </c>
      <c r="Q16" s="257">
        <f>D11-Q15</f>
        <v>8193315.4241187386</v>
      </c>
      <c r="R16" s="74">
        <f>E11/Q16*100</f>
        <v>92.662586596519319</v>
      </c>
    </row>
    <row r="17" spans="1:20" ht="24.75" customHeight="1">
      <c r="A17" s="68">
        <v>2</v>
      </c>
      <c r="B17" s="69" t="s">
        <v>417</v>
      </c>
      <c r="C17" s="228">
        <f t="shared" si="4"/>
        <v>2135096.1935064932</v>
      </c>
      <c r="D17" s="228">
        <f>H17+L17</f>
        <v>2279811.5567717995</v>
      </c>
      <c r="E17" s="228">
        <f t="shared" si="5"/>
        <v>1512128</v>
      </c>
      <c r="F17" s="349">
        <f t="shared" si="6"/>
        <v>70.822476504752458</v>
      </c>
      <c r="G17" s="349">
        <f t="shared" si="7"/>
        <v>66.326885461584595</v>
      </c>
      <c r="H17" s="228">
        <f>'PL4-GN KD23-24'!F12</f>
        <v>50038.5</v>
      </c>
      <c r="I17" s="228">
        <f>'PL4-GN KD23-24'!S12</f>
        <v>21252</v>
      </c>
      <c r="J17" s="330">
        <f t="shared" si="8"/>
        <v>42.471297101232054</v>
      </c>
      <c r="K17" s="34">
        <f>'PL3-GN TUNG DA'!I15</f>
        <v>2085057.6935064935</v>
      </c>
      <c r="L17" s="34">
        <f>'PL3-GN TUNG DA'!J15</f>
        <v>2229773.0567717995</v>
      </c>
      <c r="M17" s="34">
        <f>'PL3-GN TUNG DA'!AB15</f>
        <v>1490876</v>
      </c>
      <c r="N17" s="111">
        <f t="shared" si="3"/>
        <v>71.502865587031152</v>
      </c>
      <c r="O17" s="111">
        <f t="shared" si="9"/>
        <v>66.862230462074322</v>
      </c>
    </row>
    <row r="18" spans="1:20" ht="26.25" customHeight="1">
      <c r="A18" s="68">
        <v>3</v>
      </c>
      <c r="B18" s="69" t="s">
        <v>418</v>
      </c>
      <c r="C18" s="228">
        <f t="shared" si="4"/>
        <v>794014</v>
      </c>
      <c r="D18" s="228">
        <f>H18+L18</f>
        <v>794014</v>
      </c>
      <c r="E18" s="228">
        <f t="shared" si="5"/>
        <v>341097</v>
      </c>
      <c r="F18" s="349">
        <f t="shared" si="6"/>
        <v>42.958562443483366</v>
      </c>
      <c r="G18" s="349">
        <f t="shared" si="7"/>
        <v>42.958562443483366</v>
      </c>
      <c r="H18" s="226"/>
      <c r="I18" s="340">
        <f>I19+I20</f>
        <v>2113</v>
      </c>
      <c r="J18" s="330"/>
      <c r="K18" s="34">
        <f>K19+K20</f>
        <v>794014</v>
      </c>
      <c r="L18" s="34">
        <f>L19+L20</f>
        <v>794014</v>
      </c>
      <c r="M18" s="34">
        <f t="shared" ref="M18" si="12">M19+M20</f>
        <v>338984</v>
      </c>
      <c r="N18" s="111">
        <f t="shared" si="3"/>
        <v>42.692446228907805</v>
      </c>
      <c r="O18" s="111">
        <f t="shared" si="9"/>
        <v>42.692446228907805</v>
      </c>
      <c r="S18" s="57"/>
      <c r="T18" s="57"/>
    </row>
    <row r="19" spans="1:20" s="74" customFormat="1">
      <c r="A19" s="230"/>
      <c r="B19" s="72" t="s">
        <v>415</v>
      </c>
      <c r="C19" s="234">
        <f t="shared" si="4"/>
        <v>434014</v>
      </c>
      <c r="D19" s="234">
        <f t="shared" ref="D19:D22" si="13">H19+L19</f>
        <v>434014</v>
      </c>
      <c r="E19" s="234">
        <f t="shared" si="5"/>
        <v>170519</v>
      </c>
      <c r="F19" s="350">
        <f t="shared" si="6"/>
        <v>39.288824784453958</v>
      </c>
      <c r="G19" s="350">
        <f t="shared" si="7"/>
        <v>39.288824784453958</v>
      </c>
      <c r="H19" s="227"/>
      <c r="I19" s="341"/>
      <c r="J19" s="331"/>
      <c r="K19" s="36">
        <f>'PL3-GN TUNG DA'!K33</f>
        <v>434014</v>
      </c>
      <c r="L19" s="36">
        <f>'PL3-GN TUNG DA'!K33</f>
        <v>434014</v>
      </c>
      <c r="M19" s="36">
        <f>'PL3-GN TUNG DA'!AC32</f>
        <v>170519</v>
      </c>
      <c r="N19" s="113">
        <f t="shared" si="3"/>
        <v>39.288824784453958</v>
      </c>
      <c r="O19" s="113">
        <f t="shared" si="9"/>
        <v>39.288824784453958</v>
      </c>
    </row>
    <row r="20" spans="1:20" s="74" customFormat="1">
      <c r="A20" s="230"/>
      <c r="B20" s="72" t="s">
        <v>416</v>
      </c>
      <c r="C20" s="234">
        <f t="shared" si="4"/>
        <v>360000</v>
      </c>
      <c r="D20" s="234">
        <f t="shared" si="13"/>
        <v>360000</v>
      </c>
      <c r="E20" s="234">
        <f t="shared" si="5"/>
        <v>170578</v>
      </c>
      <c r="F20" s="350">
        <f t="shared" si="6"/>
        <v>47.382777777777783</v>
      </c>
      <c r="G20" s="350">
        <f t="shared" si="7"/>
        <v>47.382777777777783</v>
      </c>
      <c r="H20" s="227"/>
      <c r="I20" s="341">
        <v>2113</v>
      </c>
      <c r="J20" s="331"/>
      <c r="K20" s="36">
        <f>'PL3-GN TUNG DA'!K20</f>
        <v>360000</v>
      </c>
      <c r="L20" s="36">
        <f>'PL3-GN TUNG DA'!K20</f>
        <v>360000</v>
      </c>
      <c r="M20" s="36">
        <f>'PL3-GN TUNG DA'!AC20</f>
        <v>168465</v>
      </c>
      <c r="N20" s="113">
        <f t="shared" si="3"/>
        <v>46.795833333333334</v>
      </c>
      <c r="O20" s="113">
        <f t="shared" si="9"/>
        <v>46.795833333333334</v>
      </c>
    </row>
    <row r="21" spans="1:20" ht="27.75" customHeight="1">
      <c r="A21" s="68">
        <v>4</v>
      </c>
      <c r="B21" s="69" t="s">
        <v>419</v>
      </c>
      <c r="C21" s="228">
        <f t="shared" si="4"/>
        <v>82200</v>
      </c>
      <c r="D21" s="329">
        <f t="shared" si="13"/>
        <v>62652</v>
      </c>
      <c r="E21" s="228">
        <f t="shared" si="5"/>
        <v>60592</v>
      </c>
      <c r="F21" s="349">
        <f t="shared" si="6"/>
        <v>73.712895377128945</v>
      </c>
      <c r="G21" s="349">
        <f t="shared" si="7"/>
        <v>96.711996424695144</v>
      </c>
      <c r="H21" s="226"/>
      <c r="I21" s="226"/>
      <c r="J21" s="330"/>
      <c r="K21" s="34">
        <f>'PL3-GN TUNG DA'!L15</f>
        <v>82200</v>
      </c>
      <c r="L21" s="34">
        <f>'PL3-GN TUNG DA'!M18</f>
        <v>62652</v>
      </c>
      <c r="M21" s="34">
        <f>'PL3-GN TUNG DA'!AD15</f>
        <v>60592</v>
      </c>
      <c r="N21" s="111">
        <f t="shared" si="3"/>
        <v>73.712895377128945</v>
      </c>
      <c r="O21" s="111">
        <f t="shared" si="9"/>
        <v>96.711996424695144</v>
      </c>
      <c r="Q21" s="57"/>
    </row>
    <row r="22" spans="1:20" ht="27.75" customHeight="1">
      <c r="A22" s="68">
        <v>5</v>
      </c>
      <c r="B22" s="69" t="s">
        <v>910</v>
      </c>
      <c r="C22" s="228"/>
      <c r="D22" s="329">
        <f t="shared" si="13"/>
        <v>38910</v>
      </c>
      <c r="E22" s="228"/>
      <c r="F22" s="349"/>
      <c r="G22" s="349">
        <f t="shared" si="7"/>
        <v>0</v>
      </c>
      <c r="H22" s="226"/>
      <c r="I22" s="226"/>
      <c r="J22" s="330"/>
      <c r="K22" s="34"/>
      <c r="L22" s="34">
        <f>'PL3-GN TUNG DA'!N19</f>
        <v>38910</v>
      </c>
      <c r="M22" s="34">
        <f>'PL3-GN TUNG DA'!AE15</f>
        <v>38794</v>
      </c>
      <c r="N22" s="112"/>
      <c r="O22" s="111">
        <f t="shared" si="9"/>
        <v>99.701876124389628</v>
      </c>
      <c r="Q22" s="57"/>
    </row>
    <row r="23" spans="1:20" ht="26.25" customHeight="1">
      <c r="A23" s="68" t="s">
        <v>21</v>
      </c>
      <c r="B23" s="69" t="s">
        <v>420</v>
      </c>
      <c r="C23" s="228">
        <f t="shared" si="4"/>
        <v>4225124.7460089382</v>
      </c>
      <c r="D23" s="228">
        <f>H23+L23</f>
        <v>5225124.7460089382</v>
      </c>
      <c r="E23" s="228">
        <f t="shared" si="5"/>
        <v>4636901</v>
      </c>
      <c r="F23" s="349">
        <f t="shared" si="6"/>
        <v>109.74589577219056</v>
      </c>
      <c r="G23" s="349">
        <f t="shared" si="7"/>
        <v>88.742398036367717</v>
      </c>
      <c r="H23" s="228">
        <f>H24+H31</f>
        <v>538832.37866199994</v>
      </c>
      <c r="I23" s="228">
        <f t="shared" ref="I23" si="14">I24+I31</f>
        <v>222051</v>
      </c>
      <c r="J23" s="330">
        <f t="shared" ref="J23:J31" si="15">I23/H23*100</f>
        <v>41.209661630094558</v>
      </c>
      <c r="K23" s="34">
        <f>K24+K31</f>
        <v>3686292.3673469387</v>
      </c>
      <c r="L23" s="34">
        <f>L24+L31</f>
        <v>4686292.3673469387</v>
      </c>
      <c r="M23" s="34">
        <f>M24+M31</f>
        <v>4414850</v>
      </c>
      <c r="N23" s="111">
        <f t="shared" si="3"/>
        <v>119.76396769574225</v>
      </c>
      <c r="O23" s="111">
        <f t="shared" si="9"/>
        <v>94.207737245796068</v>
      </c>
      <c r="S23" s="57"/>
      <c r="T23" s="57"/>
    </row>
    <row r="24" spans="1:20" ht="26.25" customHeight="1">
      <c r="A24" s="68">
        <v>1</v>
      </c>
      <c r="B24" s="69" t="s">
        <v>421</v>
      </c>
      <c r="C24" s="228">
        <f t="shared" si="4"/>
        <v>3874063.7460089386</v>
      </c>
      <c r="D24" s="228">
        <f>H24+L24</f>
        <v>4874063.7460089391</v>
      </c>
      <c r="E24" s="228">
        <f t="shared" si="5"/>
        <v>4510923</v>
      </c>
      <c r="F24" s="349">
        <f t="shared" si="6"/>
        <v>116.43904942573941</v>
      </c>
      <c r="G24" s="349">
        <f t="shared" si="7"/>
        <v>92.549528177461937</v>
      </c>
      <c r="H24" s="228">
        <f>'PL4-GN KD23-24'!J12</f>
        <v>389921.378662</v>
      </c>
      <c r="I24" s="228">
        <f>'PL4-GN KD23-24'!W12</f>
        <v>154431</v>
      </c>
      <c r="J24" s="330">
        <f t="shared" si="15"/>
        <v>39.605676541748991</v>
      </c>
      <c r="K24" s="34">
        <f>'PL3-GN TUNG DA'!Q15</f>
        <v>3484142.3673469387</v>
      </c>
      <c r="L24" s="34">
        <f>'PL3-GN TUNG DA'!R15</f>
        <v>4484142.3673469387</v>
      </c>
      <c r="M24" s="34">
        <f>'PL3-GN TUNG DA'!AG15</f>
        <v>4356492</v>
      </c>
      <c r="N24" s="111">
        <f t="shared" si="3"/>
        <v>125.03771490019011</v>
      </c>
      <c r="O24" s="111">
        <f t="shared" si="9"/>
        <v>97.153293609130799</v>
      </c>
      <c r="S24" s="57"/>
      <c r="T24" s="57"/>
    </row>
    <row r="25" spans="1:20" s="62" customFormat="1" ht="24" customHeight="1">
      <c r="A25" s="70"/>
      <c r="B25" s="71" t="s">
        <v>309</v>
      </c>
      <c r="C25" s="229">
        <f t="shared" si="4"/>
        <v>3431718.3786619999</v>
      </c>
      <c r="D25" s="229">
        <f t="shared" ref="D25" si="16">H25+L25</f>
        <v>4431718.3786620004</v>
      </c>
      <c r="E25" s="229">
        <f t="shared" si="5"/>
        <v>4167561</v>
      </c>
      <c r="F25" s="351">
        <f t="shared" si="6"/>
        <v>121.44239532921404</v>
      </c>
      <c r="G25" s="351">
        <f t="shared" si="7"/>
        <v>94.039391583773124</v>
      </c>
      <c r="H25" s="229">
        <f>'PL4-GN KD23-24'!K12</f>
        <v>304358.378662</v>
      </c>
      <c r="I25" s="229">
        <f>'PL4-GN KD23-24'!X12</f>
        <v>87792</v>
      </c>
      <c r="J25" s="332">
        <f t="shared" si="15"/>
        <v>28.844942723753931</v>
      </c>
      <c r="K25" s="39">
        <f>'PL3-GN TUNG DA'!S15</f>
        <v>3127360</v>
      </c>
      <c r="L25" s="39">
        <f>'PL3-GN TUNG DA'!T15</f>
        <v>4127360</v>
      </c>
      <c r="M25" s="39">
        <f>'PL3-GN TUNG DA'!AH15</f>
        <v>4079769</v>
      </c>
      <c r="N25" s="240">
        <f t="shared" si="3"/>
        <v>130.45408907193288</v>
      </c>
      <c r="O25" s="112">
        <f t="shared" si="9"/>
        <v>98.84693847883392</v>
      </c>
      <c r="Q25" s="218"/>
      <c r="S25" s="336"/>
    </row>
    <row r="26" spans="1:20">
      <c r="A26" s="70"/>
      <c r="B26" s="72" t="s">
        <v>251</v>
      </c>
      <c r="C26" s="228">
        <f t="shared" si="4"/>
        <v>0</v>
      </c>
      <c r="D26" s="228"/>
      <c r="E26" s="228">
        <f t="shared" si="5"/>
        <v>0</v>
      </c>
      <c r="F26" s="349"/>
      <c r="G26" s="349"/>
      <c r="H26" s="227"/>
      <c r="I26" s="227"/>
      <c r="J26" s="330"/>
      <c r="K26" s="45"/>
      <c r="L26" s="45"/>
      <c r="M26" s="45"/>
      <c r="N26" s="19"/>
      <c r="O26" s="112"/>
    </row>
    <row r="27" spans="1:20" s="74" customFormat="1" ht="19.5">
      <c r="A27" s="235"/>
      <c r="B27" s="236" t="s">
        <v>422</v>
      </c>
      <c r="C27" s="233">
        <f t="shared" si="4"/>
        <v>442345.36734693882</v>
      </c>
      <c r="D27" s="233">
        <f>H27+L27</f>
        <v>442345.36734693882</v>
      </c>
      <c r="E27" s="233">
        <f t="shared" si="5"/>
        <v>343362</v>
      </c>
      <c r="F27" s="352">
        <f t="shared" si="6"/>
        <v>77.623057761266324</v>
      </c>
      <c r="G27" s="349">
        <f t="shared" si="7"/>
        <v>77.623057761266324</v>
      </c>
      <c r="H27" s="233">
        <f>H28+H29+H30</f>
        <v>85563</v>
      </c>
      <c r="I27" s="233">
        <f>I28+I29+I30</f>
        <v>66639</v>
      </c>
      <c r="J27" s="333">
        <f t="shared" si="15"/>
        <v>77.882963430454751</v>
      </c>
      <c r="K27" s="38">
        <f>K28+K29+K30</f>
        <v>356782.36734693882</v>
      </c>
      <c r="L27" s="38">
        <f>L28+L29+L30</f>
        <v>356782.36734693882</v>
      </c>
      <c r="M27" s="38">
        <f>M28+M29+M30</f>
        <v>276723</v>
      </c>
      <c r="N27" s="353">
        <f t="shared" si="3"/>
        <v>77.560727582400872</v>
      </c>
      <c r="O27" s="353">
        <f t="shared" si="9"/>
        <v>77.560727582400872</v>
      </c>
      <c r="Q27" s="257"/>
    </row>
    <row r="28" spans="1:20" s="74" customFormat="1" ht="29.25" customHeight="1">
      <c r="A28" s="230"/>
      <c r="B28" s="72" t="s">
        <v>423</v>
      </c>
      <c r="C28" s="234">
        <f t="shared" si="4"/>
        <v>117974</v>
      </c>
      <c r="D28" s="234">
        <f t="shared" ref="D28:D31" si="17">H28+L28</f>
        <v>117974</v>
      </c>
      <c r="E28" s="234">
        <f t="shared" si="5"/>
        <v>103960</v>
      </c>
      <c r="F28" s="350">
        <f t="shared" si="6"/>
        <v>88.121111431332338</v>
      </c>
      <c r="G28" s="350">
        <f t="shared" si="7"/>
        <v>88.121111431332338</v>
      </c>
      <c r="H28" s="234">
        <f>'PL4-GN KD23-24'!L12</f>
        <v>22657</v>
      </c>
      <c r="I28" s="234">
        <f>'PL4-GN KD23-24'!Y12</f>
        <v>21325</v>
      </c>
      <c r="J28" s="331">
        <f t="shared" si="15"/>
        <v>94.12102220064439</v>
      </c>
      <c r="K28" s="36">
        <f>'PL3-GN TUNG DA'!U15</f>
        <v>95317</v>
      </c>
      <c r="L28" s="36">
        <f>'PL3-GN TUNG DA'!U15</f>
        <v>95317</v>
      </c>
      <c r="M28" s="36">
        <f>'PL3-GN TUNG DA'!AI15</f>
        <v>82635</v>
      </c>
      <c r="N28" s="94">
        <f t="shared" si="3"/>
        <v>86.694923256082333</v>
      </c>
      <c r="O28" s="94">
        <f t="shared" si="9"/>
        <v>86.694923256082333</v>
      </c>
    </row>
    <row r="29" spans="1:20" s="74" customFormat="1" ht="47.25" customHeight="1">
      <c r="A29" s="230"/>
      <c r="B29" s="72" t="s">
        <v>424</v>
      </c>
      <c r="C29" s="234">
        <f t="shared" si="4"/>
        <v>63693.36734693878</v>
      </c>
      <c r="D29" s="229">
        <f t="shared" si="17"/>
        <v>63693.36734693878</v>
      </c>
      <c r="E29" s="234">
        <f t="shared" si="5"/>
        <v>37281</v>
      </c>
      <c r="F29" s="350">
        <f t="shared" si="6"/>
        <v>58.531997212409578</v>
      </c>
      <c r="G29" s="350">
        <f t="shared" si="7"/>
        <v>58.531997212409578</v>
      </c>
      <c r="H29" s="234">
        <f>'PL4-GN KD23-24'!M12</f>
        <v>17053</v>
      </c>
      <c r="I29" s="234">
        <f>'PL4-GN KD23-24'!Z12</f>
        <v>13800</v>
      </c>
      <c r="J29" s="331">
        <f t="shared" si="15"/>
        <v>80.924177564064976</v>
      </c>
      <c r="K29" s="36">
        <f>'PL3-GN TUNG DA'!V15</f>
        <v>46640.36734693878</v>
      </c>
      <c r="L29" s="36">
        <f>'PL3-GN TUNG DA'!V15</f>
        <v>46640.36734693878</v>
      </c>
      <c r="M29" s="36">
        <f>'PL3-GN TUNG DA'!AJ15</f>
        <v>23481</v>
      </c>
      <c r="N29" s="94">
        <f t="shared" si="3"/>
        <v>50.344800728807229</v>
      </c>
      <c r="O29" s="94">
        <f t="shared" si="9"/>
        <v>50.344800728807229</v>
      </c>
    </row>
    <row r="30" spans="1:20" s="74" customFormat="1" ht="30" customHeight="1">
      <c r="A30" s="230"/>
      <c r="B30" s="72" t="s">
        <v>463</v>
      </c>
      <c r="C30" s="234">
        <f t="shared" si="4"/>
        <v>260678</v>
      </c>
      <c r="D30" s="229">
        <f t="shared" si="17"/>
        <v>260678</v>
      </c>
      <c r="E30" s="234">
        <f t="shared" si="5"/>
        <v>202121</v>
      </c>
      <c r="F30" s="350">
        <f t="shared" si="6"/>
        <v>77.536654416559898</v>
      </c>
      <c r="G30" s="350">
        <f t="shared" si="7"/>
        <v>77.536654416559898</v>
      </c>
      <c r="H30" s="234">
        <f>'PL4-GN KD23-24'!N12</f>
        <v>45853</v>
      </c>
      <c r="I30" s="234">
        <f>'PL4-GN KD23-24'!AA12</f>
        <v>31514</v>
      </c>
      <c r="J30" s="331">
        <f t="shared" si="15"/>
        <v>68.728327481298933</v>
      </c>
      <c r="K30" s="36">
        <f>'PL3-GN TUNG DA'!W15</f>
        <v>214825</v>
      </c>
      <c r="L30" s="36">
        <f>'PL3-GN TUNG DA'!W15</f>
        <v>214825</v>
      </c>
      <c r="M30" s="36">
        <f>'PL3-GN TUNG DA'!AK15</f>
        <v>170607</v>
      </c>
      <c r="N30" s="94">
        <f t="shared" si="3"/>
        <v>79.416734551379037</v>
      </c>
      <c r="O30" s="94">
        <f t="shared" si="9"/>
        <v>79.416734551379037</v>
      </c>
    </row>
    <row r="31" spans="1:20" ht="19.5">
      <c r="A31" s="68">
        <v>2</v>
      </c>
      <c r="B31" s="69" t="s">
        <v>310</v>
      </c>
      <c r="C31" s="228">
        <f t="shared" si="4"/>
        <v>351061</v>
      </c>
      <c r="D31" s="329">
        <f t="shared" si="17"/>
        <v>351061</v>
      </c>
      <c r="E31" s="228">
        <f t="shared" si="5"/>
        <v>125978</v>
      </c>
      <c r="F31" s="349">
        <f t="shared" si="6"/>
        <v>35.884931678540191</v>
      </c>
      <c r="G31" s="349">
        <f t="shared" si="7"/>
        <v>35.884931678540191</v>
      </c>
      <c r="H31" s="228">
        <f>'PL4-GN KD23-24'!O12</f>
        <v>148911</v>
      </c>
      <c r="I31" s="228">
        <f>'PL4-GN KD23-24'!AB12</f>
        <v>67620</v>
      </c>
      <c r="J31" s="333">
        <f t="shared" si="15"/>
        <v>45.409674234945705</v>
      </c>
      <c r="K31" s="34">
        <f>'PL3-GN TUNG DA'!X15</f>
        <v>202150</v>
      </c>
      <c r="L31" s="34">
        <f>'PL3-GN TUNG DA'!X15</f>
        <v>202150</v>
      </c>
      <c r="M31" s="34">
        <f>'PL3-GN TUNG DA'!AL15</f>
        <v>58358</v>
      </c>
      <c r="N31" s="111">
        <f t="shared" si="3"/>
        <v>28.868661884739055</v>
      </c>
      <c r="O31" s="111">
        <f t="shared" si="9"/>
        <v>28.868661884739055</v>
      </c>
    </row>
    <row r="32" spans="1:20" ht="12" customHeight="1">
      <c r="A32" s="8"/>
      <c r="B32" s="8"/>
      <c r="C32" s="8"/>
      <c r="D32" s="8"/>
      <c r="E32" s="8"/>
      <c r="F32" s="8"/>
      <c r="G32" s="8"/>
      <c r="H32" s="8"/>
      <c r="I32" s="8"/>
      <c r="J32" s="334"/>
      <c r="K32" s="8"/>
      <c r="L32" s="8"/>
      <c r="M32" s="8"/>
      <c r="N32" s="8"/>
      <c r="O32" s="8"/>
    </row>
  </sheetData>
  <mergeCells count="18">
    <mergeCell ref="M5:O5"/>
    <mergeCell ref="B2:O2"/>
    <mergeCell ref="B1:O1"/>
    <mergeCell ref="B3:O3"/>
    <mergeCell ref="A6:A9"/>
    <mergeCell ref="H6:O6"/>
    <mergeCell ref="J8:J9"/>
    <mergeCell ref="I8:I9"/>
    <mergeCell ref="H8:H9"/>
    <mergeCell ref="C6:D8"/>
    <mergeCell ref="E6:E9"/>
    <mergeCell ref="F6:G8"/>
    <mergeCell ref="K8:L8"/>
    <mergeCell ref="M8:M9"/>
    <mergeCell ref="N8:O8"/>
    <mergeCell ref="H7:J7"/>
    <mergeCell ref="K7:O7"/>
    <mergeCell ref="B6:B9"/>
  </mergeCells>
  <pageMargins left="0.23622047244094491" right="0.23622047244094491" top="0.51181102362204722" bottom="0.62992125984251968" header="0.31496062992125984" footer="0.31496062992125984"/>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BY115"/>
  <sheetViews>
    <sheetView showZeros="0" topLeftCell="A8" zoomScale="70" zoomScaleNormal="70" workbookViewId="0">
      <selection activeCell="A4" sqref="A4"/>
    </sheetView>
  </sheetViews>
  <sheetFormatPr defaultRowHeight="18.75"/>
  <cols>
    <col min="1" max="1" width="5.6640625" customWidth="1"/>
    <col min="2" max="2" width="37" customWidth="1"/>
    <col min="3" max="3" width="11.21875" customWidth="1"/>
    <col min="4" max="4" width="10.44140625" customWidth="1"/>
    <col min="5" max="7" width="10.44140625" hidden="1" customWidth="1"/>
    <col min="8" max="8" width="10.88671875" customWidth="1"/>
    <col min="9" max="9" width="8.6640625" customWidth="1"/>
    <col min="10" max="10" width="9" style="382" customWidth="1"/>
    <col min="11" max="11" width="9.88671875" customWidth="1"/>
    <col min="12" max="12" width="8.44140625" hidden="1" customWidth="1"/>
    <col min="13" max="16" width="10.88671875" hidden="1" customWidth="1"/>
    <col min="17" max="17" width="9.6640625" hidden="1" customWidth="1"/>
    <col min="18" max="18" width="11.77734375" hidden="1" customWidth="1"/>
    <col min="19" max="19" width="9.5546875" hidden="1" customWidth="1"/>
    <col min="20" max="20" width="10.6640625" hidden="1" customWidth="1"/>
    <col min="21" max="21" width="9.77734375" hidden="1" customWidth="1"/>
    <col min="22" max="23" width="11.21875" hidden="1" customWidth="1"/>
    <col min="24" max="24" width="9.44140625" customWidth="1"/>
    <col min="25" max="25" width="8.21875" hidden="1" customWidth="1"/>
    <col min="26" max="29" width="11.21875" hidden="1" customWidth="1"/>
    <col min="30" max="30" width="9.109375" hidden="1" customWidth="1"/>
    <col min="31" max="31" width="11.33203125" hidden="1" customWidth="1"/>
    <col min="32" max="32" width="10.44140625" hidden="1" customWidth="1"/>
    <col min="33" max="33" width="10.33203125" hidden="1" customWidth="1"/>
    <col min="34" max="36" width="11.109375" hidden="1" customWidth="1"/>
    <col min="37" max="37" width="8" customWidth="1"/>
    <col min="38" max="38" width="11" customWidth="1"/>
    <col min="39" max="39" width="10.21875" customWidth="1"/>
    <col min="40" max="40" width="9.77734375" hidden="1" customWidth="1"/>
    <col min="41" max="42" width="10.21875" hidden="1" customWidth="1"/>
    <col min="43" max="43" width="9.88671875" hidden="1" customWidth="1"/>
    <col min="44" max="45" width="10.21875" hidden="1" customWidth="1"/>
    <col min="46" max="46" width="10" hidden="1" customWidth="1"/>
    <col min="47" max="49" width="9.44140625" hidden="1" customWidth="1"/>
    <col min="50" max="51" width="10.77734375" hidden="1" customWidth="1"/>
    <col min="52" max="53" width="10.5546875" hidden="1" customWidth="1"/>
    <col min="54" max="54" width="10.88671875" hidden="1" customWidth="1"/>
    <col min="55" max="55" width="10.77734375" hidden="1" customWidth="1"/>
    <col min="56" max="56" width="9.88671875" hidden="1" customWidth="1"/>
    <col min="57" max="57" width="12.21875" hidden="1" customWidth="1"/>
    <col min="58" max="58" width="9.77734375" hidden="1" customWidth="1"/>
    <col min="59" max="59" width="9.5546875" hidden="1" customWidth="1"/>
    <col min="60" max="61" width="10.5546875" customWidth="1"/>
    <col min="62" max="62" width="9.44140625" customWidth="1"/>
    <col min="63" max="63" width="10" customWidth="1"/>
    <col min="64" max="64" width="9.6640625" customWidth="1"/>
    <col min="65" max="65" width="8" customWidth="1"/>
    <col min="66" max="66" width="9.5546875" customWidth="1"/>
    <col min="67" max="67" width="10.88671875" customWidth="1"/>
    <col min="68" max="68" width="12.44140625" customWidth="1"/>
    <col min="69" max="69" width="10.33203125" customWidth="1"/>
    <col min="70" max="70" width="9.21875" customWidth="1"/>
    <col min="71" max="71" width="11.6640625" customWidth="1"/>
    <col min="72" max="72" width="10.21875" customWidth="1"/>
    <col min="73" max="73" width="8.109375" customWidth="1"/>
    <col min="74" max="74" width="7.6640625" style="1" customWidth="1"/>
    <col min="75" max="75" width="7.6640625" customWidth="1"/>
    <col min="76" max="76" width="9.109375" bestFit="1" customWidth="1"/>
  </cols>
  <sheetData>
    <row r="1" spans="1:76" ht="30">
      <c r="A1" s="449" t="s">
        <v>320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49"/>
      <c r="BJ1" s="449"/>
      <c r="BK1" s="449"/>
      <c r="BL1" s="449"/>
      <c r="BM1" s="449"/>
      <c r="BN1" s="449"/>
      <c r="BO1" s="449"/>
      <c r="BP1" s="449"/>
      <c r="BQ1" s="449"/>
      <c r="BR1" s="449"/>
      <c r="BS1" s="449"/>
      <c r="BT1" s="449"/>
      <c r="BU1" s="449"/>
      <c r="BV1" s="449"/>
      <c r="BW1" s="449"/>
    </row>
    <row r="2" spans="1:76" ht="62.25" customHeight="1">
      <c r="A2" s="449" t="s">
        <v>321</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row>
    <row r="3" spans="1:76" ht="30.75" customHeight="1">
      <c r="A3" s="450" t="s">
        <v>969</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row>
    <row r="4" spans="1:76" ht="24" customHeight="1">
      <c r="J4" s="381"/>
      <c r="K4" s="57"/>
      <c r="N4" s="57"/>
      <c r="Y4" s="57"/>
      <c r="AA4" s="57"/>
      <c r="AB4" s="57"/>
      <c r="AD4" s="57"/>
      <c r="AG4" s="57"/>
      <c r="AL4" s="57"/>
      <c r="AM4" s="57"/>
      <c r="AP4" s="57"/>
      <c r="AS4" s="57"/>
      <c r="AV4" s="57"/>
      <c r="BC4" s="57"/>
      <c r="BK4" s="57"/>
      <c r="BM4" s="57"/>
      <c r="BN4" s="57"/>
      <c r="BU4" s="105" t="s">
        <v>308</v>
      </c>
      <c r="BV4" s="105"/>
    </row>
    <row r="5" spans="1:76" ht="18.75" customHeight="1">
      <c r="A5" s="417" t="s">
        <v>317</v>
      </c>
      <c r="B5" s="417" t="s">
        <v>318</v>
      </c>
      <c r="C5" s="421" t="s">
        <v>839</v>
      </c>
      <c r="D5" s="422"/>
      <c r="E5" s="417" t="s">
        <v>942</v>
      </c>
      <c r="F5" s="421" t="s">
        <v>941</v>
      </c>
      <c r="G5" s="422"/>
      <c r="H5" s="417" t="s">
        <v>963</v>
      </c>
      <c r="I5" s="421" t="s">
        <v>962</v>
      </c>
      <c r="J5" s="422"/>
      <c r="K5" s="420" t="s">
        <v>838</v>
      </c>
      <c r="L5" s="363"/>
      <c r="M5" s="363"/>
      <c r="N5" s="363"/>
      <c r="O5" s="363"/>
      <c r="P5" s="363"/>
      <c r="Q5" s="363"/>
      <c r="R5" s="363"/>
      <c r="S5" s="363"/>
      <c r="T5" s="363"/>
      <c r="U5" s="363"/>
      <c r="V5" s="363"/>
      <c r="W5" s="363"/>
      <c r="X5" s="420" t="s">
        <v>939</v>
      </c>
      <c r="Y5" s="363"/>
      <c r="Z5" s="363"/>
      <c r="AA5" s="363"/>
      <c r="AB5" s="394"/>
      <c r="AC5" s="363"/>
      <c r="AD5" s="363"/>
      <c r="AE5" s="363"/>
      <c r="AF5" s="363"/>
      <c r="AG5" s="363"/>
      <c r="AH5" s="363"/>
      <c r="AI5" s="363"/>
      <c r="AJ5" s="363"/>
      <c r="AK5" s="420" t="s">
        <v>940</v>
      </c>
      <c r="AL5" s="440" t="s">
        <v>956</v>
      </c>
      <c r="AM5" s="441"/>
      <c r="AN5" s="441"/>
      <c r="AO5" s="441"/>
      <c r="AP5" s="441"/>
      <c r="AQ5" s="441"/>
      <c r="AR5" s="441"/>
      <c r="AS5" s="441"/>
      <c r="AT5" s="441"/>
      <c r="AU5" s="441"/>
      <c r="AV5" s="441"/>
      <c r="AW5" s="441"/>
      <c r="AX5" s="441"/>
      <c r="AY5" s="441"/>
      <c r="AZ5" s="441"/>
      <c r="BA5" s="441"/>
      <c r="BB5" s="441"/>
      <c r="BC5" s="441"/>
      <c r="BD5" s="441"/>
      <c r="BE5" s="441"/>
      <c r="BF5" s="441"/>
      <c r="BG5" s="442"/>
      <c r="BH5" s="421" t="s">
        <v>957</v>
      </c>
      <c r="BI5" s="434"/>
      <c r="BJ5" s="434"/>
      <c r="BK5" s="434"/>
      <c r="BL5" s="434"/>
      <c r="BM5" s="434"/>
      <c r="BN5" s="434"/>
      <c r="BO5" s="434"/>
      <c r="BP5" s="434"/>
      <c r="BQ5" s="434"/>
      <c r="BR5" s="434"/>
      <c r="BS5" s="434"/>
      <c r="BT5" s="434"/>
      <c r="BU5" s="422"/>
      <c r="BV5" s="420" t="s">
        <v>319</v>
      </c>
      <c r="BW5" s="420"/>
    </row>
    <row r="6" spans="1:76" ht="157.5" customHeight="1">
      <c r="A6" s="418"/>
      <c r="B6" s="418"/>
      <c r="C6" s="423"/>
      <c r="D6" s="424"/>
      <c r="E6" s="418"/>
      <c r="F6" s="423"/>
      <c r="G6" s="424"/>
      <c r="H6" s="418"/>
      <c r="I6" s="423"/>
      <c r="J6" s="424"/>
      <c r="K6" s="420"/>
      <c r="L6" s="420" t="s">
        <v>704</v>
      </c>
      <c r="M6" s="420"/>
      <c r="N6" s="420"/>
      <c r="O6" s="420"/>
      <c r="P6" s="420"/>
      <c r="Q6" s="420"/>
      <c r="R6" s="420"/>
      <c r="S6" s="420"/>
      <c r="T6" s="420"/>
      <c r="U6" s="420"/>
      <c r="V6" s="420"/>
      <c r="W6" s="420"/>
      <c r="X6" s="420"/>
      <c r="Y6" s="420" t="s">
        <v>966</v>
      </c>
      <c r="Z6" s="420"/>
      <c r="AA6" s="420"/>
      <c r="AB6" s="420"/>
      <c r="AC6" s="420"/>
      <c r="AD6" s="420"/>
      <c r="AE6" s="420"/>
      <c r="AF6" s="420"/>
      <c r="AG6" s="420"/>
      <c r="AH6" s="420"/>
      <c r="AI6" s="420"/>
      <c r="AJ6" s="420"/>
      <c r="AK6" s="420"/>
      <c r="AL6" s="443"/>
      <c r="AM6" s="444"/>
      <c r="AN6" s="444"/>
      <c r="AO6" s="444"/>
      <c r="AP6" s="444"/>
      <c r="AQ6" s="444"/>
      <c r="AR6" s="444"/>
      <c r="AS6" s="444"/>
      <c r="AT6" s="444"/>
      <c r="AU6" s="444"/>
      <c r="AV6" s="444"/>
      <c r="AW6" s="444"/>
      <c r="AX6" s="444"/>
      <c r="AY6" s="444"/>
      <c r="AZ6" s="444"/>
      <c r="BA6" s="444"/>
      <c r="BB6" s="444"/>
      <c r="BC6" s="444"/>
      <c r="BD6" s="444"/>
      <c r="BE6" s="444"/>
      <c r="BF6" s="444"/>
      <c r="BG6" s="445"/>
      <c r="BH6" s="425"/>
      <c r="BI6" s="435"/>
      <c r="BJ6" s="435"/>
      <c r="BK6" s="435"/>
      <c r="BL6" s="435"/>
      <c r="BM6" s="435"/>
      <c r="BN6" s="435"/>
      <c r="BO6" s="435"/>
      <c r="BP6" s="435"/>
      <c r="BQ6" s="435"/>
      <c r="BR6" s="435"/>
      <c r="BS6" s="435"/>
      <c r="BT6" s="435"/>
      <c r="BU6" s="426"/>
      <c r="BV6" s="420"/>
      <c r="BW6" s="420"/>
    </row>
    <row r="7" spans="1:76" ht="24" customHeight="1">
      <c r="A7" s="418"/>
      <c r="B7" s="418"/>
      <c r="C7" s="423"/>
      <c r="D7" s="424"/>
      <c r="E7" s="418"/>
      <c r="F7" s="423"/>
      <c r="G7" s="424"/>
      <c r="H7" s="418"/>
      <c r="I7" s="423"/>
      <c r="J7" s="424"/>
      <c r="K7" s="420"/>
      <c r="L7" s="420" t="s">
        <v>836</v>
      </c>
      <c r="M7" s="420" t="s">
        <v>251</v>
      </c>
      <c r="N7" s="420"/>
      <c r="O7" s="420"/>
      <c r="P7" s="420"/>
      <c r="Q7" s="420" t="s">
        <v>837</v>
      </c>
      <c r="R7" s="420" t="s">
        <v>251</v>
      </c>
      <c r="S7" s="420"/>
      <c r="T7" s="420"/>
      <c r="U7" s="420"/>
      <c r="V7" s="420"/>
      <c r="W7" s="420"/>
      <c r="X7" s="420"/>
      <c r="Y7" s="420" t="s">
        <v>836</v>
      </c>
      <c r="Z7" s="420" t="s">
        <v>251</v>
      </c>
      <c r="AA7" s="420"/>
      <c r="AB7" s="420"/>
      <c r="AC7" s="420"/>
      <c r="AD7" s="420" t="s">
        <v>842</v>
      </c>
      <c r="AE7" s="451" t="s">
        <v>251</v>
      </c>
      <c r="AF7" s="451"/>
      <c r="AG7" s="451"/>
      <c r="AH7" s="451"/>
      <c r="AI7" s="451"/>
      <c r="AJ7" s="451"/>
      <c r="AK7" s="420"/>
      <c r="AL7" s="443"/>
      <c r="AM7" s="444"/>
      <c r="AN7" s="444"/>
      <c r="AO7" s="444"/>
      <c r="AP7" s="444"/>
      <c r="AQ7" s="444"/>
      <c r="AR7" s="444"/>
      <c r="AS7" s="444"/>
      <c r="AT7" s="444"/>
      <c r="AU7" s="444"/>
      <c r="AV7" s="444"/>
      <c r="AW7" s="444"/>
      <c r="AX7" s="444"/>
      <c r="AY7" s="444"/>
      <c r="AZ7" s="444"/>
      <c r="BA7" s="444"/>
      <c r="BB7" s="444"/>
      <c r="BC7" s="444"/>
      <c r="BD7" s="444"/>
      <c r="BE7" s="444"/>
      <c r="BF7" s="444"/>
      <c r="BG7" s="445"/>
      <c r="BH7" s="417" t="s">
        <v>958</v>
      </c>
      <c r="BI7" s="420" t="s">
        <v>251</v>
      </c>
      <c r="BJ7" s="420"/>
      <c r="BK7" s="420"/>
      <c r="BL7" s="420"/>
      <c r="BM7" s="420"/>
      <c r="BN7" s="420"/>
      <c r="BO7" s="420"/>
      <c r="BP7" s="420"/>
      <c r="BQ7" s="420"/>
      <c r="BR7" s="420"/>
      <c r="BS7" s="420"/>
      <c r="BT7" s="420"/>
      <c r="BU7" s="420"/>
      <c r="BV7" s="420"/>
      <c r="BW7" s="420"/>
    </row>
    <row r="8" spans="1:76" ht="18.75" customHeight="1">
      <c r="A8" s="418"/>
      <c r="B8" s="418"/>
      <c r="C8" s="423"/>
      <c r="D8" s="424"/>
      <c r="E8" s="418"/>
      <c r="F8" s="423"/>
      <c r="G8" s="424"/>
      <c r="H8" s="418"/>
      <c r="I8" s="423"/>
      <c r="J8" s="424"/>
      <c r="K8" s="420"/>
      <c r="L8" s="420"/>
      <c r="M8" s="420" t="s">
        <v>705</v>
      </c>
      <c r="N8" s="420" t="s">
        <v>706</v>
      </c>
      <c r="O8" s="420" t="s">
        <v>254</v>
      </c>
      <c r="P8" s="420" t="s">
        <v>255</v>
      </c>
      <c r="Q8" s="420"/>
      <c r="R8" s="420" t="s">
        <v>835</v>
      </c>
      <c r="S8" s="420" t="s">
        <v>251</v>
      </c>
      <c r="T8" s="420"/>
      <c r="U8" s="420"/>
      <c r="V8" s="420"/>
      <c r="W8" s="420" t="s">
        <v>841</v>
      </c>
      <c r="X8" s="420"/>
      <c r="Y8" s="420"/>
      <c r="Z8" s="420" t="s">
        <v>705</v>
      </c>
      <c r="AA8" s="420" t="s">
        <v>706</v>
      </c>
      <c r="AB8" s="420" t="s">
        <v>254</v>
      </c>
      <c r="AC8" s="420" t="s">
        <v>255</v>
      </c>
      <c r="AD8" s="420"/>
      <c r="AE8" s="420" t="s">
        <v>840</v>
      </c>
      <c r="AF8" s="420" t="s">
        <v>251</v>
      </c>
      <c r="AG8" s="420"/>
      <c r="AH8" s="420"/>
      <c r="AI8" s="420"/>
      <c r="AJ8" s="420" t="s">
        <v>841</v>
      </c>
      <c r="AK8" s="420"/>
      <c r="AL8" s="443"/>
      <c r="AM8" s="444"/>
      <c r="AN8" s="444"/>
      <c r="AO8" s="444"/>
      <c r="AP8" s="444"/>
      <c r="AQ8" s="444"/>
      <c r="AR8" s="444"/>
      <c r="AS8" s="444"/>
      <c r="AT8" s="444"/>
      <c r="AU8" s="444"/>
      <c r="AV8" s="444"/>
      <c r="AW8" s="444"/>
      <c r="AX8" s="444"/>
      <c r="AY8" s="444"/>
      <c r="AZ8" s="444"/>
      <c r="BA8" s="444"/>
      <c r="BB8" s="444"/>
      <c r="BC8" s="444"/>
      <c r="BD8" s="444"/>
      <c r="BE8" s="444"/>
      <c r="BF8" s="444"/>
      <c r="BG8" s="445"/>
      <c r="BH8" s="418"/>
      <c r="BI8" s="437" t="s">
        <v>461</v>
      </c>
      <c r="BJ8" s="438"/>
      <c r="BK8" s="438"/>
      <c r="BL8" s="438"/>
      <c r="BM8" s="438"/>
      <c r="BN8" s="439"/>
      <c r="BO8" s="420" t="s">
        <v>462</v>
      </c>
      <c r="BP8" s="420"/>
      <c r="BQ8" s="420"/>
      <c r="BR8" s="420"/>
      <c r="BS8" s="420"/>
      <c r="BT8" s="420"/>
      <c r="BU8" s="420"/>
      <c r="BV8" s="420"/>
      <c r="BW8" s="420"/>
    </row>
    <row r="9" spans="1:76" ht="24" customHeight="1">
      <c r="A9" s="418"/>
      <c r="B9" s="418"/>
      <c r="C9" s="423"/>
      <c r="D9" s="424"/>
      <c r="E9" s="418"/>
      <c r="F9" s="423"/>
      <c r="G9" s="424"/>
      <c r="H9" s="418"/>
      <c r="I9" s="423"/>
      <c r="J9" s="424"/>
      <c r="K9" s="420"/>
      <c r="L9" s="420"/>
      <c r="M9" s="420"/>
      <c r="N9" s="420"/>
      <c r="O9" s="420"/>
      <c r="P9" s="420"/>
      <c r="Q9" s="420"/>
      <c r="R9" s="420"/>
      <c r="S9" s="420" t="s">
        <v>309</v>
      </c>
      <c r="T9" s="420" t="s">
        <v>451</v>
      </c>
      <c r="U9" s="420" t="s">
        <v>456</v>
      </c>
      <c r="V9" s="420" t="s">
        <v>452</v>
      </c>
      <c r="W9" s="420"/>
      <c r="X9" s="420"/>
      <c r="Y9" s="420"/>
      <c r="Z9" s="420"/>
      <c r="AA9" s="420"/>
      <c r="AB9" s="420"/>
      <c r="AC9" s="420"/>
      <c r="AD9" s="420"/>
      <c r="AE9" s="420"/>
      <c r="AF9" s="420" t="s">
        <v>309</v>
      </c>
      <c r="AG9" s="420" t="s">
        <v>451</v>
      </c>
      <c r="AH9" s="420" t="s">
        <v>456</v>
      </c>
      <c r="AI9" s="420" t="s">
        <v>452</v>
      </c>
      <c r="AJ9" s="420"/>
      <c r="AK9" s="420"/>
      <c r="AL9" s="443"/>
      <c r="AM9" s="444"/>
      <c r="AN9" s="444"/>
      <c r="AO9" s="444"/>
      <c r="AP9" s="444"/>
      <c r="AQ9" s="444"/>
      <c r="AR9" s="444"/>
      <c r="AS9" s="444"/>
      <c r="AT9" s="444"/>
      <c r="AU9" s="444"/>
      <c r="AV9" s="444"/>
      <c r="AW9" s="444"/>
      <c r="AX9" s="444"/>
      <c r="AY9" s="444"/>
      <c r="AZ9" s="444"/>
      <c r="BA9" s="444"/>
      <c r="BB9" s="444"/>
      <c r="BC9" s="444"/>
      <c r="BD9" s="444"/>
      <c r="BE9" s="444"/>
      <c r="BF9" s="444"/>
      <c r="BG9" s="445"/>
      <c r="BH9" s="418"/>
      <c r="BI9" s="417" t="s">
        <v>250</v>
      </c>
      <c r="BJ9" s="420" t="s">
        <v>251</v>
      </c>
      <c r="BK9" s="420"/>
      <c r="BL9" s="420"/>
      <c r="BM9" s="420"/>
      <c r="BN9" s="420"/>
      <c r="BO9" s="417" t="s">
        <v>250</v>
      </c>
      <c r="BP9" s="420" t="s">
        <v>251</v>
      </c>
      <c r="BQ9" s="420"/>
      <c r="BR9" s="420"/>
      <c r="BS9" s="420"/>
      <c r="BT9" s="420"/>
      <c r="BU9" s="420"/>
      <c r="BV9" s="420"/>
      <c r="BW9" s="420"/>
    </row>
    <row r="10" spans="1:76" ht="19.5" customHeight="1">
      <c r="A10" s="418"/>
      <c r="B10" s="418"/>
      <c r="C10" s="423"/>
      <c r="D10" s="424"/>
      <c r="E10" s="418"/>
      <c r="F10" s="423"/>
      <c r="G10" s="424"/>
      <c r="H10" s="418"/>
      <c r="I10" s="423"/>
      <c r="J10" s="424"/>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43"/>
      <c r="AM10" s="444"/>
      <c r="AN10" s="444"/>
      <c r="AO10" s="444"/>
      <c r="AP10" s="444"/>
      <c r="AQ10" s="444"/>
      <c r="AR10" s="444"/>
      <c r="AS10" s="444"/>
      <c r="AT10" s="444"/>
      <c r="AU10" s="444"/>
      <c r="AV10" s="444"/>
      <c r="AW10" s="444"/>
      <c r="AX10" s="444"/>
      <c r="AY10" s="444"/>
      <c r="AZ10" s="444"/>
      <c r="BA10" s="444"/>
      <c r="BB10" s="444"/>
      <c r="BC10" s="444"/>
      <c r="BD10" s="444"/>
      <c r="BE10" s="444"/>
      <c r="BF10" s="444"/>
      <c r="BG10" s="445"/>
      <c r="BH10" s="418"/>
      <c r="BI10" s="418"/>
      <c r="BJ10" s="417" t="s">
        <v>252</v>
      </c>
      <c r="BK10" s="417" t="s">
        <v>253</v>
      </c>
      <c r="BL10" s="417" t="s">
        <v>254</v>
      </c>
      <c r="BM10" s="431" t="s">
        <v>255</v>
      </c>
      <c r="BN10" s="431" t="s">
        <v>910</v>
      </c>
      <c r="BO10" s="418"/>
      <c r="BP10" s="417" t="s">
        <v>421</v>
      </c>
      <c r="BQ10" s="433" t="s">
        <v>251</v>
      </c>
      <c r="BR10" s="433"/>
      <c r="BS10" s="433"/>
      <c r="BT10" s="433"/>
      <c r="BU10" s="417" t="s">
        <v>310</v>
      </c>
      <c r="BV10" s="420"/>
      <c r="BW10" s="420"/>
    </row>
    <row r="11" spans="1:76" ht="63" customHeight="1">
      <c r="A11" s="418"/>
      <c r="B11" s="418"/>
      <c r="C11" s="425"/>
      <c r="D11" s="426"/>
      <c r="E11" s="418"/>
      <c r="F11" s="425"/>
      <c r="G11" s="426"/>
      <c r="H11" s="418"/>
      <c r="I11" s="425"/>
      <c r="J11" s="426"/>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46"/>
      <c r="AM11" s="447"/>
      <c r="AN11" s="447"/>
      <c r="AO11" s="447"/>
      <c r="AP11" s="447"/>
      <c r="AQ11" s="447"/>
      <c r="AR11" s="447"/>
      <c r="AS11" s="447"/>
      <c r="AT11" s="447"/>
      <c r="AU11" s="447"/>
      <c r="AV11" s="447"/>
      <c r="AW11" s="447"/>
      <c r="AX11" s="447"/>
      <c r="AY11" s="447"/>
      <c r="AZ11" s="447"/>
      <c r="BA11" s="447"/>
      <c r="BB11" s="447"/>
      <c r="BC11" s="447"/>
      <c r="BD11" s="447"/>
      <c r="BE11" s="447"/>
      <c r="BF11" s="447"/>
      <c r="BG11" s="448"/>
      <c r="BH11" s="418"/>
      <c r="BI11" s="418"/>
      <c r="BJ11" s="418"/>
      <c r="BK11" s="418"/>
      <c r="BL11" s="418"/>
      <c r="BM11" s="436"/>
      <c r="BN11" s="436"/>
      <c r="BO11" s="418"/>
      <c r="BP11" s="418"/>
      <c r="BQ11" s="417" t="s">
        <v>309</v>
      </c>
      <c r="BR11" s="417" t="s">
        <v>451</v>
      </c>
      <c r="BS11" s="431" t="s">
        <v>456</v>
      </c>
      <c r="BT11" s="417" t="s">
        <v>452</v>
      </c>
      <c r="BU11" s="418"/>
      <c r="BV11" s="420"/>
      <c r="BW11" s="420"/>
    </row>
    <row r="12" spans="1:76" ht="56.25" customHeight="1">
      <c r="A12" s="419"/>
      <c r="B12" s="419"/>
      <c r="C12" s="244" t="s">
        <v>846</v>
      </c>
      <c r="D12" s="244" t="s">
        <v>847</v>
      </c>
      <c r="E12" s="419"/>
      <c r="F12" s="244" t="s">
        <v>846</v>
      </c>
      <c r="G12" s="244" t="s">
        <v>847</v>
      </c>
      <c r="H12" s="419"/>
      <c r="I12" s="244" t="s">
        <v>846</v>
      </c>
      <c r="J12" s="398" t="s">
        <v>847</v>
      </c>
      <c r="K12" s="420"/>
      <c r="L12" s="420"/>
      <c r="M12" s="11"/>
      <c r="N12" s="11"/>
      <c r="O12" s="11"/>
      <c r="P12" s="11"/>
      <c r="Q12" s="420"/>
      <c r="R12" s="11"/>
      <c r="S12" s="11"/>
      <c r="T12" s="11"/>
      <c r="U12" s="11"/>
      <c r="V12" s="11"/>
      <c r="W12" s="11"/>
      <c r="X12" s="420"/>
      <c r="Y12" s="420"/>
      <c r="Z12" s="420"/>
      <c r="AA12" s="420"/>
      <c r="AB12" s="420"/>
      <c r="AC12" s="420"/>
      <c r="AD12" s="420"/>
      <c r="AE12" s="420"/>
      <c r="AF12" s="420"/>
      <c r="AG12" s="420"/>
      <c r="AH12" s="420"/>
      <c r="AI12" s="420"/>
      <c r="AJ12" s="420"/>
      <c r="AK12" s="420"/>
      <c r="AL12" s="244" t="s">
        <v>846</v>
      </c>
      <c r="AM12" s="244" t="s">
        <v>847</v>
      </c>
      <c r="AN12" s="244" t="s">
        <v>846</v>
      </c>
      <c r="AO12" s="244" t="s">
        <v>847</v>
      </c>
      <c r="AP12" s="244" t="s">
        <v>846</v>
      </c>
      <c r="AQ12" s="244" t="s">
        <v>847</v>
      </c>
      <c r="AR12" s="244" t="s">
        <v>846</v>
      </c>
      <c r="AS12" s="244" t="s">
        <v>847</v>
      </c>
      <c r="AT12" s="337" t="s">
        <v>922</v>
      </c>
      <c r="AU12" s="244" t="s">
        <v>846</v>
      </c>
      <c r="AV12" s="244" t="s">
        <v>847</v>
      </c>
      <c r="AW12" s="244" t="s">
        <v>847</v>
      </c>
      <c r="AX12" s="244" t="s">
        <v>846</v>
      </c>
      <c r="AY12" s="244" t="s">
        <v>847</v>
      </c>
      <c r="AZ12" s="244" t="s">
        <v>846</v>
      </c>
      <c r="BA12" s="244" t="s">
        <v>847</v>
      </c>
      <c r="BB12" s="244" t="s">
        <v>846</v>
      </c>
      <c r="BC12" s="244" t="s">
        <v>847</v>
      </c>
      <c r="BD12" s="337" t="s">
        <v>922</v>
      </c>
      <c r="BE12" s="337" t="s">
        <v>922</v>
      </c>
      <c r="BF12" s="337" t="s">
        <v>922</v>
      </c>
      <c r="BG12" s="337" t="s">
        <v>922</v>
      </c>
      <c r="BH12" s="419"/>
      <c r="BI12" s="419"/>
      <c r="BJ12" s="419"/>
      <c r="BK12" s="419"/>
      <c r="BL12" s="419"/>
      <c r="BM12" s="432"/>
      <c r="BN12" s="432"/>
      <c r="BO12" s="419"/>
      <c r="BP12" s="419"/>
      <c r="BQ12" s="419"/>
      <c r="BR12" s="419"/>
      <c r="BS12" s="432"/>
      <c r="BT12" s="419"/>
      <c r="BU12" s="419"/>
      <c r="BV12" s="11" t="s">
        <v>846</v>
      </c>
      <c r="BW12" s="11" t="s">
        <v>847</v>
      </c>
    </row>
    <row r="13" spans="1:76" ht="29.25" customHeight="1">
      <c r="A13" s="59">
        <v>1</v>
      </c>
      <c r="B13" s="59">
        <v>2</v>
      </c>
      <c r="C13" s="59">
        <v>3</v>
      </c>
      <c r="D13" s="59">
        <v>4</v>
      </c>
      <c r="E13" s="59"/>
      <c r="F13" s="59"/>
      <c r="G13" s="59"/>
      <c r="H13" s="59">
        <v>5</v>
      </c>
      <c r="I13" s="59" t="s">
        <v>923</v>
      </c>
      <c r="J13" s="385" t="s">
        <v>924</v>
      </c>
      <c r="K13" s="59">
        <v>8</v>
      </c>
      <c r="L13" s="59"/>
      <c r="M13" s="59"/>
      <c r="N13" s="59"/>
      <c r="O13" s="59"/>
      <c r="P13" s="59"/>
      <c r="Q13" s="59"/>
      <c r="R13" s="242"/>
      <c r="S13" s="59"/>
      <c r="T13" s="59"/>
      <c r="U13" s="59"/>
      <c r="V13" s="59"/>
      <c r="W13" s="59"/>
      <c r="X13" s="59">
        <v>9</v>
      </c>
      <c r="Y13" s="325"/>
      <c r="Z13" s="325"/>
      <c r="AA13" s="325"/>
      <c r="AB13" s="384"/>
      <c r="AC13" s="325"/>
      <c r="AD13" s="325"/>
      <c r="AE13" s="242"/>
      <c r="AF13" s="59"/>
      <c r="AG13" s="59"/>
      <c r="AH13" s="59"/>
      <c r="AI13" s="59"/>
      <c r="AJ13" s="59"/>
      <c r="AK13" s="243" t="s">
        <v>927</v>
      </c>
      <c r="AL13" s="242">
        <v>11</v>
      </c>
      <c r="AM13" s="59">
        <v>12</v>
      </c>
      <c r="AN13" s="338"/>
      <c r="AO13" s="338"/>
      <c r="AP13" s="59"/>
      <c r="AQ13" s="59"/>
      <c r="AR13" s="59"/>
      <c r="AS13" s="59"/>
      <c r="AT13" s="59"/>
      <c r="AU13" s="59"/>
      <c r="AV13" s="59"/>
      <c r="AW13" s="59"/>
      <c r="AX13" s="242"/>
      <c r="AY13" s="242"/>
      <c r="AZ13" s="80"/>
      <c r="BA13" s="80"/>
      <c r="BB13" s="59"/>
      <c r="BC13" s="59"/>
      <c r="BD13" s="59"/>
      <c r="BE13" s="59"/>
      <c r="BF13" s="59"/>
      <c r="BG13" s="59"/>
      <c r="BH13" s="242">
        <v>13</v>
      </c>
      <c r="BI13" s="242" t="s">
        <v>935</v>
      </c>
      <c r="BJ13" s="82">
        <v>15</v>
      </c>
      <c r="BK13" s="59">
        <v>16</v>
      </c>
      <c r="BL13" s="82">
        <v>17</v>
      </c>
      <c r="BM13" s="59">
        <v>18</v>
      </c>
      <c r="BN13" s="59">
        <v>19</v>
      </c>
      <c r="BO13" s="242" t="s">
        <v>936</v>
      </c>
      <c r="BP13" s="242">
        <v>21</v>
      </c>
      <c r="BQ13" s="59">
        <v>22</v>
      </c>
      <c r="BR13" s="59">
        <v>23</v>
      </c>
      <c r="BS13" s="59">
        <v>24</v>
      </c>
      <c r="BT13" s="59">
        <v>25</v>
      </c>
      <c r="BU13" s="59">
        <v>26</v>
      </c>
      <c r="BV13" s="243" t="s">
        <v>937</v>
      </c>
      <c r="BW13" s="243" t="s">
        <v>938</v>
      </c>
    </row>
    <row r="14" spans="1:76">
      <c r="A14" s="402"/>
      <c r="B14" s="403" t="s">
        <v>411</v>
      </c>
      <c r="C14" s="404">
        <f t="shared" ref="C14:C15" si="0">K14+AL14</f>
        <v>8663468.9395154323</v>
      </c>
      <c r="D14" s="404">
        <f>K14+AM14</f>
        <v>9828849.3027807381</v>
      </c>
      <c r="E14" s="404">
        <f>E15+E43</f>
        <v>5812733</v>
      </c>
      <c r="F14" s="405">
        <f>E14/C14*100</f>
        <v>67.09475200502213</v>
      </c>
      <c r="G14" s="405">
        <f>E14/D14*100</f>
        <v>59.139506781892415</v>
      </c>
      <c r="H14" s="404">
        <f t="shared" ref="H14:H15" si="1">X14+BH14</f>
        <v>7592139</v>
      </c>
      <c r="I14" s="406">
        <f t="shared" ref="I14:I41" si="2">H14/C14*100</f>
        <v>87.633938010339847</v>
      </c>
      <c r="J14" s="407">
        <f>H14/D14*100</f>
        <v>77.243416458242606</v>
      </c>
      <c r="K14" s="408">
        <f>L14+Q14</f>
        <v>635533.87866199994</v>
      </c>
      <c r="L14" s="408">
        <f>L15+L43</f>
        <v>96701.5</v>
      </c>
      <c r="M14" s="408">
        <f>M15+M43</f>
        <v>46663</v>
      </c>
      <c r="N14" s="408">
        <f>N15+N43</f>
        <v>50038.5</v>
      </c>
      <c r="O14" s="408">
        <f>O15+O43</f>
        <v>0</v>
      </c>
      <c r="P14" s="408">
        <f>P15+P43</f>
        <v>0</v>
      </c>
      <c r="Q14" s="408">
        <f>R14+W14</f>
        <v>538832.37866199994</v>
      </c>
      <c r="R14" s="409">
        <f>SUM(S14:V14)</f>
        <v>389921.378662</v>
      </c>
      <c r="S14" s="409">
        <f>S15+S43</f>
        <v>304358.378662</v>
      </c>
      <c r="T14" s="409">
        <f>T15+T43</f>
        <v>22657</v>
      </c>
      <c r="U14" s="409">
        <f>U15+U43</f>
        <v>17053</v>
      </c>
      <c r="V14" s="409">
        <f>V15+V43</f>
        <v>45853</v>
      </c>
      <c r="W14" s="409">
        <f>W15+W43</f>
        <v>148911</v>
      </c>
      <c r="X14" s="409">
        <f>Y14+AD14</f>
        <v>269131</v>
      </c>
      <c r="Y14" s="409">
        <f>SUM(Z14:AC14)</f>
        <v>47079</v>
      </c>
      <c r="Z14" s="409">
        <f>Z15+Z43</f>
        <v>20071</v>
      </c>
      <c r="AA14" s="409">
        <f>AA15+AA43</f>
        <v>21252</v>
      </c>
      <c r="AB14" s="409">
        <f>AB15+AB43</f>
        <v>5756</v>
      </c>
      <c r="AC14" s="409">
        <f>AC15+AC43</f>
        <v>0</v>
      </c>
      <c r="AD14" s="409">
        <f>AE14+AJ14</f>
        <v>222052</v>
      </c>
      <c r="AE14" s="409">
        <f>SUM(AF14:AI14)</f>
        <v>154432</v>
      </c>
      <c r="AF14" s="409">
        <f>AF15+AF43</f>
        <v>87793</v>
      </c>
      <c r="AG14" s="409">
        <f>AG15+AG43</f>
        <v>21325</v>
      </c>
      <c r="AH14" s="409">
        <f>AH15+AH43</f>
        <v>13800</v>
      </c>
      <c r="AI14" s="409">
        <f>AI15+AI43</f>
        <v>31514</v>
      </c>
      <c r="AJ14" s="409">
        <f>AJ15+AJ43</f>
        <v>67620</v>
      </c>
      <c r="AK14" s="410">
        <f t="shared" ref="AK14:AK20" si="3">X14/K14*100</f>
        <v>42.34723105031096</v>
      </c>
      <c r="AL14" s="409">
        <f t="shared" ref="AL14:BG14" si="4">AL15+AL43</f>
        <v>8027935.0608534329</v>
      </c>
      <c r="AM14" s="409">
        <f t="shared" si="4"/>
        <v>9193315.4241187386</v>
      </c>
      <c r="AN14" s="409">
        <f t="shared" si="4"/>
        <v>4341642.6935064932</v>
      </c>
      <c r="AO14" s="409">
        <f t="shared" si="4"/>
        <v>4507023.0567717999</v>
      </c>
      <c r="AP14" s="409">
        <f t="shared" si="4"/>
        <v>1381674</v>
      </c>
      <c r="AQ14" s="409">
        <f t="shared" si="4"/>
        <v>1381674</v>
      </c>
      <c r="AR14" s="409">
        <f t="shared" si="4"/>
        <v>2083754.6935064935</v>
      </c>
      <c r="AS14" s="409">
        <f t="shared" si="4"/>
        <v>2229773.0567717995</v>
      </c>
      <c r="AT14" s="409">
        <f t="shared" si="4"/>
        <v>794014</v>
      </c>
      <c r="AU14" s="409">
        <f t="shared" si="4"/>
        <v>82200</v>
      </c>
      <c r="AV14" s="409">
        <f t="shared" si="4"/>
        <v>62652</v>
      </c>
      <c r="AW14" s="409">
        <f t="shared" si="4"/>
        <v>38910</v>
      </c>
      <c r="AX14" s="409">
        <f t="shared" si="4"/>
        <v>3686292.3673469387</v>
      </c>
      <c r="AY14" s="409">
        <f t="shared" si="4"/>
        <v>4686292.3673469387</v>
      </c>
      <c r="AZ14" s="409">
        <f t="shared" si="4"/>
        <v>3484142.3673469387</v>
      </c>
      <c r="BA14" s="409">
        <f t="shared" si="4"/>
        <v>4484142.3673469387</v>
      </c>
      <c r="BB14" s="409">
        <f t="shared" si="4"/>
        <v>3127360</v>
      </c>
      <c r="BC14" s="409">
        <f t="shared" si="4"/>
        <v>4127360</v>
      </c>
      <c r="BD14" s="409">
        <f t="shared" si="4"/>
        <v>95317</v>
      </c>
      <c r="BE14" s="409">
        <f t="shared" si="4"/>
        <v>46640.36734693878</v>
      </c>
      <c r="BF14" s="409">
        <f t="shared" si="4"/>
        <v>214825</v>
      </c>
      <c r="BG14" s="409">
        <f t="shared" si="4"/>
        <v>202150</v>
      </c>
      <c r="BH14" s="409">
        <f>BI14+BO14</f>
        <v>7323008</v>
      </c>
      <c r="BI14" s="409">
        <f t="shared" ref="BI14:BN14" si="5">BI15+BI43</f>
        <v>2908158</v>
      </c>
      <c r="BJ14" s="409">
        <f t="shared" si="5"/>
        <v>978912</v>
      </c>
      <c r="BK14" s="409">
        <f t="shared" si="5"/>
        <v>1490876</v>
      </c>
      <c r="BL14" s="409">
        <f t="shared" si="5"/>
        <v>338984</v>
      </c>
      <c r="BM14" s="409">
        <f t="shared" si="5"/>
        <v>60592</v>
      </c>
      <c r="BN14" s="409">
        <f t="shared" si="5"/>
        <v>38794</v>
      </c>
      <c r="BO14" s="409">
        <f>BP14+BU14</f>
        <v>4414850</v>
      </c>
      <c r="BP14" s="409">
        <f>SUM(BQ14:BT14)</f>
        <v>4356492</v>
      </c>
      <c r="BQ14" s="409">
        <f>BQ15+BQ43</f>
        <v>4079769</v>
      </c>
      <c r="BR14" s="409">
        <f>BR15+BR43</f>
        <v>82635</v>
      </c>
      <c r="BS14" s="409">
        <f>BS15+BS43</f>
        <v>23481</v>
      </c>
      <c r="BT14" s="409">
        <f>BT15+BT43</f>
        <v>170607</v>
      </c>
      <c r="BU14" s="409">
        <f>BU15+BU43</f>
        <v>58358</v>
      </c>
      <c r="BV14" s="411">
        <f>BH14/AL14*100</f>
        <v>91.219073703138633</v>
      </c>
      <c r="BW14" s="412">
        <f>BH14/AM14*100</f>
        <v>79.655789692454462</v>
      </c>
    </row>
    <row r="15" spans="1:76">
      <c r="A15" s="20" t="s">
        <v>8</v>
      </c>
      <c r="B15" s="44" t="s">
        <v>327</v>
      </c>
      <c r="C15" s="239">
        <f t="shared" si="0"/>
        <v>5475735.9395154333</v>
      </c>
      <c r="D15" s="239">
        <f>K15+AM15</f>
        <v>6609820.302780739</v>
      </c>
      <c r="E15" s="239">
        <f>SUM(E16:E41)</f>
        <v>4300367</v>
      </c>
      <c r="F15" s="364">
        <f t="shared" ref="F15:F78" si="6">E15/C15*100</f>
        <v>78.534959455706584</v>
      </c>
      <c r="G15" s="364">
        <f t="shared" ref="G15:G78" si="7">E15/D15*100</f>
        <v>65.060270975760773</v>
      </c>
      <c r="H15" s="239">
        <f t="shared" si="1"/>
        <v>5583636</v>
      </c>
      <c r="I15" s="111">
        <f t="shared" si="2"/>
        <v>101.97051248775367</v>
      </c>
      <c r="J15" s="386">
        <f t="shared" ref="J15:J78" si="8">H15/D15*100</f>
        <v>84.474853236947681</v>
      </c>
      <c r="K15" s="241">
        <f t="shared" ref="K15:K41" si="9">L15+Q15</f>
        <v>196834.878662</v>
      </c>
      <c r="L15" s="239">
        <f>SUM(M15:P15)</f>
        <v>22797.5</v>
      </c>
      <c r="M15" s="239">
        <f>SUM(M16:M41)</f>
        <v>8030</v>
      </c>
      <c r="N15" s="239">
        <f>SUM(N16:N41)</f>
        <v>14767.5</v>
      </c>
      <c r="O15" s="239">
        <f>SUM(O16:O41)</f>
        <v>0</v>
      </c>
      <c r="P15" s="239">
        <f>SUM(P16:P41)</f>
        <v>0</v>
      </c>
      <c r="Q15" s="241">
        <f t="shared" ref="Q15:Q40" si="10">R15+W15</f>
        <v>174037.378662</v>
      </c>
      <c r="R15" s="206">
        <f t="shared" ref="R15:R40" si="11">SUM(S15:V15)</f>
        <v>133976.378662</v>
      </c>
      <c r="S15" s="34">
        <f>SUM(S16:S41)</f>
        <v>48413.378662000003</v>
      </c>
      <c r="T15" s="34">
        <f>SUM(T16:T41)</f>
        <v>22657</v>
      </c>
      <c r="U15" s="34">
        <f>SUM(U16:U41)</f>
        <v>17053</v>
      </c>
      <c r="V15" s="34">
        <f>SUM(V16:V41)</f>
        <v>45853</v>
      </c>
      <c r="W15" s="34">
        <f>SUM(W16:W41)</f>
        <v>40061</v>
      </c>
      <c r="X15" s="206">
        <f t="shared" ref="X15:X41" si="12">Y15+AD15</f>
        <v>116368</v>
      </c>
      <c r="Y15" s="206">
        <f>SUM(Z15:AC15)</f>
        <v>5670</v>
      </c>
      <c r="Z15" s="34">
        <f>SUM(Z16:Z41)</f>
        <v>2409</v>
      </c>
      <c r="AA15" s="34">
        <f>SUM(AA16:AA41)</f>
        <v>3261</v>
      </c>
      <c r="AB15" s="34">
        <f>SUM(AB16:AB41)</f>
        <v>0</v>
      </c>
      <c r="AC15" s="34">
        <f>SUM(AC16:AC41)</f>
        <v>0</v>
      </c>
      <c r="AD15" s="206">
        <f t="shared" ref="AD15:AD40" si="13">AE15+AJ15</f>
        <v>110698</v>
      </c>
      <c r="AE15" s="206">
        <f t="shared" ref="AE15:AE40" si="14">SUM(AF15:AI15)</f>
        <v>77489</v>
      </c>
      <c r="AF15" s="34">
        <f>SUM(AF16:AF41)</f>
        <v>10850</v>
      </c>
      <c r="AG15" s="34">
        <f>SUM(AG16:AG41)</f>
        <v>21325</v>
      </c>
      <c r="AH15" s="34">
        <f>SUM(AH16:AH41)</f>
        <v>13800</v>
      </c>
      <c r="AI15" s="34">
        <f>SUM(AI16:AI41)</f>
        <v>31514</v>
      </c>
      <c r="AJ15" s="34">
        <f>SUM(AJ16:AJ41)</f>
        <v>33209</v>
      </c>
      <c r="AK15" s="85">
        <f t="shared" si="3"/>
        <v>59.11960359414973</v>
      </c>
      <c r="AL15" s="34">
        <f t="shared" ref="AL15:AV15" si="15">SUM(AL16:AL41)</f>
        <v>5278901.0608534329</v>
      </c>
      <c r="AM15" s="34">
        <f t="shared" si="15"/>
        <v>6412985.4241187386</v>
      </c>
      <c r="AN15" s="34">
        <f t="shared" si="15"/>
        <v>2363373.6935064932</v>
      </c>
      <c r="AO15" s="34">
        <f t="shared" si="15"/>
        <v>2342458.0567717999</v>
      </c>
      <c r="AP15" s="34">
        <f t="shared" si="15"/>
        <v>843964</v>
      </c>
      <c r="AQ15" s="34">
        <f t="shared" si="15"/>
        <v>825086</v>
      </c>
      <c r="AR15" s="34">
        <f t="shared" si="15"/>
        <v>1003195.6935064935</v>
      </c>
      <c r="AS15" s="34">
        <f t="shared" si="15"/>
        <v>1020706.0567717996</v>
      </c>
      <c r="AT15" s="34">
        <f t="shared" si="15"/>
        <v>434014</v>
      </c>
      <c r="AU15" s="34">
        <f t="shared" si="15"/>
        <v>82200</v>
      </c>
      <c r="AV15" s="34">
        <f t="shared" si="15"/>
        <v>62652</v>
      </c>
      <c r="AW15" s="34"/>
      <c r="AX15" s="34">
        <f t="shared" ref="AX15:BU15" si="16">SUM(AX16:AX41)</f>
        <v>2915527.3673469387</v>
      </c>
      <c r="AY15" s="34">
        <f t="shared" si="16"/>
        <v>4070527.3673469387</v>
      </c>
      <c r="AZ15" s="34">
        <f t="shared" si="16"/>
        <v>2713377.3673469387</v>
      </c>
      <c r="BA15" s="34">
        <f t="shared" si="16"/>
        <v>3868377.3673469387</v>
      </c>
      <c r="BB15" s="34">
        <f t="shared" si="16"/>
        <v>2652755</v>
      </c>
      <c r="BC15" s="34">
        <f t="shared" si="16"/>
        <v>3807755</v>
      </c>
      <c r="BD15" s="34">
        <f t="shared" si="16"/>
        <v>39165</v>
      </c>
      <c r="BE15" s="34">
        <f t="shared" si="16"/>
        <v>11457.36734693878</v>
      </c>
      <c r="BF15" s="34">
        <f t="shared" si="16"/>
        <v>10000</v>
      </c>
      <c r="BG15" s="34">
        <f t="shared" si="16"/>
        <v>202150</v>
      </c>
      <c r="BH15" s="34">
        <f t="shared" si="16"/>
        <v>5467268</v>
      </c>
      <c r="BI15" s="34">
        <f t="shared" si="16"/>
        <v>1582174</v>
      </c>
      <c r="BJ15" s="34">
        <f t="shared" si="16"/>
        <v>613383</v>
      </c>
      <c r="BK15" s="34">
        <f t="shared" si="16"/>
        <v>698886</v>
      </c>
      <c r="BL15" s="34">
        <f t="shared" si="16"/>
        <v>170519</v>
      </c>
      <c r="BM15" s="34">
        <f t="shared" si="16"/>
        <v>60592</v>
      </c>
      <c r="BN15" s="34">
        <f t="shared" si="16"/>
        <v>38794</v>
      </c>
      <c r="BO15" s="34">
        <f t="shared" si="16"/>
        <v>3885094</v>
      </c>
      <c r="BP15" s="34">
        <f t="shared" si="16"/>
        <v>3826736</v>
      </c>
      <c r="BQ15" s="34">
        <f t="shared" si="16"/>
        <v>3795189</v>
      </c>
      <c r="BR15" s="34">
        <f t="shared" si="16"/>
        <v>27750</v>
      </c>
      <c r="BS15" s="34">
        <f t="shared" si="16"/>
        <v>3797</v>
      </c>
      <c r="BT15" s="34">
        <f t="shared" si="16"/>
        <v>0</v>
      </c>
      <c r="BU15" s="34">
        <f t="shared" si="16"/>
        <v>58358</v>
      </c>
      <c r="BV15" s="111">
        <f t="shared" ref="BV15:BV78" si="17">BH15/AL15*100</f>
        <v>103.56829834420338</v>
      </c>
      <c r="BW15" s="85">
        <f t="shared" ref="BW15:BW78" si="18">BH15/AM15*100</f>
        <v>85.253086330713174</v>
      </c>
      <c r="BX15" s="57"/>
    </row>
    <row r="16" spans="1:76">
      <c r="A16" s="76">
        <v>1</v>
      </c>
      <c r="B16" s="4" t="s">
        <v>386</v>
      </c>
      <c r="C16" s="238">
        <f>K16+AL16</f>
        <v>495</v>
      </c>
      <c r="D16" s="238">
        <f>K16+AM16</f>
        <v>495</v>
      </c>
      <c r="E16" s="238">
        <v>0</v>
      </c>
      <c r="F16" s="365">
        <f t="shared" si="6"/>
        <v>0</v>
      </c>
      <c r="G16" s="365">
        <f t="shared" si="7"/>
        <v>0</v>
      </c>
      <c r="H16" s="238">
        <f>X16+BH16</f>
        <v>0</v>
      </c>
      <c r="I16" s="111">
        <f t="shared" si="2"/>
        <v>0</v>
      </c>
      <c r="J16" s="380">
        <f t="shared" si="8"/>
        <v>0</v>
      </c>
      <c r="K16" s="253">
        <f t="shared" si="9"/>
        <v>0</v>
      </c>
      <c r="L16" s="35">
        <f>SUM(M16:P16)</f>
        <v>0</v>
      </c>
      <c r="M16" s="35">
        <f>SUMIF('PL4-GN KD23-24'!$AD$11:$AD$489,B16,'PL4-GN KD23-24'!$E$11:$E$489)</f>
        <v>0</v>
      </c>
      <c r="N16" s="35">
        <f>SUMIF('PL4-GN KD23-24'!$AD$11:$AD$489,B16,'PL4-GN KD23-24'!$F$11:$F$489)</f>
        <v>0</v>
      </c>
      <c r="O16" s="35">
        <f>SUMIF('PL4-GN KD23-24'!$AD$11:$AD$489,B16,'PL4-GN KD23-24'!$G$11:$G$489)</f>
        <v>0</v>
      </c>
      <c r="P16" s="35">
        <f>SUMIF('PL4-GN KD23-24'!$AD$11:$AD$489,B16,'PL4-GN KD23-24'!$H$11:$H$489)</f>
        <v>0</v>
      </c>
      <c r="Q16" s="253">
        <f t="shared" si="10"/>
        <v>0</v>
      </c>
      <c r="R16" s="254">
        <f t="shared" si="11"/>
        <v>0</v>
      </c>
      <c r="S16" s="4"/>
      <c r="T16" s="4"/>
      <c r="U16" s="4"/>
      <c r="V16" s="4"/>
      <c r="W16" s="4"/>
      <c r="X16" s="254">
        <f t="shared" si="12"/>
        <v>0</v>
      </c>
      <c r="Y16" s="254">
        <f t="shared" ref="Y16:Y41" si="19">SUM(Z16:AC16)</f>
        <v>0</v>
      </c>
      <c r="Z16" s="35">
        <f>SUMIF('PL4-GN KD23-24'!$AD$11:$AD$490,B16,'PL4-GN KD23-24'!$R$11:R490)</f>
        <v>0</v>
      </c>
      <c r="AA16" s="35">
        <f>SUMIF('PL4-GN KD23-24'!$AD$11:$AD$490,B16,'PL4-GN KD23-24'!$S$11:$S$490)</f>
        <v>0</v>
      </c>
      <c r="AB16" s="35">
        <f>SUMIF('PL4-GN KD23-24'!$AD$11:$AD$490,B16,'PL4-GN KD23-24'!$T$11:$T$490)</f>
        <v>0</v>
      </c>
      <c r="AC16" s="35">
        <f>SUMIF('PL4-GN KD23-24'!$AD$11:$AD$490,B16,'PL4-GN KD23-24'!$U$11:$U$490)</f>
        <v>0</v>
      </c>
      <c r="AD16" s="254">
        <f t="shared" si="13"/>
        <v>0</v>
      </c>
      <c r="AE16" s="254">
        <f t="shared" si="14"/>
        <v>0</v>
      </c>
      <c r="AF16" s="4"/>
      <c r="AG16" s="4"/>
      <c r="AH16" s="4"/>
      <c r="AI16" s="4"/>
      <c r="AJ16" s="4"/>
      <c r="AK16" s="84"/>
      <c r="AL16" s="35">
        <f>AN16+AX16</f>
        <v>495</v>
      </c>
      <c r="AM16" s="35">
        <f>AO16+AY16</f>
        <v>495</v>
      </c>
      <c r="AN16" s="35">
        <f>AP16+AR16+AT16+AU16</f>
        <v>45</v>
      </c>
      <c r="AO16" s="35">
        <f>AQ16+AS16+AT16+AV16+AW16</f>
        <v>45</v>
      </c>
      <c r="AP16" s="35">
        <f>SUMIF('PL3-GN TUNG DA'!$AO$15:$AO$512,B16,'PL3-GN TUNG DA'!$G$15:$G$512)</f>
        <v>0</v>
      </c>
      <c r="AQ16" s="35">
        <f>SUMIF('PL3-GN TUNG DA'!$AO$15:$AO$512,B16,'PL3-GN TUNG DA'!$H$15:$H$512)</f>
        <v>0</v>
      </c>
      <c r="AR16" s="35">
        <f>SUMIF('PL3-GN TUNG DA'!$AO$15:$AO$512,B16,'PL3-GN TUNG DA'!$I$15:$I$512)</f>
        <v>45</v>
      </c>
      <c r="AS16" s="35">
        <f>SUMIF('PL3-GN TUNG DA'!$AO$15:$AO$512,B16,'PL3-GN TUNG DA'!$J$15:$J$512)</f>
        <v>45</v>
      </c>
      <c r="AT16" s="35">
        <f>SUMIF('PL3-GN TUNG DA'!$AO$15:$AO$512,B16,'PL3-GN TUNG DA'!$K$15:$K$512)</f>
        <v>0</v>
      </c>
      <c r="AU16" s="35">
        <f>SUMIF('PL3-GN TUNG DA'!$AO$15:$AO$512,B16,'PL3-GN TUNG DA'!$L$15:$L$512)</f>
        <v>0</v>
      </c>
      <c r="AV16" s="35"/>
      <c r="AW16" s="35">
        <f>SUMIF('PL3-GN TUNG DA'!$AO$15:$AO$512,B16,'PL3-GN TUNG DA'!$N$15:$N$512)</f>
        <v>0</v>
      </c>
      <c r="AX16" s="35">
        <f>AZ16+BG16</f>
        <v>450</v>
      </c>
      <c r="AY16" s="35">
        <f>BA16+BG16</f>
        <v>450</v>
      </c>
      <c r="AZ16" s="35">
        <f t="shared" ref="AZ16:AZ21" si="20">BB16+BD16+BE16+BF16</f>
        <v>450</v>
      </c>
      <c r="BA16" s="35">
        <f>BC16+BD16+BE16+BF16+BG16</f>
        <v>450</v>
      </c>
      <c r="BB16" s="35">
        <f>SUMIF('PL3-GN TUNG DA'!$AO$15:$AO$512,B16,'PL3-GN TUNG DA'!$S$15:$S$512)</f>
        <v>0</v>
      </c>
      <c r="BC16" s="35">
        <f>SUMIF('PL3-GN TUNG DA'!$AO$15:$AO$512,B16,'PL3-GN TUNG DA'!$T$15:$T$512)</f>
        <v>0</v>
      </c>
      <c r="BD16" s="35"/>
      <c r="BE16" s="35">
        <f>SUMIF('PL3-GN TUNG DA'!$AO$15:$AO$512,B16,'PL3-GN TUNG DA'!$V$15:$V$512)</f>
        <v>450</v>
      </c>
      <c r="BF16" s="35"/>
      <c r="BG16" s="35">
        <f>SUMIF('PL3-GN TUNG DA'!$AO$15:$AO$512,B16,'PL3-GN TUNG DA'!$X$15:$X$512)</f>
        <v>0</v>
      </c>
      <c r="BH16" s="39">
        <f>BI16+BO16</f>
        <v>0</v>
      </c>
      <c r="BI16" s="39">
        <f>BJ16+BK16+BL16+BM16</f>
        <v>0</v>
      </c>
      <c r="BJ16" s="35">
        <f>SUMIF('PL3-GN TUNG DA'!$AO$15:$AO$512,B16,'PL3-GN TUNG DA'!$AA$15:$AA$512)</f>
        <v>0</v>
      </c>
      <c r="BK16" s="35">
        <f>SUMIF('PL3-GN TUNG DA'!$AO$15:$AO$512,B16,'PL3-GN TUNG DA'!$AB$15:$AB$512)</f>
        <v>0</v>
      </c>
      <c r="BL16" s="35">
        <f>SUMIF('PL3-GN TUNG DA'!$AO$15:$AO$512,B16,'PL3-GN TUNG DA'!$AC$15:$AC$512)</f>
        <v>0</v>
      </c>
      <c r="BM16" s="35">
        <f>SUMIF('PL3-GN TUNG DA'!$AO$15:$AO$512,B16,'PL3-GN TUNG DA'!$AD$15:$AD$512)</f>
        <v>0</v>
      </c>
      <c r="BN16" s="35"/>
      <c r="BO16" s="34">
        <f>BP16+BU16</f>
        <v>0</v>
      </c>
      <c r="BP16" s="34">
        <f>BQ16+BR16+BS16+BT16</f>
        <v>0</v>
      </c>
      <c r="BQ16" s="35">
        <f>SUMIF('PL3-GN TUNG DA'!$AO$15:$AO$512,B16,'PL3-GN TUNG DA'!$AH$15:$AH$512)</f>
        <v>0</v>
      </c>
      <c r="BR16" s="35">
        <f>SUMIF('PL3-GN TUNG DA'!$AO$15:$AO$512,B16,'PL3-GN TUNG DA'!$AI$15:$AI$512)</f>
        <v>0</v>
      </c>
      <c r="BS16" s="35">
        <f>SUMIF('PL3-GN TUNG DA'!$AO$15:$AO$512,B16,'PL3-GN TUNG DA'!$AJ$15:$AJ$512)</f>
        <v>0</v>
      </c>
      <c r="BT16" s="35">
        <f>SUMIF('PL3-GN TUNG DA'!$AO$15:$AO$512,B16,'PL3-GN TUNG DA'!$AK$15:$AK$512)</f>
        <v>0</v>
      </c>
      <c r="BU16" s="35">
        <f>SUMIF('PL3-GN TUNG DA'!$AO$15:$AO$512,B16,'PL3-GN TUNG DA'!$AL$15:$AL$512)</f>
        <v>0</v>
      </c>
      <c r="BV16" s="112">
        <f t="shared" si="17"/>
        <v>0</v>
      </c>
      <c r="BW16" s="84">
        <f t="shared" si="18"/>
        <v>0</v>
      </c>
      <c r="BX16" s="57"/>
    </row>
    <row r="17" spans="1:77">
      <c r="A17" s="76">
        <v>2</v>
      </c>
      <c r="B17" s="4" t="s">
        <v>955</v>
      </c>
      <c r="C17" s="238"/>
      <c r="D17" s="238">
        <f>K17+AM17</f>
        <v>96</v>
      </c>
      <c r="E17" s="238"/>
      <c r="F17" s="365"/>
      <c r="G17" s="365"/>
      <c r="H17" s="238"/>
      <c r="I17" s="111"/>
      <c r="J17" s="380"/>
      <c r="K17" s="253"/>
      <c r="L17" s="35"/>
      <c r="M17" s="35"/>
      <c r="N17" s="35"/>
      <c r="O17" s="35"/>
      <c r="P17" s="35"/>
      <c r="Q17" s="253"/>
      <c r="R17" s="254"/>
      <c r="S17" s="4"/>
      <c r="T17" s="4"/>
      <c r="U17" s="4"/>
      <c r="V17" s="4"/>
      <c r="W17" s="4"/>
      <c r="X17" s="254"/>
      <c r="Y17" s="254"/>
      <c r="Z17" s="35"/>
      <c r="AA17" s="35"/>
      <c r="AB17" s="35"/>
      <c r="AC17" s="35"/>
      <c r="AD17" s="254"/>
      <c r="AE17" s="254"/>
      <c r="AF17" s="4"/>
      <c r="AG17" s="4"/>
      <c r="AH17" s="4"/>
      <c r="AI17" s="4"/>
      <c r="AJ17" s="4"/>
      <c r="AK17" s="84"/>
      <c r="AL17" s="35">
        <f>AN17+AX17</f>
        <v>0</v>
      </c>
      <c r="AM17" s="35">
        <f>AO17+AY17</f>
        <v>96</v>
      </c>
      <c r="AN17" s="35">
        <f>AP17+AR17+AT17+AU17</f>
        <v>0</v>
      </c>
      <c r="AO17" s="35">
        <f>AQ17+AS17+AT17+AV17+AW17</f>
        <v>96</v>
      </c>
      <c r="AP17" s="35"/>
      <c r="AQ17" s="35"/>
      <c r="AR17" s="35">
        <f>SUMIF('PL3-GN TUNG DA'!$AO$15:$AO$512,B17,'PL3-GN TUNG DA'!$I$15:$I$512)</f>
        <v>0</v>
      </c>
      <c r="AS17" s="35">
        <f>SUMIF('PL3-GN TUNG DA'!$AO$15:$AO$512,B17,'PL3-GN TUNG DA'!$J$15:$J$512)</f>
        <v>96</v>
      </c>
      <c r="AT17" s="35"/>
      <c r="AU17" s="35"/>
      <c r="AV17" s="35"/>
      <c r="AW17" s="35"/>
      <c r="AX17" s="35">
        <f>AZ17+BG17</f>
        <v>0</v>
      </c>
      <c r="AY17" s="35">
        <f>BA17+BG17</f>
        <v>0</v>
      </c>
      <c r="AZ17" s="35">
        <f t="shared" si="20"/>
        <v>0</v>
      </c>
      <c r="BA17" s="35">
        <f>BC17+BD17+BE17+BF17+BG17</f>
        <v>0</v>
      </c>
      <c r="BB17" s="35"/>
      <c r="BC17" s="35"/>
      <c r="BD17" s="35"/>
      <c r="BE17" s="35"/>
      <c r="BF17" s="35"/>
      <c r="BG17" s="35"/>
      <c r="BH17" s="39"/>
      <c r="BI17" s="39"/>
      <c r="BJ17" s="35"/>
      <c r="BK17" s="35"/>
      <c r="BL17" s="35"/>
      <c r="BM17" s="35"/>
      <c r="BN17" s="35"/>
      <c r="BO17" s="34"/>
      <c r="BP17" s="34"/>
      <c r="BQ17" s="35"/>
      <c r="BR17" s="35"/>
      <c r="BS17" s="35"/>
      <c r="BT17" s="35"/>
      <c r="BU17" s="35"/>
      <c r="BV17" s="112"/>
      <c r="BW17" s="84"/>
      <c r="BX17" s="57"/>
    </row>
    <row r="18" spans="1:77">
      <c r="A18" s="76">
        <v>3</v>
      </c>
      <c r="B18" s="4" t="s">
        <v>276</v>
      </c>
      <c r="C18" s="238">
        <f t="shared" ref="C18:C41" si="21">K18+AL18</f>
        <v>84639</v>
      </c>
      <c r="D18" s="238">
        <f t="shared" ref="D18:D41" si="22">K18+AM18</f>
        <v>11625</v>
      </c>
      <c r="E18" s="238">
        <v>6696</v>
      </c>
      <c r="F18" s="365">
        <f t="shared" si="6"/>
        <v>7.9112465884521326</v>
      </c>
      <c r="G18" s="365">
        <f t="shared" si="7"/>
        <v>57.599999999999994</v>
      </c>
      <c r="H18" s="238">
        <f t="shared" ref="H18:H41" si="23">X18+BH18</f>
        <v>7146</v>
      </c>
      <c r="I18" s="240">
        <f t="shared" si="2"/>
        <v>8.4429163860631622</v>
      </c>
      <c r="J18" s="380">
        <f t="shared" si="8"/>
        <v>61.470967741935489</v>
      </c>
      <c r="K18" s="253">
        <f t="shared" si="9"/>
        <v>1288</v>
      </c>
      <c r="L18" s="35">
        <f t="shared" ref="L18:L41" si="24">SUM(M18:P18)</f>
        <v>1288</v>
      </c>
      <c r="M18" s="35">
        <f>SUMIF('PL4-GN KD23-24'!$AD$11:$AD$489,B18,'PL4-GN KD23-24'!$E$11:$E$489)</f>
        <v>1288</v>
      </c>
      <c r="N18" s="35">
        <f>SUMIF('PL4-GN KD23-24'!$AD$11:$AD$489,B18,'PL4-GN KD23-24'!$F$11:$F$489)</f>
        <v>0</v>
      </c>
      <c r="O18" s="35">
        <f>SUMIF('PL4-GN KD23-24'!$AD$11:$AD$489,B18,'PL4-GN KD23-24'!$G$11:$G$489)</f>
        <v>0</v>
      </c>
      <c r="P18" s="35">
        <f>SUMIF('PL4-GN KD23-24'!$AD$11:$AD$489,B18,'PL4-GN KD23-24'!$H$11:$H$489)</f>
        <v>0</v>
      </c>
      <c r="Q18" s="253">
        <f t="shared" si="10"/>
        <v>0</v>
      </c>
      <c r="R18" s="254">
        <f t="shared" si="11"/>
        <v>0</v>
      </c>
      <c r="S18" s="4"/>
      <c r="T18" s="4"/>
      <c r="U18" s="4"/>
      <c r="V18" s="4"/>
      <c r="W18" s="4"/>
      <c r="X18" s="254">
        <f t="shared" si="12"/>
        <v>8</v>
      </c>
      <c r="Y18" s="254">
        <f t="shared" si="19"/>
        <v>8</v>
      </c>
      <c r="Z18" s="35">
        <f>SUMIF('PL4-GN KD23-24'!$AD$11:$AD$490,B18,'PL4-GN KD23-24'!$R$11:R491)</f>
        <v>8</v>
      </c>
      <c r="AA18" s="35">
        <f>SUMIF('PL4-GN KD23-24'!$AD$11:$AD$490,B18,'PL4-GN KD23-24'!$S$11:$S$490)</f>
        <v>0</v>
      </c>
      <c r="AB18" s="35">
        <f>SUMIF('PL4-GN KD23-24'!$AD$11:$AD$490,B18,'PL4-GN KD23-24'!$T$11:$T$490)</f>
        <v>0</v>
      </c>
      <c r="AC18" s="35">
        <f>SUMIF('PL4-GN KD23-24'!$AD$11:$AD$490,B18,'PL4-GN KD23-24'!$U$11:$U$490)</f>
        <v>0</v>
      </c>
      <c r="AD18" s="254">
        <f t="shared" si="13"/>
        <v>0</v>
      </c>
      <c r="AE18" s="254">
        <f t="shared" si="14"/>
        <v>0</v>
      </c>
      <c r="AF18" s="4"/>
      <c r="AG18" s="4"/>
      <c r="AH18" s="4"/>
      <c r="AI18" s="4"/>
      <c r="AJ18" s="4"/>
      <c r="AK18" s="84">
        <f t="shared" si="3"/>
        <v>0.6211180124223602</v>
      </c>
      <c r="AL18" s="35">
        <f t="shared" ref="AL18:AL41" si="25">AN18+AX18</f>
        <v>83351</v>
      </c>
      <c r="AM18" s="35">
        <f t="shared" ref="AM18:AM41" si="26">AO18+AY18</f>
        <v>10337</v>
      </c>
      <c r="AN18" s="35">
        <f t="shared" ref="AN18:AN41" si="27">AP18+AR18+AT18+AU18</f>
        <v>33351</v>
      </c>
      <c r="AO18" s="35">
        <f t="shared" ref="AO18:AO41" si="28">AQ18+AS18+AT18+AV18+AW18</f>
        <v>5851</v>
      </c>
      <c r="AP18" s="35">
        <f>SUMIF('PL3-GN TUNG DA'!$AO$15:$AO$512,B18,'PL3-GN TUNG DA'!$G$15:$G$512)</f>
        <v>33351</v>
      </c>
      <c r="AQ18" s="35">
        <f>SUMIF('PL3-GN TUNG DA'!$AO$15:$AO$512,B18,'PL3-GN TUNG DA'!$H$15:$H$512)</f>
        <v>5851</v>
      </c>
      <c r="AR18" s="35">
        <f>SUMIF('PL3-GN TUNG DA'!$AO$15:$AO$512,B18,'PL3-GN TUNG DA'!$I$15:$I$512)</f>
        <v>0</v>
      </c>
      <c r="AS18" s="35">
        <f>SUMIF('PL3-GN TUNG DA'!$AO$15:$AO$512,B18,'PL3-GN TUNG DA'!$J$15:$J$512)</f>
        <v>0</v>
      </c>
      <c r="AT18" s="35">
        <f>SUMIF('PL3-GN TUNG DA'!$AO$15:$AO$512,B18,'PL3-GN TUNG DA'!$K$15:$K$512)</f>
        <v>0</v>
      </c>
      <c r="AU18" s="35">
        <f>SUMIF('PL3-GN TUNG DA'!$AO$15:$AO$512,B18,'PL3-GN TUNG DA'!$L$15:$L$512)</f>
        <v>0</v>
      </c>
      <c r="AV18" s="35"/>
      <c r="AW18" s="35">
        <f>SUMIF('PL3-GN TUNG DA'!$AO$15:$AO$512,B18,'PL3-GN TUNG DA'!$N$15:$N$512)</f>
        <v>0</v>
      </c>
      <c r="AX18" s="35">
        <f t="shared" ref="AX18:AX38" si="29">AZ18+BG18</f>
        <v>50000</v>
      </c>
      <c r="AY18" s="35">
        <f t="shared" ref="AY18:AY41" si="30">BA18+BG18</f>
        <v>4486</v>
      </c>
      <c r="AZ18" s="35">
        <f t="shared" si="20"/>
        <v>50000</v>
      </c>
      <c r="BA18" s="35">
        <f t="shared" ref="BA18:BA41" si="31">BC18+BD18+BE18+BF18+BG18</f>
        <v>4486</v>
      </c>
      <c r="BB18" s="35">
        <f>SUMIF('PL3-GN TUNG DA'!$AO$15:$AO$512,B18,'PL3-GN TUNG DA'!$S$15:$S$512)</f>
        <v>50000</v>
      </c>
      <c r="BC18" s="35">
        <f>SUMIF('PL3-GN TUNG DA'!$AO$15:$AO$512,B18,'PL3-GN TUNG DA'!$T$15:$T$512)</f>
        <v>4486</v>
      </c>
      <c r="BD18" s="35">
        <f>SUMIF('PL3-GN TUNG DA'!$AO$15:$AO$512,B18,'PL3-GN TUNG DA'!$U$15:$U$512)</f>
        <v>0</v>
      </c>
      <c r="BE18" s="35">
        <f>SUMIF('PL3-GN TUNG DA'!$AO$15:$AO$512,B18,'PL3-GN TUNG DA'!$V$15:$V$512)</f>
        <v>0</v>
      </c>
      <c r="BF18" s="35">
        <f>SUMIF('PL3-GN TUNG DA'!$AO$15:$AO$512,B18,'PL3-GN TUNG DA'!$W$15:$W$512)</f>
        <v>0</v>
      </c>
      <c r="BG18" s="35">
        <f>SUMIF('PL3-GN TUNG DA'!$AO$15:$AO$512,B18,'PL3-GN TUNG DA'!$X$15:$X$512)</f>
        <v>0</v>
      </c>
      <c r="BH18" s="39">
        <f t="shared" ref="BH18:BH41" si="32">BI18+BO18</f>
        <v>7138</v>
      </c>
      <c r="BI18" s="39">
        <f t="shared" ref="BI18:BI40" si="33">BJ18+BK18+BL18+BM18</f>
        <v>2653</v>
      </c>
      <c r="BJ18" s="35">
        <f>SUMIF('PL3-GN TUNG DA'!$AO$15:$AO$512,B18,'PL3-GN TUNG DA'!$AA$15:$AA$512)</f>
        <v>2653</v>
      </c>
      <c r="BK18" s="35">
        <f>SUMIF('PL3-GN TUNG DA'!$AO$15:$AO$512,B18,'PL3-GN TUNG DA'!$AB$15:$AB$512)</f>
        <v>0</v>
      </c>
      <c r="BL18" s="35">
        <f>SUMIF('PL3-GN TUNG DA'!$AO$15:$AO$512,B18,'PL3-GN TUNG DA'!$AC$15:$AC$512)</f>
        <v>0</v>
      </c>
      <c r="BM18" s="35">
        <f>SUMIF('PL3-GN TUNG DA'!$AO$15:$AO$512,B18,'PL3-GN TUNG DA'!$AD$15:$AD$512)</f>
        <v>0</v>
      </c>
      <c r="BN18" s="35"/>
      <c r="BO18" s="39">
        <f t="shared" ref="BO18:BO41" si="34">BP18+BU18</f>
        <v>4485</v>
      </c>
      <c r="BP18" s="39">
        <f t="shared" ref="BP18:BP41" si="35">BQ18+BR18+BS18+BT18</f>
        <v>4485</v>
      </c>
      <c r="BQ18" s="35">
        <f>SUMIF('PL3-GN TUNG DA'!$AO$15:$AO$512,B18,'PL3-GN TUNG DA'!$AH$15:$AH$512)</f>
        <v>4485</v>
      </c>
      <c r="BR18" s="35">
        <f>SUMIF('PL3-GN TUNG DA'!$AO$15:$AO$512,B18,'PL3-GN TUNG DA'!$AI$15:$AI$512)</f>
        <v>0</v>
      </c>
      <c r="BS18" s="35">
        <f>SUMIF('PL3-GN TUNG DA'!$AO$15:$AO$512,B18,'PL3-GN TUNG DA'!$AJ$15:$AJ$512)</f>
        <v>0</v>
      </c>
      <c r="BT18" s="35"/>
      <c r="BU18" s="35">
        <f>SUMIF('PL3-GN TUNG DA'!$AO$15:$AO$512,B18,'PL3-GN TUNG DA'!$AL$15:$AL$512)</f>
        <v>0</v>
      </c>
      <c r="BV18" s="112">
        <f t="shared" si="17"/>
        <v>8.5637844776907297</v>
      </c>
      <c r="BW18" s="84">
        <f t="shared" si="18"/>
        <v>69.052916706974941</v>
      </c>
    </row>
    <row r="19" spans="1:77" ht="43.5" customHeight="1">
      <c r="A19" s="76">
        <v>4</v>
      </c>
      <c r="B19" s="28" t="s">
        <v>273</v>
      </c>
      <c r="C19" s="238">
        <f t="shared" si="21"/>
        <v>4755</v>
      </c>
      <c r="D19" s="238">
        <f t="shared" si="22"/>
        <v>4755</v>
      </c>
      <c r="E19" s="238">
        <v>0</v>
      </c>
      <c r="F19" s="365">
        <f t="shared" si="6"/>
        <v>0</v>
      </c>
      <c r="G19" s="365">
        <f t="shared" si="7"/>
        <v>0</v>
      </c>
      <c r="H19" s="238">
        <f t="shared" si="23"/>
        <v>517</v>
      </c>
      <c r="I19" s="240">
        <f t="shared" si="2"/>
        <v>10.872765509989485</v>
      </c>
      <c r="J19" s="380">
        <f t="shared" si="8"/>
        <v>10.872765509989485</v>
      </c>
      <c r="K19" s="253">
        <f t="shared" si="9"/>
        <v>0</v>
      </c>
      <c r="L19" s="35">
        <f t="shared" si="24"/>
        <v>0</v>
      </c>
      <c r="M19" s="35">
        <f>SUMIF('PL4-GN KD23-24'!$AD$11:$AD$489,B19,'PL4-GN KD23-24'!$E$11:$E$489)</f>
        <v>0</v>
      </c>
      <c r="N19" s="35">
        <f>SUMIF('PL4-GN KD23-24'!$AD$11:$AD$489,B19,'PL4-GN KD23-24'!$F$11:$F$489)</f>
        <v>0</v>
      </c>
      <c r="O19" s="35">
        <f>SUMIF('PL4-GN KD23-24'!$AD$11:$AD$489,B19,'PL4-GN KD23-24'!$G$11:$G$489)</f>
        <v>0</v>
      </c>
      <c r="P19" s="35">
        <f>SUMIF('PL4-GN KD23-24'!$AD$11:$AD$489,B19,'PL4-GN KD23-24'!$H$11:$H$489)</f>
        <v>0</v>
      </c>
      <c r="Q19" s="253">
        <f t="shared" si="10"/>
        <v>0</v>
      </c>
      <c r="R19" s="254">
        <f t="shared" si="11"/>
        <v>0</v>
      </c>
      <c r="S19" s="4"/>
      <c r="T19" s="4"/>
      <c r="U19" s="4"/>
      <c r="V19" s="4"/>
      <c r="W19" s="4"/>
      <c r="X19" s="254">
        <f t="shared" si="12"/>
        <v>0</v>
      </c>
      <c r="Y19" s="254">
        <f t="shared" si="19"/>
        <v>0</v>
      </c>
      <c r="Z19" s="35">
        <f>SUMIF('PL4-GN KD23-24'!$AD$11:$AD$490,B19,'PL4-GN KD23-24'!$R$11:R492)</f>
        <v>0</v>
      </c>
      <c r="AA19" s="35">
        <f>SUMIF('PL4-GN KD23-24'!$AD$11:$AD$490,B19,'PL4-GN KD23-24'!$S$11:$S$490)</f>
        <v>0</v>
      </c>
      <c r="AB19" s="35">
        <f>SUMIF('PL4-GN KD23-24'!$AD$11:$AD$490,B19,'PL4-GN KD23-24'!$T$11:$T$490)</f>
        <v>0</v>
      </c>
      <c r="AC19" s="35">
        <f>SUMIF('PL4-GN KD23-24'!$AD$11:$AD$490,B19,'PL4-GN KD23-24'!$U$11:$U$490)</f>
        <v>0</v>
      </c>
      <c r="AD19" s="254">
        <f t="shared" si="13"/>
        <v>0</v>
      </c>
      <c r="AE19" s="254">
        <f t="shared" si="14"/>
        <v>0</v>
      </c>
      <c r="AF19" s="4"/>
      <c r="AG19" s="4"/>
      <c r="AH19" s="4"/>
      <c r="AI19" s="4"/>
      <c r="AJ19" s="4"/>
      <c r="AK19" s="84"/>
      <c r="AL19" s="35">
        <f t="shared" si="25"/>
        <v>4755</v>
      </c>
      <c r="AM19" s="35">
        <f t="shared" si="26"/>
        <v>4755</v>
      </c>
      <c r="AN19" s="35">
        <f t="shared" si="27"/>
        <v>4755</v>
      </c>
      <c r="AO19" s="35">
        <f t="shared" si="28"/>
        <v>4755</v>
      </c>
      <c r="AP19" s="35">
        <f>SUMIF('PL3-GN TUNG DA'!$AO$15:$AO$512,B19,'PL3-GN TUNG DA'!$G$15:$G$512)</f>
        <v>4755</v>
      </c>
      <c r="AQ19" s="35">
        <f>SUMIF('PL3-GN TUNG DA'!$AO$15:$AO$512,B19,'PL3-GN TUNG DA'!$H$15:$H$512)</f>
        <v>4755</v>
      </c>
      <c r="AR19" s="35">
        <f>SUMIF('PL3-GN TUNG DA'!$AO$15:$AO$512,B19,'PL3-GN TUNG DA'!$I$15:$I$512)</f>
        <v>0</v>
      </c>
      <c r="AS19" s="35">
        <f>SUMIF('PL3-GN TUNG DA'!$AO$15:$AO$512,B19,'PL3-GN TUNG DA'!$J$15:$J$512)</f>
        <v>0</v>
      </c>
      <c r="AT19" s="35">
        <f>SUMIF('PL3-GN TUNG DA'!$AO$15:$AO$512,B19,'PL3-GN TUNG DA'!$K$15:$K$512)</f>
        <v>0</v>
      </c>
      <c r="AU19" s="35">
        <f>SUMIF('PL3-GN TUNG DA'!$AO$15:$AO$512,B19,'PL3-GN TUNG DA'!$L$15:$L$512)</f>
        <v>0</v>
      </c>
      <c r="AV19" s="35"/>
      <c r="AW19" s="35">
        <f>SUMIF('PL3-GN TUNG DA'!$AO$15:$AO$512,B19,'PL3-GN TUNG DA'!$N$15:$N$512)</f>
        <v>0</v>
      </c>
      <c r="AX19" s="35">
        <f t="shared" si="29"/>
        <v>0</v>
      </c>
      <c r="AY19" s="35">
        <f t="shared" si="30"/>
        <v>0</v>
      </c>
      <c r="AZ19" s="35">
        <f t="shared" si="20"/>
        <v>0</v>
      </c>
      <c r="BA19" s="35">
        <f t="shared" si="31"/>
        <v>0</v>
      </c>
      <c r="BB19" s="35">
        <f>SUMIF('PL3-GN TUNG DA'!$AO$15:$AO$512,B19,'PL3-GN TUNG DA'!$S$15:$S$512)</f>
        <v>0</v>
      </c>
      <c r="BC19" s="35">
        <f>SUMIF('PL3-GN TUNG DA'!$AO$15:$AO$512,B19,'PL3-GN TUNG DA'!$T$15:$T$512)</f>
        <v>0</v>
      </c>
      <c r="BD19" s="35">
        <f>SUMIF('PL3-GN TUNG DA'!$AO$15:$AO$512,B19,'PL3-GN TUNG DA'!$U$15:$U$512)</f>
        <v>0</v>
      </c>
      <c r="BE19" s="35">
        <f>SUMIF('PL3-GN TUNG DA'!$AO$15:$AO$512,B19,'PL3-GN TUNG DA'!$V$15:$V$512)</f>
        <v>0</v>
      </c>
      <c r="BF19" s="35">
        <f>SUMIF('PL3-GN TUNG DA'!$AO$15:$AO$512,B19,'PL3-GN TUNG DA'!$W$15:$W$512)</f>
        <v>0</v>
      </c>
      <c r="BG19" s="35">
        <f>SUMIF('PL3-GN TUNG DA'!$AO$15:$AO$512,B19,'PL3-GN TUNG DA'!$X$15:$X$512)</f>
        <v>0</v>
      </c>
      <c r="BH19" s="39">
        <f t="shared" si="32"/>
        <v>517</v>
      </c>
      <c r="BI19" s="39">
        <f t="shared" si="33"/>
        <v>517</v>
      </c>
      <c r="BJ19" s="35">
        <f>SUMIF('PL3-GN TUNG DA'!$AO$15:$AO$512,B19,'PL3-GN TUNG DA'!$AA$15:$AA$512)</f>
        <v>517</v>
      </c>
      <c r="BK19" s="35">
        <f>SUMIF('PL3-GN TUNG DA'!$AO$15:$AO$512,B19,'PL3-GN TUNG DA'!$AB$15:$AB$512)</f>
        <v>0</v>
      </c>
      <c r="BL19" s="35">
        <f>SUMIF('PL3-GN TUNG DA'!$AO$15:$AO$512,B19,'PL3-GN TUNG DA'!$AC$15:$AC$512)</f>
        <v>0</v>
      </c>
      <c r="BM19" s="35">
        <f>SUMIF('PL3-GN TUNG DA'!$AO$15:$AO$512,B19,'PL3-GN TUNG DA'!$AD$15:$AD$512)</f>
        <v>0</v>
      </c>
      <c r="BN19" s="35"/>
      <c r="BO19" s="39">
        <f t="shared" si="34"/>
        <v>0</v>
      </c>
      <c r="BP19" s="39">
        <f t="shared" si="35"/>
        <v>0</v>
      </c>
      <c r="BQ19" s="35">
        <f>SUMIF('PL3-GN TUNG DA'!$AO$15:$AO$512,B19,'PL3-GN TUNG DA'!$AH$15:$AH$512)</f>
        <v>0</v>
      </c>
      <c r="BR19" s="35">
        <f>SUMIF('PL3-GN TUNG DA'!$AO$15:$AO$512,B19,'PL3-GN TUNG DA'!$AI$15:$AI$512)</f>
        <v>0</v>
      </c>
      <c r="BS19" s="35">
        <f>SUMIF('PL3-GN TUNG DA'!$AO$15:$AO$512,B19,'PL3-GN TUNG DA'!$AJ$15:$AJ$512)</f>
        <v>0</v>
      </c>
      <c r="BT19" s="35"/>
      <c r="BU19" s="35">
        <f>SUMIF('PL3-GN TUNG DA'!$AO$15:$AO$512,B19,'PL3-GN TUNG DA'!$AL$15:$AL$512)</f>
        <v>0</v>
      </c>
      <c r="BV19" s="112">
        <f t="shared" si="17"/>
        <v>10.872765509989485</v>
      </c>
      <c r="BW19" s="84">
        <f t="shared" si="18"/>
        <v>10.872765509989485</v>
      </c>
      <c r="BX19" s="57"/>
    </row>
    <row r="20" spans="1:77">
      <c r="A20" s="76">
        <v>5</v>
      </c>
      <c r="B20" s="4" t="s">
        <v>271</v>
      </c>
      <c r="C20" s="238">
        <f t="shared" si="21"/>
        <v>3399890.3786619999</v>
      </c>
      <c r="D20" s="238">
        <f t="shared" si="22"/>
        <v>4596222.3786620004</v>
      </c>
      <c r="E20" s="238">
        <v>3568753</v>
      </c>
      <c r="F20" s="365">
        <f t="shared" si="6"/>
        <v>104.96670782086966</v>
      </c>
      <c r="G20" s="365">
        <f t="shared" si="7"/>
        <v>77.645351029314085</v>
      </c>
      <c r="H20" s="238">
        <f t="shared" si="23"/>
        <v>4396171</v>
      </c>
      <c r="I20" s="240">
        <f t="shared" si="2"/>
        <v>129.30331600073762</v>
      </c>
      <c r="J20" s="380">
        <f t="shared" si="8"/>
        <v>95.647482602435858</v>
      </c>
      <c r="K20" s="253">
        <f t="shared" si="9"/>
        <v>35852.378662000003</v>
      </c>
      <c r="L20" s="35">
        <f t="shared" si="24"/>
        <v>876</v>
      </c>
      <c r="M20" s="35">
        <f>SUMIF('PL4-GN KD23-24'!$AD$11:$AD$489,B20,'PL4-GN KD23-24'!$E$11:$E$489)</f>
        <v>876</v>
      </c>
      <c r="N20" s="35">
        <f>SUMIF('PL4-GN KD23-24'!$AD$11:$AD$489,B20,'PL4-GN KD23-24'!$F$11:$F$489)</f>
        <v>0</v>
      </c>
      <c r="O20" s="35">
        <f>SUMIF('PL4-GN KD23-24'!$AD$11:$AD$489,B20,'PL4-GN KD23-24'!$G$11:$G$489)</f>
        <v>0</v>
      </c>
      <c r="P20" s="35">
        <f>SUMIF('PL4-GN KD23-24'!$AD$11:$AD$489,B20,'PL4-GN KD23-24'!$H$11:$H$489)</f>
        <v>0</v>
      </c>
      <c r="Q20" s="253">
        <f t="shared" si="10"/>
        <v>34976.378662000003</v>
      </c>
      <c r="R20" s="254">
        <f t="shared" si="11"/>
        <v>34976.378662000003</v>
      </c>
      <c r="S20" s="35">
        <f>SUMIF('PL4-GN KD23-24'!$AD$11:$AD$490,B20,'PL4-GN KD23-24'!K11:K490)</f>
        <v>34976.378662000003</v>
      </c>
      <c r="T20" s="4"/>
      <c r="U20" s="4"/>
      <c r="V20" s="4"/>
      <c r="W20" s="4"/>
      <c r="X20" s="254">
        <f t="shared" si="12"/>
        <v>403</v>
      </c>
      <c r="Y20" s="254">
        <f t="shared" si="19"/>
        <v>403</v>
      </c>
      <c r="Z20" s="35">
        <f>SUMIF('PL4-GN KD23-24'!$AD$11:$AD$490,B20,'PL4-GN KD23-24'!$R$11:R493)</f>
        <v>403</v>
      </c>
      <c r="AA20" s="35">
        <f>SUMIF('PL4-GN KD23-24'!$AD$11:$AD$490,B20,'PL4-GN KD23-24'!$S$11:$S$490)</f>
        <v>0</v>
      </c>
      <c r="AB20" s="35">
        <f>SUMIF('PL4-GN KD23-24'!$AD$11:$AD$490,B20,'PL4-GN KD23-24'!$T$11:$T$490)</f>
        <v>0</v>
      </c>
      <c r="AC20" s="35">
        <f>SUMIF('PL4-GN KD23-24'!$AD$11:$AD$490,B20,'PL4-GN KD23-24'!$U$11:$U$490)</f>
        <v>0</v>
      </c>
      <c r="AD20" s="254">
        <f t="shared" si="13"/>
        <v>0</v>
      </c>
      <c r="AE20" s="254">
        <f t="shared" si="14"/>
        <v>0</v>
      </c>
      <c r="AF20" s="4"/>
      <c r="AG20" s="4"/>
      <c r="AH20" s="4"/>
      <c r="AI20" s="4"/>
      <c r="AJ20" s="4"/>
      <c r="AK20" s="84">
        <f t="shared" si="3"/>
        <v>1.1240537309931415</v>
      </c>
      <c r="AL20" s="35">
        <f t="shared" si="25"/>
        <v>3364038</v>
      </c>
      <c r="AM20" s="35">
        <f t="shared" si="26"/>
        <v>4560370</v>
      </c>
      <c r="AN20" s="35">
        <f t="shared" si="27"/>
        <v>761283</v>
      </c>
      <c r="AO20" s="35">
        <f t="shared" si="28"/>
        <v>757101</v>
      </c>
      <c r="AP20" s="35">
        <f>SUMIF('PL3-GN TUNG DA'!$AO$15:$AO$512,B20,'PL3-GN TUNG DA'!$G$15:$G$512)</f>
        <v>378697</v>
      </c>
      <c r="AQ20" s="35">
        <f>SUMIF('PL3-GN TUNG DA'!$AO$15:$AO$512,B20,'PL3-GN TUNG DA'!$H$15:$H$512)</f>
        <v>359485</v>
      </c>
      <c r="AR20" s="35">
        <f>SUMIF('PL3-GN TUNG DA'!$AO$15:$AO$512,B20,'PL3-GN TUNG DA'!$I$15:$I$512)</f>
        <v>382586</v>
      </c>
      <c r="AS20" s="35">
        <f>SUMIF('PL3-GN TUNG DA'!$AO$15:$AO$512,B20,'PL3-GN TUNG DA'!$J$15:$J$512)</f>
        <v>397616</v>
      </c>
      <c r="AT20" s="35">
        <f>SUMIF('PL3-GN TUNG DA'!$AO$15:$AO$512,B20,'PL3-GN TUNG DA'!$K$15:$K$512)</f>
        <v>0</v>
      </c>
      <c r="AU20" s="35">
        <f>SUMIF('PL3-GN TUNG DA'!$AO$15:$AO$512,B20,'PL3-GN TUNG DA'!$L$15:$L$512)</f>
        <v>0</v>
      </c>
      <c r="AV20" s="35"/>
      <c r="AW20" s="35">
        <f>SUMIF('PL3-GN TUNG DA'!$AO$15:$AO$512,B20,'PL3-GN TUNG DA'!$N$15:$N$512)</f>
        <v>0</v>
      </c>
      <c r="AX20" s="35">
        <f t="shared" si="29"/>
        <v>2602755</v>
      </c>
      <c r="AY20" s="35">
        <f t="shared" si="30"/>
        <v>3803269</v>
      </c>
      <c r="AZ20" s="35">
        <f t="shared" si="20"/>
        <v>2602755</v>
      </c>
      <c r="BA20" s="35">
        <f t="shared" si="31"/>
        <v>3803269</v>
      </c>
      <c r="BB20" s="35">
        <f>SUMIF('PL3-GN TUNG DA'!$AO$15:$AO$512,B20,'PL3-GN TUNG DA'!$S$15:$S$512)</f>
        <v>2602755</v>
      </c>
      <c r="BC20" s="35">
        <f>SUMIF('PL3-GN TUNG DA'!$AO$15:$AO$512,B20,'PL3-GN TUNG DA'!$T$15:$T$512)</f>
        <v>3803269</v>
      </c>
      <c r="BD20" s="35">
        <f>SUMIF('PL3-GN TUNG DA'!$AO$15:$AO$512,B20,'PL3-GN TUNG DA'!$U$15:$U$512)</f>
        <v>0</v>
      </c>
      <c r="BE20" s="35">
        <f>SUMIF('PL3-GN TUNG DA'!$AO$15:$AO$512,B20,'PL3-GN TUNG DA'!$V$15:$V$512)</f>
        <v>0</v>
      </c>
      <c r="BF20" s="35">
        <f>SUMIF('PL3-GN TUNG DA'!$AO$15:$AO$512,B20,'PL3-GN TUNG DA'!$W$15:$W$512)</f>
        <v>0</v>
      </c>
      <c r="BG20" s="35">
        <f>SUMIF('PL3-GN TUNG DA'!$AO$15:$AO$512,B20,'PL3-GN TUNG DA'!$X$15:$X$512)</f>
        <v>0</v>
      </c>
      <c r="BH20" s="39">
        <f t="shared" si="32"/>
        <v>4395768</v>
      </c>
      <c r="BI20" s="39">
        <f t="shared" si="33"/>
        <v>605064</v>
      </c>
      <c r="BJ20" s="35">
        <f>SUMIF('PL3-GN TUNG DA'!$AO$15:$AO$512,B20,'PL3-GN TUNG DA'!$AA$15:$AA$512)</f>
        <v>249866</v>
      </c>
      <c r="BK20" s="35">
        <f>SUMIF('PL3-GN TUNG DA'!$AO$15:$AO$512,B20,'PL3-GN TUNG DA'!$AB$15:$AB$512)</f>
        <v>355198</v>
      </c>
      <c r="BL20" s="35">
        <f>SUMIF('PL3-GN TUNG DA'!$AO$15:$AO$512,B20,'PL3-GN TUNG DA'!$AC$15:$AC$512)</f>
        <v>0</v>
      </c>
      <c r="BM20" s="35">
        <f>SUMIF('PL3-GN TUNG DA'!$AO$15:$AO$512,B20,'PL3-GN TUNG DA'!$AD$15:$AD$512)</f>
        <v>0</v>
      </c>
      <c r="BN20" s="35"/>
      <c r="BO20" s="39">
        <f t="shared" si="34"/>
        <v>3790704</v>
      </c>
      <c r="BP20" s="39">
        <f t="shared" si="35"/>
        <v>3790704</v>
      </c>
      <c r="BQ20" s="35">
        <f>SUMIF('PL3-GN TUNG DA'!$AO$15:$AO$512,B20,'PL3-GN TUNG DA'!$AH$15:$AH$512)</f>
        <v>3790704</v>
      </c>
      <c r="BR20" s="35">
        <f>SUMIF('PL3-GN TUNG DA'!$AO$15:$AO$512,B20,'PL3-GN TUNG DA'!$AI$15:$AI$512)</f>
        <v>0</v>
      </c>
      <c r="BS20" s="35">
        <f>SUMIF('PL3-GN TUNG DA'!$AO$15:$AO$512,B20,'PL3-GN TUNG DA'!$AJ$15:$AJ$512)</f>
        <v>0</v>
      </c>
      <c r="BT20" s="35"/>
      <c r="BU20" s="35">
        <f>SUMIF('PL3-GN TUNG DA'!$AO$15:$AO$512,B20,'PL3-GN TUNG DA'!$AL$15:$AL$512)</f>
        <v>0</v>
      </c>
      <c r="BV20" s="112">
        <f t="shared" si="17"/>
        <v>130.66939196287319</v>
      </c>
      <c r="BW20" s="84">
        <f t="shared" si="18"/>
        <v>96.390599885535593</v>
      </c>
      <c r="BY20" s="57"/>
    </row>
    <row r="21" spans="1:77">
      <c r="A21" s="76">
        <v>6</v>
      </c>
      <c r="B21" s="4" t="s">
        <v>259</v>
      </c>
      <c r="C21" s="238">
        <f t="shared" si="21"/>
        <v>863407</v>
      </c>
      <c r="D21" s="238">
        <f t="shared" si="22"/>
        <v>789605</v>
      </c>
      <c r="E21" s="238">
        <v>252046</v>
      </c>
      <c r="F21" s="365">
        <f t="shared" si="6"/>
        <v>29.192026471872477</v>
      </c>
      <c r="G21" s="365">
        <f t="shared" si="7"/>
        <v>31.920517220635634</v>
      </c>
      <c r="H21" s="238">
        <f t="shared" si="23"/>
        <v>505313</v>
      </c>
      <c r="I21" s="240">
        <f t="shared" si="2"/>
        <v>58.525469448359814</v>
      </c>
      <c r="J21" s="380">
        <f t="shared" si="8"/>
        <v>63.995668720436171</v>
      </c>
      <c r="K21" s="253">
        <f t="shared" si="9"/>
        <v>17231</v>
      </c>
      <c r="L21" s="35">
        <f t="shared" si="24"/>
        <v>3794</v>
      </c>
      <c r="M21" s="35">
        <f>SUMIF('PL4-GN KD23-24'!$AD$11:$AD$489,B21,'PL4-GN KD23-24'!$E$11:$E$489)</f>
        <v>3341</v>
      </c>
      <c r="N21" s="35">
        <f>SUMIF('PL4-GN KD23-24'!$AD$11:$AD$489,B21,'PL4-GN KD23-24'!$F$11:$F$489)</f>
        <v>453</v>
      </c>
      <c r="O21" s="35">
        <f>SUMIF('PL4-GN KD23-24'!$AD$11:$AD$489,B21,'PL4-GN KD23-24'!$G$11:$G$489)</f>
        <v>0</v>
      </c>
      <c r="P21" s="35">
        <f>SUMIF('PL4-GN KD23-24'!$AD$11:$AD$489,B21,'PL4-GN KD23-24'!$H$11:$H$489)</f>
        <v>0</v>
      </c>
      <c r="Q21" s="253">
        <f t="shared" si="10"/>
        <v>13437</v>
      </c>
      <c r="R21" s="254">
        <f t="shared" si="11"/>
        <v>13437</v>
      </c>
      <c r="S21" s="35">
        <f>SUMIF('PL4-GN KD23-24'!$AD$11:$AD$490,"Ban QLDA ĐTXD&amp;KV PTĐT AG",'PL4-GN KD23-24'!K11:K490)</f>
        <v>13437</v>
      </c>
      <c r="T21" s="4"/>
      <c r="U21" s="4"/>
      <c r="V21" s="4"/>
      <c r="W21" s="4"/>
      <c r="X21" s="254">
        <f t="shared" si="12"/>
        <v>12568</v>
      </c>
      <c r="Y21" s="254">
        <f t="shared" si="19"/>
        <v>1719</v>
      </c>
      <c r="Z21" s="35">
        <f>SUMIF('PL4-GN KD23-24'!$AD$11:$AD$490,B21,'PL4-GN KD23-24'!$R$11:R494)</f>
        <v>1654</v>
      </c>
      <c r="AA21" s="35">
        <f>SUMIF('PL4-GN KD23-24'!$AD$11:$AD$490,B21,'PL4-GN KD23-24'!$S$11:$S$490)</f>
        <v>65</v>
      </c>
      <c r="AB21" s="35">
        <f>SUMIF('PL4-GN KD23-24'!$AD$11:$AD$490,B21,'PL4-GN KD23-24'!$T$11:$T$490)</f>
        <v>0</v>
      </c>
      <c r="AC21" s="35">
        <f>SUMIF('PL4-GN KD23-24'!$AD$11:$AD$490,B21,'PL4-GN KD23-24'!$U$11:$U$490)</f>
        <v>0</v>
      </c>
      <c r="AD21" s="254">
        <f t="shared" si="13"/>
        <v>10849</v>
      </c>
      <c r="AE21" s="254">
        <f t="shared" si="14"/>
        <v>10849</v>
      </c>
      <c r="AF21" s="254">
        <v>10849</v>
      </c>
      <c r="AG21" s="4"/>
      <c r="AH21" s="4"/>
      <c r="AI21" s="4"/>
      <c r="AJ21" s="4"/>
      <c r="AK21" s="84">
        <f t="shared" ref="AK21:AK28" si="36">X21/K21*100</f>
        <v>72.938308861934885</v>
      </c>
      <c r="AL21" s="35">
        <f t="shared" si="25"/>
        <v>846176</v>
      </c>
      <c r="AM21" s="35">
        <f t="shared" si="26"/>
        <v>772374</v>
      </c>
      <c r="AN21" s="35">
        <f t="shared" si="27"/>
        <v>644026</v>
      </c>
      <c r="AO21" s="35">
        <f t="shared" si="28"/>
        <v>570224</v>
      </c>
      <c r="AP21" s="35">
        <f>SUMIF('PL3-GN TUNG DA'!$AO$15:$AO$512,B21,'PL3-GN TUNG DA'!$G$15:$G$512)</f>
        <v>213099</v>
      </c>
      <c r="AQ21" s="35">
        <f>SUMIF('PL3-GN TUNG DA'!$AO$15:$AO$512,B21,'PL3-GN TUNG DA'!$H$15:$H$512)</f>
        <v>213650</v>
      </c>
      <c r="AR21" s="35">
        <f>SUMIF('PL3-GN TUNG DA'!$AO$15:$AO$512,B21,'PL3-GN TUNG DA'!$I$15:$I$512)</f>
        <v>430927</v>
      </c>
      <c r="AS21" s="35">
        <f>SUMIF('PL3-GN TUNG DA'!$AO$15:$AO$512,B21,'PL3-GN TUNG DA'!$J$15:$J$512)</f>
        <v>356574</v>
      </c>
      <c r="AT21" s="35">
        <f>SUMIF('PL3-GN TUNG DA'!$AO$15:$AO$512,B21,'PL3-GN TUNG DA'!$K$15:$K$512)</f>
        <v>0</v>
      </c>
      <c r="AU21" s="35">
        <f>SUMIF('PL3-GN TUNG DA'!$AO$15:$AO$512,B21,'PL3-GN TUNG DA'!$L$15:$L$512)</f>
        <v>0</v>
      </c>
      <c r="AV21" s="35"/>
      <c r="AW21" s="35">
        <f>SUMIF('PL3-GN TUNG DA'!$AO$15:$AO$512,B21,'PL3-GN TUNG DA'!$N$15:$N$512)</f>
        <v>0</v>
      </c>
      <c r="AX21" s="35">
        <f t="shared" si="29"/>
        <v>202150</v>
      </c>
      <c r="AY21" s="35">
        <f t="shared" si="30"/>
        <v>202150</v>
      </c>
      <c r="AZ21" s="35">
        <f t="shared" si="20"/>
        <v>0</v>
      </c>
      <c r="BA21" s="35">
        <f>BC21+BD21+BE21+BF21</f>
        <v>0</v>
      </c>
      <c r="BB21" s="35">
        <f>SUMIF('PL3-GN TUNG DA'!$AO$15:$AO$512,B21,'PL3-GN TUNG DA'!$S$15:$S$512)</f>
        <v>0</v>
      </c>
      <c r="BC21" s="35">
        <f>SUMIF('PL3-GN TUNG DA'!$AO$15:$AO$512,B21,'PL3-GN TUNG DA'!$T$15:$T$512)</f>
        <v>0</v>
      </c>
      <c r="BD21" s="35">
        <f>SUMIF('PL3-GN TUNG DA'!$AO$15:$AO$512,B21,'PL3-GN TUNG DA'!$U$15:$U$512)</f>
        <v>0</v>
      </c>
      <c r="BE21" s="35">
        <f>SUMIF('PL3-GN TUNG DA'!$AO$15:$AO$512,B21,'PL3-GN TUNG DA'!$V$15:$V$512)</f>
        <v>0</v>
      </c>
      <c r="BF21" s="35">
        <f>SUMIF('PL3-GN TUNG DA'!$AO$15:$AO$512,B21,'PL3-GN TUNG DA'!$W$15:$W$512)</f>
        <v>0</v>
      </c>
      <c r="BG21" s="35">
        <f>SUMIF('PL3-GN TUNG DA'!$AO$15:$AO$512,B21,'PL3-GN TUNG DA'!$X$15:$X$512)</f>
        <v>202150</v>
      </c>
      <c r="BH21" s="39">
        <f t="shared" si="32"/>
        <v>492745</v>
      </c>
      <c r="BI21" s="39">
        <f t="shared" si="33"/>
        <v>434387</v>
      </c>
      <c r="BJ21" s="35">
        <f>SUMIF('PL3-GN TUNG DA'!$AO$15:$AO$512,B21,'PL3-GN TUNG DA'!$AA$15:$AA$512)</f>
        <v>192983</v>
      </c>
      <c r="BK21" s="35">
        <f>SUMIF('PL3-GN TUNG DA'!$AO$15:$AO$512,B21,'PL3-GN TUNG DA'!$AB$15:$AB$512)</f>
        <v>241404</v>
      </c>
      <c r="BL21" s="35">
        <f>SUMIF('PL3-GN TUNG DA'!$AO$15:$AO$512,B21,'PL3-GN TUNG DA'!$AC$15:$AC$512)</f>
        <v>0</v>
      </c>
      <c r="BM21" s="35">
        <f>SUMIF('PL3-GN TUNG DA'!$AO$15:$AO$512,B21,'PL3-GN TUNG DA'!$AD$15:$AD$512)</f>
        <v>0</v>
      </c>
      <c r="BN21" s="35"/>
      <c r="BO21" s="39">
        <f t="shared" si="34"/>
        <v>58358</v>
      </c>
      <c r="BP21" s="39">
        <f t="shared" si="35"/>
        <v>0</v>
      </c>
      <c r="BQ21" s="35">
        <f>SUMIF('PL3-GN TUNG DA'!$AO$15:$AO$512,B21,'PL3-GN TUNG DA'!$AH$15:$AH$512)</f>
        <v>0</v>
      </c>
      <c r="BR21" s="35">
        <f>SUMIF('PL3-GN TUNG DA'!$AO$15:$AO$512,B21,'PL3-GN TUNG DA'!$AI$15:$AI$512)</f>
        <v>0</v>
      </c>
      <c r="BS21" s="35">
        <f>SUMIF('PL3-GN TUNG DA'!$AO$15:$AO$512,B21,'PL3-GN TUNG DA'!$AJ$15:$AJ$512)</f>
        <v>0</v>
      </c>
      <c r="BT21" s="35"/>
      <c r="BU21" s="35">
        <f>SUMIF('PL3-GN TUNG DA'!$AO$15:$AO$512,B21,'PL3-GN TUNG DA'!$AL$15:$AL$512)</f>
        <v>58358</v>
      </c>
      <c r="BV21" s="112">
        <f t="shared" si="17"/>
        <v>58.231975381008205</v>
      </c>
      <c r="BW21" s="84">
        <f t="shared" si="18"/>
        <v>63.796166106057427</v>
      </c>
    </row>
    <row r="22" spans="1:77">
      <c r="A22" s="76">
        <v>7</v>
      </c>
      <c r="B22" s="4" t="s">
        <v>258</v>
      </c>
      <c r="C22" s="238">
        <f t="shared" si="21"/>
        <v>7609</v>
      </c>
      <c r="D22" s="238">
        <f t="shared" si="22"/>
        <v>22571</v>
      </c>
      <c r="E22" s="238">
        <v>3449</v>
      </c>
      <c r="F22" s="365">
        <f t="shared" si="6"/>
        <v>45.327901169667498</v>
      </c>
      <c r="G22" s="365">
        <f t="shared" si="7"/>
        <v>15.28066988613708</v>
      </c>
      <c r="H22" s="238">
        <f t="shared" si="23"/>
        <v>3649</v>
      </c>
      <c r="I22" s="240">
        <f t="shared" si="2"/>
        <v>47.956367459587327</v>
      </c>
      <c r="J22" s="380">
        <f t="shared" si="8"/>
        <v>16.166762660050509</v>
      </c>
      <c r="K22" s="253">
        <f t="shared" si="9"/>
        <v>1559</v>
      </c>
      <c r="L22" s="35">
        <f t="shared" si="24"/>
        <v>1559</v>
      </c>
      <c r="M22" s="35">
        <f>SUMIF('PL4-GN KD23-24'!$AD$11:$AD$489,B22,'PL4-GN KD23-24'!$E$11:$E$489)</f>
        <v>1559</v>
      </c>
      <c r="N22" s="35">
        <f>SUMIF('PL4-GN KD23-24'!$AD$11:$AD$489,B22,'PL4-GN KD23-24'!$F$11:$F$489)</f>
        <v>0</v>
      </c>
      <c r="O22" s="35">
        <f>SUMIF('PL4-GN KD23-24'!$AD$11:$AD$489,B22,'PL4-GN KD23-24'!$G$11:$G$489)</f>
        <v>0</v>
      </c>
      <c r="P22" s="35">
        <f>SUMIF('PL4-GN KD23-24'!$AD$11:$AD$489,B22,'PL4-GN KD23-24'!$H$11:$H$489)</f>
        <v>0</v>
      </c>
      <c r="Q22" s="253">
        <f t="shared" si="10"/>
        <v>0</v>
      </c>
      <c r="R22" s="254">
        <f t="shared" si="11"/>
        <v>0</v>
      </c>
      <c r="S22" s="4"/>
      <c r="T22" s="4"/>
      <c r="U22" s="4"/>
      <c r="V22" s="4"/>
      <c r="W22" s="4"/>
      <c r="X22" s="254">
        <f t="shared" si="12"/>
        <v>0</v>
      </c>
      <c r="Y22" s="254">
        <f t="shared" si="19"/>
        <v>0</v>
      </c>
      <c r="Z22" s="35">
        <f>SUMIF('PL4-GN KD23-24'!$AD$11:$AD$490,B22,'PL4-GN KD23-24'!$R$11:R495)</f>
        <v>0</v>
      </c>
      <c r="AA22" s="35">
        <f>SUMIF('PL4-GN KD23-24'!$AD$11:$AD$490,B22,'PL4-GN KD23-24'!$S$11:$S$490)</f>
        <v>0</v>
      </c>
      <c r="AB22" s="35">
        <f>SUMIF('PL4-GN KD23-24'!$AD$11:$AD$490,B22,'PL4-GN KD23-24'!$T$11:$T$490)</f>
        <v>0</v>
      </c>
      <c r="AC22" s="35">
        <f>SUMIF('PL4-GN KD23-24'!$AD$11:$AD$490,B22,'PL4-GN KD23-24'!$U$11:$U$490)</f>
        <v>0</v>
      </c>
      <c r="AD22" s="254">
        <f t="shared" si="13"/>
        <v>0</v>
      </c>
      <c r="AE22" s="254">
        <f t="shared" si="14"/>
        <v>0</v>
      </c>
      <c r="AF22" s="4"/>
      <c r="AG22" s="4"/>
      <c r="AH22" s="4"/>
      <c r="AI22" s="4"/>
      <c r="AJ22" s="4"/>
      <c r="AK22" s="84">
        <f t="shared" si="36"/>
        <v>0</v>
      </c>
      <c r="AL22" s="35">
        <f t="shared" si="25"/>
        <v>6050</v>
      </c>
      <c r="AM22" s="35">
        <f t="shared" si="26"/>
        <v>21012</v>
      </c>
      <c r="AN22" s="35">
        <f t="shared" si="27"/>
        <v>6050</v>
      </c>
      <c r="AO22" s="35">
        <f t="shared" si="28"/>
        <v>21012</v>
      </c>
      <c r="AP22" s="35">
        <f>SUMIF('PL3-GN TUNG DA'!$AO$15:$AO$512,B22,'PL3-GN TUNG DA'!$G$15:$G$512)</f>
        <v>6050</v>
      </c>
      <c r="AQ22" s="35">
        <f>SUMIF('PL3-GN TUNG DA'!$AO$15:$AO$512,B22,'PL3-GN TUNG DA'!$H$15:$H$512)</f>
        <v>21012</v>
      </c>
      <c r="AR22" s="35">
        <f>SUMIF('PL3-GN TUNG DA'!$AO$15:$AO$512,B22,'PL3-GN TUNG DA'!$I$15:$I$512)</f>
        <v>0</v>
      </c>
      <c r="AS22" s="35">
        <f>SUMIF('PL3-GN TUNG DA'!$AO$15:$AO$512,B22,'PL3-GN TUNG DA'!$J$15:$J$512)</f>
        <v>0</v>
      </c>
      <c r="AT22" s="35">
        <f>SUMIF('PL3-GN TUNG DA'!$AO$15:$AO$512,B22,'PL3-GN TUNG DA'!$K$15:$K$512)</f>
        <v>0</v>
      </c>
      <c r="AU22" s="35">
        <f>SUMIF('PL3-GN TUNG DA'!$AO$15:$AO$512,B22,'PL3-GN TUNG DA'!$L$15:$L$512)</f>
        <v>0</v>
      </c>
      <c r="AV22" s="35"/>
      <c r="AW22" s="35">
        <f>SUMIF('PL3-GN TUNG DA'!$AO$15:$AO$512,B22,'PL3-GN TUNG DA'!$N$15:$N$512)</f>
        <v>0</v>
      </c>
      <c r="AX22" s="35">
        <f t="shared" si="29"/>
        <v>0</v>
      </c>
      <c r="AY22" s="35">
        <f t="shared" si="30"/>
        <v>0</v>
      </c>
      <c r="AZ22" s="35">
        <f t="shared" ref="AZ22:AZ38" si="37">BB22+BD22+BE22+BF22</f>
        <v>0</v>
      </c>
      <c r="BA22" s="35">
        <f t="shared" si="31"/>
        <v>0</v>
      </c>
      <c r="BB22" s="35">
        <f>SUMIF('PL3-GN TUNG DA'!$AO$15:$AO$512,B22,'PL3-GN TUNG DA'!$S$15:$S$512)</f>
        <v>0</v>
      </c>
      <c r="BC22" s="35">
        <f>SUMIF('PL3-GN TUNG DA'!$AO$15:$AO$512,B22,'PL3-GN TUNG DA'!$T$15:$T$512)</f>
        <v>0</v>
      </c>
      <c r="BD22" s="35">
        <f>SUMIF('PL3-GN TUNG DA'!$AO$15:$AO$512,B22,'PL3-GN TUNG DA'!$U$15:$U$512)</f>
        <v>0</v>
      </c>
      <c r="BE22" s="35">
        <f>SUMIF('PL3-GN TUNG DA'!$AO$15:$AO$512,B22,'PL3-GN TUNG DA'!$V$15:$V$512)</f>
        <v>0</v>
      </c>
      <c r="BF22" s="35">
        <f>SUMIF('PL3-GN TUNG DA'!$AO$15:$AO$512,B22,'PL3-GN TUNG DA'!$W$15:$W$512)</f>
        <v>0</v>
      </c>
      <c r="BG22" s="35">
        <f>SUMIF('PL3-GN TUNG DA'!$AO$15:$AO$512,B22,'PL3-GN TUNG DA'!$X$15:$X$512)</f>
        <v>0</v>
      </c>
      <c r="BH22" s="39">
        <f t="shared" si="32"/>
        <v>3649</v>
      </c>
      <c r="BI22" s="39">
        <f t="shared" si="33"/>
        <v>3649</v>
      </c>
      <c r="BJ22" s="35">
        <f>SUMIF('PL3-GN TUNG DA'!$AO$15:$AO$512,B22,'PL3-GN TUNG DA'!$AA$15:$AA$512)</f>
        <v>3649</v>
      </c>
      <c r="BK22" s="35">
        <f>SUMIF('PL3-GN TUNG DA'!$AO$15:$AO$512,B22,'PL3-GN TUNG DA'!$AB$15:$AB$512)</f>
        <v>0</v>
      </c>
      <c r="BL22" s="35">
        <f>SUMIF('PL3-GN TUNG DA'!$AO$15:$AO$512,B22,'PL3-GN TUNG DA'!$AC$15:$AC$512)</f>
        <v>0</v>
      </c>
      <c r="BM22" s="35">
        <f>SUMIF('PL3-GN TUNG DA'!$AO$15:$AO$512,B22,'PL3-GN TUNG DA'!$AD$15:$AD$512)</f>
        <v>0</v>
      </c>
      <c r="BN22" s="35"/>
      <c r="BO22" s="39">
        <f t="shared" si="34"/>
        <v>0</v>
      </c>
      <c r="BP22" s="39">
        <f t="shared" si="35"/>
        <v>0</v>
      </c>
      <c r="BQ22" s="35">
        <f>SUMIF('PL3-GN TUNG DA'!$AO$15:$AO$512,B22,'PL3-GN TUNG DA'!$AH$15:$AH$512)</f>
        <v>0</v>
      </c>
      <c r="BR22" s="35">
        <f>SUMIF('PL3-GN TUNG DA'!$AO$15:$AO$512,B22,'PL3-GN TUNG DA'!$AI$15:$AI$512)</f>
        <v>0</v>
      </c>
      <c r="BS22" s="35">
        <f>SUMIF('PL3-GN TUNG DA'!$AO$15:$AO$512,B22,'PL3-GN TUNG DA'!$AJ$15:$AJ$512)</f>
        <v>0</v>
      </c>
      <c r="BT22" s="35"/>
      <c r="BU22" s="35">
        <f>SUMIF('PL3-GN TUNG DA'!$AO$15:$AO$512,B22,'PL3-GN TUNG DA'!$AL$15:$AL$512)</f>
        <v>0</v>
      </c>
      <c r="BV22" s="112">
        <f t="shared" si="17"/>
        <v>60.314049586776861</v>
      </c>
      <c r="BW22" s="84">
        <f t="shared" si="18"/>
        <v>17.366266895107557</v>
      </c>
    </row>
    <row r="23" spans="1:77">
      <c r="A23" s="76">
        <v>8</v>
      </c>
      <c r="B23" s="4" t="s">
        <v>257</v>
      </c>
      <c r="C23" s="238">
        <f t="shared" si="21"/>
        <v>94181</v>
      </c>
      <c r="D23" s="238">
        <f t="shared" si="22"/>
        <v>99119</v>
      </c>
      <c r="E23" s="238">
        <v>19081</v>
      </c>
      <c r="F23" s="365">
        <f t="shared" si="6"/>
        <v>20.259925037958823</v>
      </c>
      <c r="G23" s="365">
        <f t="shared" si="7"/>
        <v>19.250597766321288</v>
      </c>
      <c r="H23" s="238">
        <f t="shared" si="23"/>
        <v>38514</v>
      </c>
      <c r="I23" s="240">
        <f t="shared" si="2"/>
        <v>40.893598496512034</v>
      </c>
      <c r="J23" s="380">
        <f t="shared" si="8"/>
        <v>38.85632421634601</v>
      </c>
      <c r="K23" s="253">
        <f t="shared" si="9"/>
        <v>207</v>
      </c>
      <c r="L23" s="35">
        <f t="shared" si="24"/>
        <v>207</v>
      </c>
      <c r="M23" s="35">
        <f>SUMIF('PL4-GN KD23-24'!$AD$11:$AD$489,B23,'PL4-GN KD23-24'!$E$11:$E$489)</f>
        <v>207</v>
      </c>
      <c r="N23" s="35">
        <f>SUMIF('PL4-GN KD23-24'!$AD$11:$AD$489,B23,'PL4-GN KD23-24'!$F$11:$F$489)</f>
        <v>0</v>
      </c>
      <c r="O23" s="35">
        <f>SUMIF('PL4-GN KD23-24'!$AD$11:$AD$489,B23,'PL4-GN KD23-24'!$G$11:$G$489)</f>
        <v>0</v>
      </c>
      <c r="P23" s="35">
        <f>SUMIF('PL4-GN KD23-24'!$AD$11:$AD$489,B23,'PL4-GN KD23-24'!$H$11:$H$489)</f>
        <v>0</v>
      </c>
      <c r="Q23" s="253">
        <f t="shared" si="10"/>
        <v>0</v>
      </c>
      <c r="R23" s="254">
        <f t="shared" si="11"/>
        <v>0</v>
      </c>
      <c r="S23" s="4"/>
      <c r="T23" s="4"/>
      <c r="U23" s="4"/>
      <c r="V23" s="4"/>
      <c r="W23" s="4"/>
      <c r="X23" s="254">
        <f t="shared" si="12"/>
        <v>0</v>
      </c>
      <c r="Y23" s="254">
        <f t="shared" si="19"/>
        <v>0</v>
      </c>
      <c r="Z23" s="35">
        <f>SUMIF('PL4-GN KD23-24'!$AD$11:$AD$490,B23,'PL4-GN KD23-24'!$R$11:R496)</f>
        <v>0</v>
      </c>
      <c r="AA23" s="35">
        <f>SUMIF('PL4-GN KD23-24'!$AD$11:$AD$490,B23,'PL4-GN KD23-24'!$S$11:$S$490)</f>
        <v>0</v>
      </c>
      <c r="AB23" s="35">
        <f>SUMIF('PL4-GN KD23-24'!$AD$11:$AD$490,B23,'PL4-GN KD23-24'!$T$11:$T$490)</f>
        <v>0</v>
      </c>
      <c r="AC23" s="35">
        <f>SUMIF('PL4-GN KD23-24'!$AD$11:$AD$490,B23,'PL4-GN KD23-24'!$U$11:$U$490)</f>
        <v>0</v>
      </c>
      <c r="AD23" s="254">
        <f t="shared" si="13"/>
        <v>0</v>
      </c>
      <c r="AE23" s="254">
        <f t="shared" si="14"/>
        <v>0</v>
      </c>
      <c r="AF23" s="4"/>
      <c r="AG23" s="4"/>
      <c r="AH23" s="4"/>
      <c r="AI23" s="4"/>
      <c r="AJ23" s="4"/>
      <c r="AK23" s="84">
        <f t="shared" si="36"/>
        <v>0</v>
      </c>
      <c r="AL23" s="35">
        <f t="shared" si="25"/>
        <v>93974</v>
      </c>
      <c r="AM23" s="35">
        <f t="shared" si="26"/>
        <v>98912</v>
      </c>
      <c r="AN23" s="35">
        <f t="shared" si="27"/>
        <v>93974</v>
      </c>
      <c r="AO23" s="35">
        <f t="shared" si="28"/>
        <v>98912</v>
      </c>
      <c r="AP23" s="35">
        <f>SUMIF('PL3-GN TUNG DA'!$AO$15:$AO$512,B23,'PL3-GN TUNG DA'!$G$15:$G$512)</f>
        <v>8524</v>
      </c>
      <c r="AQ23" s="35">
        <f>SUMIF('PL3-GN TUNG DA'!$AO$15:$AO$512,B23,'PL3-GN TUNG DA'!$H$15:$H$512)</f>
        <v>13462</v>
      </c>
      <c r="AR23" s="35">
        <f>SUMIF('PL3-GN TUNG DA'!$AO$15:$AO$512,B23,'PL3-GN TUNG DA'!$I$15:$I$512)</f>
        <v>85450</v>
      </c>
      <c r="AS23" s="35">
        <f>SUMIF('PL3-GN TUNG DA'!$AO$15:$AO$512,B23,'PL3-GN TUNG DA'!$J$15:$J$512)</f>
        <v>85450</v>
      </c>
      <c r="AT23" s="35">
        <f>SUMIF('PL3-GN TUNG DA'!$AO$15:$AO$512,B23,'PL3-GN TUNG DA'!$K$15:$K$512)</f>
        <v>0</v>
      </c>
      <c r="AU23" s="35">
        <f>SUMIF('PL3-GN TUNG DA'!$AO$15:$AO$512,B23,'PL3-GN TUNG DA'!$L$15:$L$512)</f>
        <v>0</v>
      </c>
      <c r="AV23" s="35"/>
      <c r="AW23" s="35">
        <f>SUMIF('PL3-GN TUNG DA'!$AO$15:$AO$512,B23,'PL3-GN TUNG DA'!$N$15:$N$512)</f>
        <v>0</v>
      </c>
      <c r="AX23" s="35">
        <f t="shared" si="29"/>
        <v>0</v>
      </c>
      <c r="AY23" s="35">
        <f t="shared" si="30"/>
        <v>0</v>
      </c>
      <c r="AZ23" s="35">
        <f t="shared" si="37"/>
        <v>0</v>
      </c>
      <c r="BA23" s="35">
        <f t="shared" si="31"/>
        <v>0</v>
      </c>
      <c r="BB23" s="35">
        <f>SUMIF('PL3-GN TUNG DA'!$AO$15:$AO$512,B23,'PL3-GN TUNG DA'!$S$15:$S$512)</f>
        <v>0</v>
      </c>
      <c r="BC23" s="35">
        <f>SUMIF('PL3-GN TUNG DA'!$AO$15:$AO$512,B23,'PL3-GN TUNG DA'!$T$15:$T$512)</f>
        <v>0</v>
      </c>
      <c r="BD23" s="35">
        <f>SUMIF('PL3-GN TUNG DA'!$AO$15:$AO$512,B23,'PL3-GN TUNG DA'!$U$15:$U$512)</f>
        <v>0</v>
      </c>
      <c r="BE23" s="35">
        <f>SUMIF('PL3-GN TUNG DA'!$AO$15:$AO$512,B23,'PL3-GN TUNG DA'!$V$15:$V$512)</f>
        <v>0</v>
      </c>
      <c r="BF23" s="35">
        <f>SUMIF('PL3-GN TUNG DA'!$AO$15:$AO$512,B23,'PL3-GN TUNG DA'!$W$15:$W$512)</f>
        <v>0</v>
      </c>
      <c r="BG23" s="35">
        <f>SUMIF('PL3-GN TUNG DA'!$AO$15:$AO$512,B23,'PL3-GN TUNG DA'!$X$15:$X$512)</f>
        <v>0</v>
      </c>
      <c r="BH23" s="39">
        <f t="shared" si="32"/>
        <v>38514</v>
      </c>
      <c r="BI23" s="39">
        <f t="shared" si="33"/>
        <v>38514</v>
      </c>
      <c r="BJ23" s="35">
        <f>SUMIF('PL3-GN TUNG DA'!$AO$15:$AO$512,B23,'PL3-GN TUNG DA'!$AA$15:$AA$512)</f>
        <v>12324</v>
      </c>
      <c r="BK23" s="35">
        <f>SUMIF('PL3-GN TUNG DA'!$AO$15:$AO$512,B23,'PL3-GN TUNG DA'!$AB$15:$AB$512)</f>
        <v>26190</v>
      </c>
      <c r="BL23" s="35">
        <f>SUMIF('PL3-GN TUNG DA'!$AO$15:$AO$512,B23,'PL3-GN TUNG DA'!$AC$15:$AC$512)</f>
        <v>0</v>
      </c>
      <c r="BM23" s="35">
        <f>SUMIF('PL3-GN TUNG DA'!$AO$15:$AO$512,B23,'PL3-GN TUNG DA'!$AD$15:$AD$512)</f>
        <v>0</v>
      </c>
      <c r="BN23" s="35"/>
      <c r="BO23" s="39">
        <f t="shared" si="34"/>
        <v>0</v>
      </c>
      <c r="BP23" s="39">
        <f t="shared" si="35"/>
        <v>0</v>
      </c>
      <c r="BQ23" s="35">
        <f>SUMIF('PL3-GN TUNG DA'!$AO$15:$AO$512,B23,'PL3-GN TUNG DA'!$AH$15:$AH$512)</f>
        <v>0</v>
      </c>
      <c r="BR23" s="35">
        <f>SUMIF('PL3-GN TUNG DA'!$AO$15:$AO$512,B23,'PL3-GN TUNG DA'!$AI$15:$AI$512)</f>
        <v>0</v>
      </c>
      <c r="BS23" s="35">
        <f>SUMIF('PL3-GN TUNG DA'!$AO$15:$AO$512,B23,'PL3-GN TUNG DA'!$AJ$15:$AJ$512)</f>
        <v>0</v>
      </c>
      <c r="BT23" s="35"/>
      <c r="BU23" s="35">
        <f>SUMIF('PL3-GN TUNG DA'!$AO$15:$AO$512,B23,'PL3-GN TUNG DA'!$AL$15:$AL$512)</f>
        <v>0</v>
      </c>
      <c r="BV23" s="112">
        <f t="shared" si="17"/>
        <v>40.983676336007832</v>
      </c>
      <c r="BW23" s="84">
        <f t="shared" si="18"/>
        <v>38.937641539954711</v>
      </c>
    </row>
    <row r="24" spans="1:77">
      <c r="A24" s="76">
        <v>9</v>
      </c>
      <c r="B24" s="4" t="s">
        <v>260</v>
      </c>
      <c r="C24" s="238">
        <f t="shared" si="21"/>
        <v>100000</v>
      </c>
      <c r="D24" s="238">
        <f t="shared" si="22"/>
        <v>205909</v>
      </c>
      <c r="E24" s="238">
        <v>103688</v>
      </c>
      <c r="F24" s="365">
        <f t="shared" si="6"/>
        <v>103.688</v>
      </c>
      <c r="G24" s="365">
        <f t="shared" si="7"/>
        <v>50.356225322836792</v>
      </c>
      <c r="H24" s="238">
        <f t="shared" si="23"/>
        <v>138490</v>
      </c>
      <c r="I24" s="240">
        <f t="shared" si="2"/>
        <v>138.49</v>
      </c>
      <c r="J24" s="380">
        <f t="shared" si="8"/>
        <v>67.257866339013844</v>
      </c>
      <c r="K24" s="253">
        <f t="shared" si="9"/>
        <v>0</v>
      </c>
      <c r="L24" s="35">
        <f t="shared" si="24"/>
        <v>0</v>
      </c>
      <c r="M24" s="35">
        <f>SUMIF('PL4-GN KD23-24'!$AD$11:$AD$489,B24,'PL4-GN KD23-24'!$E$11:$E$489)</f>
        <v>0</v>
      </c>
      <c r="N24" s="35">
        <f>SUMIF('PL4-GN KD23-24'!$AD$11:$AD$489,B24,'PL4-GN KD23-24'!$F$11:$F$489)</f>
        <v>0</v>
      </c>
      <c r="O24" s="35">
        <f>SUMIF('PL4-GN KD23-24'!$AD$11:$AD$489,B24,'PL4-GN KD23-24'!$G$11:$G$489)</f>
        <v>0</v>
      </c>
      <c r="P24" s="35">
        <f>SUMIF('PL4-GN KD23-24'!$AD$11:$AD$489,B24,'PL4-GN KD23-24'!$H$11:$H$489)</f>
        <v>0</v>
      </c>
      <c r="Q24" s="253">
        <f t="shared" si="10"/>
        <v>0</v>
      </c>
      <c r="R24" s="254">
        <f t="shared" si="11"/>
        <v>0</v>
      </c>
      <c r="S24" s="4"/>
      <c r="T24" s="4"/>
      <c r="U24" s="4"/>
      <c r="V24" s="4"/>
      <c r="W24" s="4"/>
      <c r="X24" s="254">
        <f t="shared" si="12"/>
        <v>0</v>
      </c>
      <c r="Y24" s="254">
        <f t="shared" si="19"/>
        <v>0</v>
      </c>
      <c r="Z24" s="35">
        <f>SUMIF('PL4-GN KD23-24'!$AD$11:$AD$490,B24,'PL4-GN KD23-24'!$R$11:R497)</f>
        <v>0</v>
      </c>
      <c r="AA24" s="35">
        <f>SUMIF('PL4-GN KD23-24'!$AD$11:$AD$490,B24,'PL4-GN KD23-24'!$S$11:$S$490)</f>
        <v>0</v>
      </c>
      <c r="AB24" s="35">
        <f>SUMIF('PL4-GN KD23-24'!$AD$11:$AD$490,B24,'PL4-GN KD23-24'!$T$11:$T$490)</f>
        <v>0</v>
      </c>
      <c r="AC24" s="35">
        <f>SUMIF('PL4-GN KD23-24'!$AD$11:$AD$490,B24,'PL4-GN KD23-24'!$U$11:$U$490)</f>
        <v>0</v>
      </c>
      <c r="AD24" s="254">
        <f t="shared" si="13"/>
        <v>0</v>
      </c>
      <c r="AE24" s="254">
        <f t="shared" si="14"/>
        <v>0</v>
      </c>
      <c r="AF24" s="4"/>
      <c r="AG24" s="4"/>
      <c r="AH24" s="4"/>
      <c r="AI24" s="4"/>
      <c r="AJ24" s="4"/>
      <c r="AK24" s="4"/>
      <c r="AL24" s="35">
        <f t="shared" si="25"/>
        <v>100000</v>
      </c>
      <c r="AM24" s="35">
        <f t="shared" si="26"/>
        <v>205909</v>
      </c>
      <c r="AN24" s="35">
        <f t="shared" si="27"/>
        <v>100000</v>
      </c>
      <c r="AO24" s="35">
        <f t="shared" si="28"/>
        <v>205909</v>
      </c>
      <c r="AP24" s="35">
        <f>SUMIF('PL3-GN TUNG DA'!$AO$15:$AO$512,B24,'PL3-GN TUNG DA'!$G$15:$G$512)</f>
        <v>100000</v>
      </c>
      <c r="AQ24" s="35">
        <f>SUMIF('PL3-GN TUNG DA'!$AO$15:$AO$512,B24,'PL3-GN TUNG DA'!$H$15:$H$512)</f>
        <v>145909</v>
      </c>
      <c r="AR24" s="35">
        <f>SUMIF('PL3-GN TUNG DA'!$AO$15:$AO$512,B24,'PL3-GN TUNG DA'!$I$15:$I$512)</f>
        <v>0</v>
      </c>
      <c r="AS24" s="35">
        <f>SUMIF('PL3-GN TUNG DA'!$AO$15:$AO$512,B24,'PL3-GN TUNG DA'!$J$15:$J$512)</f>
        <v>60000</v>
      </c>
      <c r="AT24" s="35">
        <f>SUMIF('PL3-GN TUNG DA'!$AO$15:$AO$512,B24,'PL3-GN TUNG DA'!$K$15:$K$512)</f>
        <v>0</v>
      </c>
      <c r="AU24" s="35">
        <f>SUMIF('PL3-GN TUNG DA'!$AO$15:$AO$512,B24,'PL3-GN TUNG DA'!$L$15:$L$512)</f>
        <v>0</v>
      </c>
      <c r="AV24" s="35"/>
      <c r="AW24" s="35">
        <f>SUMIF('PL3-GN TUNG DA'!$AO$15:$AO$512,B24,'PL3-GN TUNG DA'!$N$15:$N$512)</f>
        <v>0</v>
      </c>
      <c r="AX24" s="35">
        <f t="shared" si="29"/>
        <v>0</v>
      </c>
      <c r="AY24" s="35">
        <f t="shared" si="30"/>
        <v>0</v>
      </c>
      <c r="AZ24" s="35">
        <f t="shared" si="37"/>
        <v>0</v>
      </c>
      <c r="BA24" s="35">
        <f t="shared" si="31"/>
        <v>0</v>
      </c>
      <c r="BB24" s="35">
        <f>SUMIF('PL3-GN TUNG DA'!$AO$15:$AO$512,B24,'PL3-GN TUNG DA'!$S$15:$S$512)</f>
        <v>0</v>
      </c>
      <c r="BC24" s="35">
        <f>SUMIF('PL3-GN TUNG DA'!$AO$15:$AO$512,B24,'PL3-GN TUNG DA'!$T$15:$T$512)</f>
        <v>0</v>
      </c>
      <c r="BD24" s="35">
        <f>SUMIF('PL3-GN TUNG DA'!$AO$15:$AO$512,B24,'PL3-GN TUNG DA'!$U$15:$U$512)</f>
        <v>0</v>
      </c>
      <c r="BE24" s="35">
        <f>SUMIF('PL3-GN TUNG DA'!$AO$15:$AO$512,B24,'PL3-GN TUNG DA'!$V$15:$V$512)</f>
        <v>0</v>
      </c>
      <c r="BF24" s="35">
        <f>SUMIF('PL3-GN TUNG DA'!$AO$15:$AO$512,B24,'PL3-GN TUNG DA'!$W$15:$W$512)</f>
        <v>0</v>
      </c>
      <c r="BG24" s="35">
        <f>SUMIF('PL3-GN TUNG DA'!$AO$15:$AO$512,B24,'PL3-GN TUNG DA'!$X$15:$X$512)</f>
        <v>0</v>
      </c>
      <c r="BH24" s="39">
        <f t="shared" si="32"/>
        <v>138490</v>
      </c>
      <c r="BI24" s="39">
        <f t="shared" si="33"/>
        <v>138490</v>
      </c>
      <c r="BJ24" s="35">
        <f>SUMIF('PL3-GN TUNG DA'!$AO$15:$AO$512,B24,'PL3-GN TUNG DA'!$AA$15:$AA$512)</f>
        <v>103516</v>
      </c>
      <c r="BK24" s="35">
        <f>SUMIF('PL3-GN TUNG DA'!$AO$15:$AO$512,B24,'PL3-GN TUNG DA'!$AB$15:$AB$512)</f>
        <v>34974</v>
      </c>
      <c r="BL24" s="35">
        <f>SUMIF('PL3-GN TUNG DA'!$AO$15:$AO$512,B24,'PL3-GN TUNG DA'!$AC$15:$AC$512)</f>
        <v>0</v>
      </c>
      <c r="BM24" s="35">
        <f>SUMIF('PL3-GN TUNG DA'!$AO$15:$AO$512,B24,'PL3-GN TUNG DA'!$AD$15:$AD$512)</f>
        <v>0</v>
      </c>
      <c r="BN24" s="35"/>
      <c r="BO24" s="39">
        <f t="shared" si="34"/>
        <v>0</v>
      </c>
      <c r="BP24" s="39">
        <f t="shared" si="35"/>
        <v>0</v>
      </c>
      <c r="BQ24" s="35">
        <f>SUMIF('PL3-GN TUNG DA'!$AO$15:$AO$512,B24,'PL3-GN TUNG DA'!$AH$15:$AH$512)</f>
        <v>0</v>
      </c>
      <c r="BR24" s="35">
        <f>SUMIF('PL3-GN TUNG DA'!$AO$15:$AO$512,B24,'PL3-GN TUNG DA'!$AI$15:$AI$512)</f>
        <v>0</v>
      </c>
      <c r="BS24" s="35">
        <f>SUMIF('PL3-GN TUNG DA'!$AO$15:$AO$512,B24,'PL3-GN TUNG DA'!$AJ$15:$AJ$512)</f>
        <v>0</v>
      </c>
      <c r="BT24" s="35"/>
      <c r="BU24" s="35">
        <f>SUMIF('PL3-GN TUNG DA'!$AO$15:$AO$512,B24,'PL3-GN TUNG DA'!$AL$15:$AL$512)</f>
        <v>0</v>
      </c>
      <c r="BV24" s="112">
        <f t="shared" si="17"/>
        <v>138.49</v>
      </c>
      <c r="BW24" s="84">
        <f t="shared" si="18"/>
        <v>67.257866339013844</v>
      </c>
    </row>
    <row r="25" spans="1:77">
      <c r="A25" s="76">
        <v>10</v>
      </c>
      <c r="B25" s="4" t="s">
        <v>274</v>
      </c>
      <c r="C25" s="238">
        <f t="shared" si="21"/>
        <v>3186</v>
      </c>
      <c r="D25" s="238">
        <f t="shared" si="22"/>
        <v>2516</v>
      </c>
      <c r="E25" s="238">
        <v>663</v>
      </c>
      <c r="F25" s="365">
        <f t="shared" si="6"/>
        <v>20.809792843691149</v>
      </c>
      <c r="G25" s="365">
        <f t="shared" si="7"/>
        <v>26.351351351351347</v>
      </c>
      <c r="H25" s="238">
        <f t="shared" si="23"/>
        <v>2211</v>
      </c>
      <c r="I25" s="240">
        <f t="shared" si="2"/>
        <v>69.397363465160083</v>
      </c>
      <c r="J25" s="380">
        <f t="shared" si="8"/>
        <v>87.877583465818759</v>
      </c>
      <c r="K25" s="253">
        <f t="shared" si="9"/>
        <v>0</v>
      </c>
      <c r="L25" s="35">
        <f t="shared" si="24"/>
        <v>0</v>
      </c>
      <c r="M25" s="35">
        <f>SUMIF('PL4-GN KD23-24'!$AD$11:$AD$489,B25,'PL4-GN KD23-24'!$E$11:$E$489)</f>
        <v>0</v>
      </c>
      <c r="N25" s="35">
        <f>SUMIF('PL4-GN KD23-24'!$AD$11:$AD$489,B25,'PL4-GN KD23-24'!$F$11:$F$489)</f>
        <v>0</v>
      </c>
      <c r="O25" s="35">
        <f>SUMIF('PL4-GN KD23-24'!$AD$11:$AD$489,B25,'PL4-GN KD23-24'!$G$11:$G$489)</f>
        <v>0</v>
      </c>
      <c r="P25" s="35">
        <f>SUMIF('PL4-GN KD23-24'!$AD$11:$AD$489,B25,'PL4-GN KD23-24'!$H$11:$H$489)</f>
        <v>0</v>
      </c>
      <c r="Q25" s="253">
        <f t="shared" si="10"/>
        <v>0</v>
      </c>
      <c r="R25" s="254">
        <f t="shared" si="11"/>
        <v>0</v>
      </c>
      <c r="S25" s="4"/>
      <c r="T25" s="4"/>
      <c r="U25" s="4"/>
      <c r="V25" s="4"/>
      <c r="W25" s="4"/>
      <c r="X25" s="254">
        <f t="shared" si="12"/>
        <v>0</v>
      </c>
      <c r="Y25" s="254">
        <f t="shared" si="19"/>
        <v>0</v>
      </c>
      <c r="Z25" s="35">
        <f>SUMIF('PL4-GN KD23-24'!$AD$11:$AD$490,B25,'PL4-GN KD23-24'!$R$11:R499)</f>
        <v>0</v>
      </c>
      <c r="AA25" s="35">
        <f>SUMIF('PL4-GN KD23-24'!$AD$11:$AD$490,B25,'PL4-GN KD23-24'!$S$11:$S$490)</f>
        <v>0</v>
      </c>
      <c r="AB25" s="35">
        <f>SUMIF('PL4-GN KD23-24'!$AD$11:$AD$490,B25,'PL4-GN KD23-24'!$T$11:$T$490)</f>
        <v>0</v>
      </c>
      <c r="AC25" s="35">
        <f>SUMIF('PL4-GN KD23-24'!$AD$11:$AD$490,B25,'PL4-GN KD23-24'!$U$11:$U$490)</f>
        <v>0</v>
      </c>
      <c r="AD25" s="254">
        <f t="shared" si="13"/>
        <v>0</v>
      </c>
      <c r="AE25" s="254">
        <f t="shared" si="14"/>
        <v>0</v>
      </c>
      <c r="AF25" s="4"/>
      <c r="AG25" s="4"/>
      <c r="AH25" s="4"/>
      <c r="AI25" s="4"/>
      <c r="AJ25" s="4"/>
      <c r="AK25" s="4"/>
      <c r="AL25" s="35">
        <f t="shared" si="25"/>
        <v>3186</v>
      </c>
      <c r="AM25" s="35">
        <f t="shared" si="26"/>
        <v>2516</v>
      </c>
      <c r="AN25" s="35">
        <f t="shared" si="27"/>
        <v>3186</v>
      </c>
      <c r="AO25" s="35">
        <f t="shared" si="28"/>
        <v>2516</v>
      </c>
      <c r="AP25" s="35">
        <f>SUMIF('PL3-GN TUNG DA'!$AO$15:$AO$512,B25,'PL3-GN TUNG DA'!$G$15:$G$512)</f>
        <v>3186</v>
      </c>
      <c r="AQ25" s="35">
        <f>SUMIF('PL3-GN TUNG DA'!$AO$15:$AO$512,B25,'PL3-GN TUNG DA'!$H$15:$H$512)</f>
        <v>2516</v>
      </c>
      <c r="AR25" s="35">
        <f>SUMIF('PL3-GN TUNG DA'!$AO$15:$AO$512,B25,'PL3-GN TUNG DA'!$I$15:$I$512)</f>
        <v>0</v>
      </c>
      <c r="AS25" s="35">
        <f>SUMIF('PL3-GN TUNG DA'!$AO$15:$AO$512,B25,'PL3-GN TUNG DA'!$J$15:$J$512)</f>
        <v>0</v>
      </c>
      <c r="AT25" s="35">
        <f>SUMIF('PL3-GN TUNG DA'!$AO$15:$AO$512,B25,'PL3-GN TUNG DA'!$K$15:$K$512)</f>
        <v>0</v>
      </c>
      <c r="AU25" s="35">
        <f>SUMIF('PL3-GN TUNG DA'!$AO$15:$AO$512,B25,'PL3-GN TUNG DA'!$L$15:$L$512)</f>
        <v>0</v>
      </c>
      <c r="AV25" s="35"/>
      <c r="AW25" s="35">
        <f>SUMIF('PL3-GN TUNG DA'!$AO$15:$AO$512,B25,'PL3-GN TUNG DA'!$N$15:$N$512)</f>
        <v>0</v>
      </c>
      <c r="AX25" s="35">
        <f t="shared" si="29"/>
        <v>0</v>
      </c>
      <c r="AY25" s="35">
        <f t="shared" si="30"/>
        <v>0</v>
      </c>
      <c r="AZ25" s="35">
        <f t="shared" si="37"/>
        <v>0</v>
      </c>
      <c r="BA25" s="35">
        <f t="shared" si="31"/>
        <v>0</v>
      </c>
      <c r="BB25" s="35">
        <f>SUMIF('PL3-GN TUNG DA'!$AO$15:$AO$512,B25,'PL3-GN TUNG DA'!$S$15:$S$512)</f>
        <v>0</v>
      </c>
      <c r="BC25" s="35">
        <f>SUMIF('PL3-GN TUNG DA'!$AO$15:$AO$512,B25,'PL3-GN TUNG DA'!$T$15:$T$512)</f>
        <v>0</v>
      </c>
      <c r="BD25" s="35">
        <f>SUMIF('PL3-GN TUNG DA'!$AO$15:$AO$512,B25,'PL3-GN TUNG DA'!$U$15:$U$512)</f>
        <v>0</v>
      </c>
      <c r="BE25" s="35">
        <f>SUMIF('PL3-GN TUNG DA'!$AO$15:$AO$512,B25,'PL3-GN TUNG DA'!$V$15:$V$512)</f>
        <v>0</v>
      </c>
      <c r="BF25" s="35">
        <f>SUMIF('PL3-GN TUNG DA'!$AO$15:$AO$512,B25,'PL3-GN TUNG DA'!$W$15:$W$512)</f>
        <v>0</v>
      </c>
      <c r="BG25" s="35">
        <f>SUMIF('PL3-GN TUNG DA'!$AO$15:$AO$512,B25,'PL3-GN TUNG DA'!$X$15:$X$512)</f>
        <v>0</v>
      </c>
      <c r="BH25" s="39">
        <f t="shared" si="32"/>
        <v>2211</v>
      </c>
      <c r="BI25" s="39">
        <f t="shared" si="33"/>
        <v>2211</v>
      </c>
      <c r="BJ25" s="35">
        <f>SUMIF('PL3-GN TUNG DA'!$AO$15:$AO$512,B25,'PL3-GN TUNG DA'!$AA$15:$AA$512)</f>
        <v>2211</v>
      </c>
      <c r="BK25" s="35">
        <f>SUMIF('PL3-GN TUNG DA'!$AO$15:$AO$512,B25,'PL3-GN TUNG DA'!$AB$15:$AB$512)</f>
        <v>0</v>
      </c>
      <c r="BL25" s="35">
        <f>SUMIF('PL3-GN TUNG DA'!$AO$15:$AO$512,B25,'PL3-GN TUNG DA'!$AC$15:$AC$512)</f>
        <v>0</v>
      </c>
      <c r="BM25" s="35">
        <f>SUMIF('PL3-GN TUNG DA'!$AO$15:$AO$512,B25,'PL3-GN TUNG DA'!$AD$15:$AD$512)</f>
        <v>0</v>
      </c>
      <c r="BN25" s="35"/>
      <c r="BO25" s="39">
        <f t="shared" si="34"/>
        <v>0</v>
      </c>
      <c r="BP25" s="39">
        <f t="shared" si="35"/>
        <v>0</v>
      </c>
      <c r="BQ25" s="35">
        <f>SUMIF('PL3-GN TUNG DA'!$AO$15:$AO$512,B25,'PL3-GN TUNG DA'!$AH$15:$AH$512)</f>
        <v>0</v>
      </c>
      <c r="BR25" s="35">
        <f>SUMIF('PL3-GN TUNG DA'!$AO$15:$AO$512,B25,'PL3-GN TUNG DA'!$AI$15:$AI$512)</f>
        <v>0</v>
      </c>
      <c r="BS25" s="35">
        <f>SUMIF('PL3-GN TUNG DA'!$AO$15:$AO$512,B25,'PL3-GN TUNG DA'!$AJ$15:$AJ$512)</f>
        <v>0</v>
      </c>
      <c r="BT25" s="35"/>
      <c r="BU25" s="35">
        <f>SUMIF('PL3-GN TUNG DA'!$AO$15:$AO$512,B25,'PL3-GN TUNG DA'!$AL$15:$AL$512)</f>
        <v>0</v>
      </c>
      <c r="BV25" s="112">
        <f t="shared" si="17"/>
        <v>69.397363465160083</v>
      </c>
      <c r="BW25" s="84">
        <f t="shared" si="18"/>
        <v>87.877583465818759</v>
      </c>
    </row>
    <row r="26" spans="1:77">
      <c r="A26" s="76">
        <v>11</v>
      </c>
      <c r="B26" s="4" t="s">
        <v>383</v>
      </c>
      <c r="C26" s="238">
        <f t="shared" si="21"/>
        <v>36739.004081632658</v>
      </c>
      <c r="D26" s="238">
        <f t="shared" si="22"/>
        <v>26118.36734693878</v>
      </c>
      <c r="E26" s="238">
        <v>12369</v>
      </c>
      <c r="F26" s="365">
        <f t="shared" si="6"/>
        <v>33.667216379944747</v>
      </c>
      <c r="G26" s="365">
        <f t="shared" si="7"/>
        <v>47.357477730895447</v>
      </c>
      <c r="H26" s="238">
        <f t="shared" si="23"/>
        <v>12400</v>
      </c>
      <c r="I26" s="240">
        <f t="shared" si="2"/>
        <v>33.751595368365663</v>
      </c>
      <c r="J26" s="380">
        <f t="shared" si="8"/>
        <v>47.476168151273626</v>
      </c>
      <c r="K26" s="253">
        <f t="shared" si="9"/>
        <v>0</v>
      </c>
      <c r="L26" s="35">
        <f t="shared" si="24"/>
        <v>0</v>
      </c>
      <c r="M26" s="35">
        <f>SUMIF('PL4-GN KD23-24'!$AD$11:$AD$489,B26,'PL4-GN KD23-24'!$E$11:$E$489)</f>
        <v>0</v>
      </c>
      <c r="N26" s="35">
        <f>SUMIF('PL4-GN KD23-24'!$AD$11:$AD$489,B26,'PL4-GN KD23-24'!$F$11:$F$489)</f>
        <v>0</v>
      </c>
      <c r="O26" s="35">
        <f>SUMIF('PL4-GN KD23-24'!$AD$11:$AD$489,B26,'PL4-GN KD23-24'!$G$11:$G$489)</f>
        <v>0</v>
      </c>
      <c r="P26" s="35">
        <f>SUMIF('PL4-GN KD23-24'!$AD$11:$AD$489,B26,'PL4-GN KD23-24'!$H$11:$H$489)</f>
        <v>0</v>
      </c>
      <c r="Q26" s="253">
        <f t="shared" si="10"/>
        <v>0</v>
      </c>
      <c r="R26" s="254">
        <f t="shared" si="11"/>
        <v>0</v>
      </c>
      <c r="S26" s="4"/>
      <c r="T26" s="4"/>
      <c r="U26" s="4"/>
      <c r="V26" s="4"/>
      <c r="W26" s="4"/>
      <c r="X26" s="254">
        <f t="shared" si="12"/>
        <v>0</v>
      </c>
      <c r="Y26" s="254">
        <f t="shared" si="19"/>
        <v>0</v>
      </c>
      <c r="Z26" s="35">
        <f>SUMIF('PL4-GN KD23-24'!$AD$11:$AD$490,B26,'PL4-GN KD23-24'!$R$11:R500)</f>
        <v>0</v>
      </c>
      <c r="AA26" s="35">
        <f>SUMIF('PL4-GN KD23-24'!$AD$11:$AD$490,B26,'PL4-GN KD23-24'!$S$11:$S$490)</f>
        <v>0</v>
      </c>
      <c r="AB26" s="35">
        <f>SUMIF('PL4-GN KD23-24'!$AD$11:$AD$490,B26,'PL4-GN KD23-24'!$T$11:$T$490)</f>
        <v>0</v>
      </c>
      <c r="AC26" s="35">
        <f>SUMIF('PL4-GN KD23-24'!$AD$11:$AD$490,B26,'PL4-GN KD23-24'!$U$11:$U$490)</f>
        <v>0</v>
      </c>
      <c r="AD26" s="254">
        <f t="shared" si="13"/>
        <v>0</v>
      </c>
      <c r="AE26" s="254">
        <f t="shared" si="14"/>
        <v>0</v>
      </c>
      <c r="AF26" s="4"/>
      <c r="AG26" s="4"/>
      <c r="AH26" s="4"/>
      <c r="AI26" s="4"/>
      <c r="AJ26" s="4"/>
      <c r="AK26" s="4"/>
      <c r="AL26" s="35">
        <f t="shared" si="25"/>
        <v>36739.004081632658</v>
      </c>
      <c r="AM26" s="35">
        <f t="shared" si="26"/>
        <v>26118.36734693878</v>
      </c>
      <c r="AN26" s="35">
        <f t="shared" si="27"/>
        <v>30612.636734693879</v>
      </c>
      <c r="AO26" s="35">
        <f t="shared" si="28"/>
        <v>19992</v>
      </c>
      <c r="AP26" s="35">
        <f>SUMIF('PL3-GN TUNG DA'!$AO$15:$AO$512,B26,'PL3-GN TUNG DA'!$G$15:$G$512)</f>
        <v>0</v>
      </c>
      <c r="AQ26" s="35">
        <f>SUMIF('PL3-GN TUNG DA'!$AO$15:$AO$512,B26,'PL3-GN TUNG DA'!$H$15:$H$512)</f>
        <v>0</v>
      </c>
      <c r="AR26" s="35">
        <f>SUMIF('PL3-GN TUNG DA'!$AO$15:$AO$512,B26,'PL3-GN TUNG DA'!$I$15:$I$512)</f>
        <v>30612.636734693879</v>
      </c>
      <c r="AS26" s="35">
        <f>SUMIF('PL3-GN TUNG DA'!$AO$15:$AO$512,B26,'PL3-GN TUNG DA'!$J$15:$J$512)</f>
        <v>19992</v>
      </c>
      <c r="AT26" s="35">
        <f>SUMIF('PL3-GN TUNG DA'!$AO$15:$AO$512,B26,'PL3-GN TUNG DA'!$K$15:$K$512)</f>
        <v>0</v>
      </c>
      <c r="AU26" s="35">
        <f>SUMIF('PL3-GN TUNG DA'!$AO$15:$AO$512,B26,'PL3-GN TUNG DA'!$L$15:$L$512)</f>
        <v>0</v>
      </c>
      <c r="AV26" s="35"/>
      <c r="AW26" s="35">
        <f>SUMIF('PL3-GN TUNG DA'!$AO$15:$AO$512,B26,'PL3-GN TUNG DA'!$N$15:$N$512)</f>
        <v>0</v>
      </c>
      <c r="AX26" s="35">
        <f t="shared" si="29"/>
        <v>6126.3673469387795</v>
      </c>
      <c r="AY26" s="35">
        <f t="shared" si="30"/>
        <v>6126.3673469387795</v>
      </c>
      <c r="AZ26" s="35">
        <f t="shared" si="37"/>
        <v>6126.3673469387795</v>
      </c>
      <c r="BA26" s="35">
        <f t="shared" si="31"/>
        <v>6126.3673469387795</v>
      </c>
      <c r="BB26" s="35">
        <f>SUMIF('PL3-GN TUNG DA'!$AO$15:$AO$512,B26,'PL3-GN TUNG DA'!$S$15:$S$512)</f>
        <v>0</v>
      </c>
      <c r="BC26" s="35">
        <f>SUMIF('PL3-GN TUNG DA'!$AO$15:$AO$512,B26,'PL3-GN TUNG DA'!$T$15:$T$512)</f>
        <v>0</v>
      </c>
      <c r="BD26" s="35">
        <f>SUMIF('PL3-GN TUNG DA'!$AO$15:$AO$512,B26,'PL3-GN TUNG DA'!$U$15:$U$512)</f>
        <v>0</v>
      </c>
      <c r="BE26" s="35">
        <f>SUMIF('PL3-GN TUNG DA'!$AO$15:$AO$512,B26,'PL3-GN TUNG DA'!$V$15:$V$512)</f>
        <v>6126.3673469387795</v>
      </c>
      <c r="BF26" s="35">
        <f>SUMIF('PL3-GN TUNG DA'!$AO$15:$AO$512,B26,'PL3-GN TUNG DA'!$W$15:$W$512)</f>
        <v>0</v>
      </c>
      <c r="BG26" s="35">
        <f>SUMIF('PL3-GN TUNG DA'!$AO$15:$AO$512,B26,'PL3-GN TUNG DA'!$X$15:$X$512)</f>
        <v>0</v>
      </c>
      <c r="BH26" s="39">
        <f t="shared" si="32"/>
        <v>12400</v>
      </c>
      <c r="BI26" s="39">
        <f t="shared" si="33"/>
        <v>8603</v>
      </c>
      <c r="BJ26" s="35">
        <f>SUMIF('PL3-GN TUNG DA'!$AO$15:$AO$512,B26,'PL3-GN TUNG DA'!$AA$15:$AA$512)</f>
        <v>0</v>
      </c>
      <c r="BK26" s="35">
        <f>SUMIF('PL3-GN TUNG DA'!$AO$15:$AO$512,B26,'PL3-GN TUNG DA'!$AB$15:$AB$512)</f>
        <v>8603</v>
      </c>
      <c r="BL26" s="35">
        <f>SUMIF('PL3-GN TUNG DA'!$AO$15:$AO$512,B26,'PL3-GN TUNG DA'!$AC$15:$AC$512)</f>
        <v>0</v>
      </c>
      <c r="BM26" s="35">
        <f>SUMIF('PL3-GN TUNG DA'!$AO$15:$AO$512,B26,'PL3-GN TUNG DA'!$AD$15:$AD$512)</f>
        <v>0</v>
      </c>
      <c r="BN26" s="35"/>
      <c r="BO26" s="39">
        <f t="shared" si="34"/>
        <v>3797</v>
      </c>
      <c r="BP26" s="39">
        <f t="shared" si="35"/>
        <v>3797</v>
      </c>
      <c r="BQ26" s="35">
        <f>SUMIF('PL3-GN TUNG DA'!$AO$15:$AO$512,B26,'PL3-GN TUNG DA'!$AH$15:$AH$512)</f>
        <v>0</v>
      </c>
      <c r="BR26" s="35">
        <f>SUMIF('PL3-GN TUNG DA'!$AO$15:$AO$512,B26,'PL3-GN TUNG DA'!$AI$15:$AI$512)</f>
        <v>0</v>
      </c>
      <c r="BS26" s="35">
        <f>SUMIF('PL3-GN TUNG DA'!$AO$15:$AO$512,B26,'PL3-GN TUNG DA'!$AJ$15:$AJ$512)</f>
        <v>3797</v>
      </c>
      <c r="BT26" s="35"/>
      <c r="BU26" s="35">
        <f>SUMIF('PL3-GN TUNG DA'!$AO$15:$AO$512,B26,'PL3-GN TUNG DA'!$AL$15:$AL$512)</f>
        <v>0</v>
      </c>
      <c r="BV26" s="112">
        <f t="shared" si="17"/>
        <v>33.751595368365663</v>
      </c>
      <c r="BW26" s="84">
        <f t="shared" si="18"/>
        <v>47.476168151273626</v>
      </c>
      <c r="BY26" s="57"/>
    </row>
    <row r="27" spans="1:77">
      <c r="A27" s="76">
        <v>12</v>
      </c>
      <c r="B27" s="4" t="s">
        <v>280</v>
      </c>
      <c r="C27" s="238">
        <f t="shared" si="21"/>
        <v>4895</v>
      </c>
      <c r="D27" s="238">
        <f t="shared" si="22"/>
        <v>759</v>
      </c>
      <c r="E27" s="238">
        <v>344</v>
      </c>
      <c r="F27" s="365">
        <f t="shared" si="6"/>
        <v>7.027579162410623</v>
      </c>
      <c r="G27" s="365">
        <f t="shared" si="7"/>
        <v>45.322793148880102</v>
      </c>
      <c r="H27" s="238">
        <f t="shared" si="23"/>
        <v>344</v>
      </c>
      <c r="I27" s="240">
        <f t="shared" si="2"/>
        <v>7.027579162410623</v>
      </c>
      <c r="J27" s="380">
        <f t="shared" si="8"/>
        <v>45.322793148880102</v>
      </c>
      <c r="K27" s="253">
        <f t="shared" si="9"/>
        <v>759</v>
      </c>
      <c r="L27" s="35">
        <f t="shared" si="24"/>
        <v>759</v>
      </c>
      <c r="M27" s="35">
        <f>SUMIF('PL4-GN KD23-24'!$AD$11:$AD$489,B27,'PL4-GN KD23-24'!$E$11:$E$489)</f>
        <v>759</v>
      </c>
      <c r="N27" s="35">
        <f>SUMIF('PL4-GN KD23-24'!$AD$11:$AD$489,B27,'PL4-GN KD23-24'!$F$11:$F$489)</f>
        <v>0</v>
      </c>
      <c r="O27" s="35">
        <f>SUMIF('PL4-GN KD23-24'!$AD$11:$AD$489,B27,'PL4-GN KD23-24'!$G$11:$G$489)</f>
        <v>0</v>
      </c>
      <c r="P27" s="35">
        <f>SUMIF('PL4-GN KD23-24'!$AD$11:$AD$489,B27,'PL4-GN KD23-24'!$H$11:$H$489)</f>
        <v>0</v>
      </c>
      <c r="Q27" s="253">
        <f t="shared" si="10"/>
        <v>0</v>
      </c>
      <c r="R27" s="254">
        <f t="shared" si="11"/>
        <v>0</v>
      </c>
      <c r="S27" s="4"/>
      <c r="T27" s="4"/>
      <c r="U27" s="4"/>
      <c r="V27" s="4"/>
      <c r="W27" s="4"/>
      <c r="X27" s="254">
        <f t="shared" si="12"/>
        <v>344</v>
      </c>
      <c r="Y27" s="254">
        <f t="shared" si="19"/>
        <v>344</v>
      </c>
      <c r="Z27" s="35">
        <f>SUMIF('PL4-GN KD23-24'!$AD$11:$AD$490,B27,'PL4-GN KD23-24'!$R$11:R501)</f>
        <v>344</v>
      </c>
      <c r="AA27" s="35">
        <f>SUMIF('PL4-GN KD23-24'!$AD$11:$AD$490,B27,'PL4-GN KD23-24'!$S$11:$S$490)</f>
        <v>0</v>
      </c>
      <c r="AB27" s="35">
        <f>SUMIF('PL4-GN KD23-24'!$AD$11:$AD$490,B27,'PL4-GN KD23-24'!$T$11:$T$490)</f>
        <v>0</v>
      </c>
      <c r="AC27" s="35">
        <f>SUMIF('PL4-GN KD23-24'!$AD$11:$AD$490,B27,'PL4-GN KD23-24'!$U$11:$U$490)</f>
        <v>0</v>
      </c>
      <c r="AD27" s="254">
        <f t="shared" si="13"/>
        <v>0</v>
      </c>
      <c r="AE27" s="254">
        <f t="shared" si="14"/>
        <v>0</v>
      </c>
      <c r="AF27" s="4"/>
      <c r="AG27" s="4"/>
      <c r="AH27" s="4"/>
      <c r="AI27" s="4"/>
      <c r="AJ27" s="4"/>
      <c r="AK27" s="84">
        <f t="shared" si="36"/>
        <v>45.322793148880102</v>
      </c>
      <c r="AL27" s="35">
        <f t="shared" si="25"/>
        <v>4136</v>
      </c>
      <c r="AM27" s="35">
        <f t="shared" si="26"/>
        <v>0</v>
      </c>
      <c r="AN27" s="35">
        <f t="shared" si="27"/>
        <v>4136</v>
      </c>
      <c r="AO27" s="35">
        <f t="shared" si="28"/>
        <v>0</v>
      </c>
      <c r="AP27" s="35">
        <f>SUMIF('PL3-GN TUNG DA'!$AO$15:$AO$512,B27,'PL3-GN TUNG DA'!$G$15:$G$512)</f>
        <v>4136</v>
      </c>
      <c r="AQ27" s="35">
        <f>SUMIF('PL3-GN TUNG DA'!$AO$15:$AO$512,B27,'PL3-GN TUNG DA'!$H$15:$H$512)</f>
        <v>0</v>
      </c>
      <c r="AR27" s="35">
        <f>SUMIF('PL3-GN TUNG DA'!$AO$15:$AO$512,B27,'PL3-GN TUNG DA'!$I$15:$I$512)</f>
        <v>0</v>
      </c>
      <c r="AS27" s="35">
        <f>SUMIF('PL3-GN TUNG DA'!$AO$15:$AO$512,B27,'PL3-GN TUNG DA'!$J$15:$J$512)</f>
        <v>0</v>
      </c>
      <c r="AT27" s="35">
        <f>SUMIF('PL3-GN TUNG DA'!$AO$15:$AO$512,B27,'PL3-GN TUNG DA'!$K$15:$K$512)</f>
        <v>0</v>
      </c>
      <c r="AU27" s="35">
        <f>SUMIF('PL3-GN TUNG DA'!$AO$15:$AO$512,B27,'PL3-GN TUNG DA'!$L$15:$L$512)</f>
        <v>0</v>
      </c>
      <c r="AV27" s="35"/>
      <c r="AW27" s="35">
        <f>SUMIF('PL3-GN TUNG DA'!$AO$15:$AO$512,B27,'PL3-GN TUNG DA'!$N$15:$N$512)</f>
        <v>0</v>
      </c>
      <c r="AX27" s="35">
        <f t="shared" si="29"/>
        <v>0</v>
      </c>
      <c r="AY27" s="35">
        <f t="shared" si="30"/>
        <v>0</v>
      </c>
      <c r="AZ27" s="35">
        <f t="shared" si="37"/>
        <v>0</v>
      </c>
      <c r="BA27" s="35">
        <f t="shared" si="31"/>
        <v>0</v>
      </c>
      <c r="BB27" s="35">
        <f>SUMIF('PL3-GN TUNG DA'!$AO$15:$AO$512,B27,'PL3-GN TUNG DA'!$S$15:$S$512)</f>
        <v>0</v>
      </c>
      <c r="BC27" s="35">
        <f>SUMIF('PL3-GN TUNG DA'!$AO$15:$AO$512,B27,'PL3-GN TUNG DA'!$T$15:$T$512)</f>
        <v>0</v>
      </c>
      <c r="BD27" s="35">
        <f>SUMIF('PL3-GN TUNG DA'!$AO$15:$AO$512,B27,'PL3-GN TUNG DA'!$U$15:$U$512)</f>
        <v>0</v>
      </c>
      <c r="BE27" s="35">
        <f>SUMIF('PL3-GN TUNG DA'!$AO$15:$AO$512,B27,'PL3-GN TUNG DA'!$V$15:$V$512)</f>
        <v>0</v>
      </c>
      <c r="BF27" s="35">
        <f>SUMIF('PL3-GN TUNG DA'!$AO$15:$AO$512,B27,'PL3-GN TUNG DA'!$W$15:$W$512)</f>
        <v>0</v>
      </c>
      <c r="BG27" s="35">
        <f>SUMIF('PL3-GN TUNG DA'!$AO$15:$AO$512,B27,'PL3-GN TUNG DA'!$X$15:$X$512)</f>
        <v>0</v>
      </c>
      <c r="BH27" s="39">
        <f t="shared" si="32"/>
        <v>0</v>
      </c>
      <c r="BI27" s="39">
        <f t="shared" si="33"/>
        <v>0</v>
      </c>
      <c r="BJ27" s="35">
        <f>SUMIF('PL3-GN TUNG DA'!$AO$15:$AO$512,B27,'PL3-GN TUNG DA'!$AA$15:$AA$512)</f>
        <v>0</v>
      </c>
      <c r="BK27" s="35">
        <f>SUMIF('PL3-GN TUNG DA'!$AO$15:$AO$512,B27,'PL3-GN TUNG DA'!$AB$15:$AB$512)</f>
        <v>0</v>
      </c>
      <c r="BL27" s="35">
        <f>SUMIF('PL3-GN TUNG DA'!$AO$15:$AO$512,B27,'PL3-GN TUNG DA'!$AC$15:$AC$512)</f>
        <v>0</v>
      </c>
      <c r="BM27" s="35">
        <f>SUMIF('PL3-GN TUNG DA'!$AO$15:$AO$512,B27,'PL3-GN TUNG DA'!$AD$15:$AD$512)</f>
        <v>0</v>
      </c>
      <c r="BN27" s="35"/>
      <c r="BO27" s="39">
        <f t="shared" si="34"/>
        <v>0</v>
      </c>
      <c r="BP27" s="39">
        <f t="shared" si="35"/>
        <v>0</v>
      </c>
      <c r="BQ27" s="35">
        <f>SUMIF('PL3-GN TUNG DA'!$AO$15:$AO$512,B27,'PL3-GN TUNG DA'!$AH$15:$AH$512)</f>
        <v>0</v>
      </c>
      <c r="BR27" s="35">
        <f>SUMIF('PL3-GN TUNG DA'!$AO$15:$AO$512,B27,'PL3-GN TUNG DA'!$AI$15:$AI$512)</f>
        <v>0</v>
      </c>
      <c r="BS27" s="35">
        <f>SUMIF('PL3-GN TUNG DA'!$AO$15:$AO$512,B27,'PL3-GN TUNG DA'!$AJ$15:$AJ$512)</f>
        <v>0</v>
      </c>
      <c r="BT27" s="35"/>
      <c r="BU27" s="35">
        <f>SUMIF('PL3-GN TUNG DA'!$AO$15:$AO$512,B27,'PL3-GN TUNG DA'!$AL$15:$AL$512)</f>
        <v>0</v>
      </c>
      <c r="BV27" s="112">
        <f t="shared" si="17"/>
        <v>0</v>
      </c>
      <c r="BW27" s="84"/>
    </row>
    <row r="28" spans="1:77">
      <c r="A28" s="76">
        <v>13</v>
      </c>
      <c r="B28" s="4" t="s">
        <v>272</v>
      </c>
      <c r="C28" s="238">
        <f t="shared" si="21"/>
        <v>95061</v>
      </c>
      <c r="D28" s="238">
        <f t="shared" si="22"/>
        <v>121630</v>
      </c>
      <c r="E28" s="238">
        <v>24853</v>
      </c>
      <c r="F28" s="365">
        <f t="shared" si="6"/>
        <v>26.144265261253302</v>
      </c>
      <c r="G28" s="365">
        <f t="shared" si="7"/>
        <v>20.433281262846336</v>
      </c>
      <c r="H28" s="238">
        <f t="shared" si="23"/>
        <v>50594</v>
      </c>
      <c r="I28" s="240">
        <f t="shared" si="2"/>
        <v>53.222667550309801</v>
      </c>
      <c r="J28" s="380">
        <f t="shared" si="8"/>
        <v>41.596645564416676</v>
      </c>
      <c r="K28" s="253">
        <f t="shared" si="9"/>
        <v>40061</v>
      </c>
      <c r="L28" s="35">
        <f t="shared" si="24"/>
        <v>0</v>
      </c>
      <c r="M28" s="35">
        <f>SUMIF('PL4-GN KD23-24'!$AD$11:$AD$489,B28,'PL4-GN KD23-24'!$E$11:$E$489)</f>
        <v>0</v>
      </c>
      <c r="N28" s="35">
        <f>SUMIF('PL4-GN KD23-24'!$AD$11:$AD$489,B28,'PL4-GN KD23-24'!$F$11:$F$489)</f>
        <v>0</v>
      </c>
      <c r="O28" s="35">
        <f>SUMIF('PL4-GN KD23-24'!$AD$11:$AD$489,B28,'PL4-GN KD23-24'!$G$11:$G$489)</f>
        <v>0</v>
      </c>
      <c r="P28" s="35">
        <f>SUMIF('PL4-GN KD23-24'!$AD$11:$AD$489,B28,'PL4-GN KD23-24'!$H$11:$H$489)</f>
        <v>0</v>
      </c>
      <c r="Q28" s="253">
        <f t="shared" si="10"/>
        <v>40061</v>
      </c>
      <c r="R28" s="254">
        <f t="shared" si="11"/>
        <v>0</v>
      </c>
      <c r="S28" s="4"/>
      <c r="T28" s="4"/>
      <c r="U28" s="4"/>
      <c r="V28" s="4"/>
      <c r="W28" s="35">
        <v>40061</v>
      </c>
      <c r="X28" s="254">
        <f t="shared" si="12"/>
        <v>33209</v>
      </c>
      <c r="Y28" s="254">
        <f t="shared" si="19"/>
        <v>0</v>
      </c>
      <c r="Z28" s="35">
        <f>SUMIF('PL4-GN KD23-24'!$AD$11:$AD$490,B28,'PL4-GN KD23-24'!$R$11:R502)</f>
        <v>0</v>
      </c>
      <c r="AA28" s="35">
        <f>SUMIF('PL4-GN KD23-24'!$AD$11:$AD$490,B28,'PL4-GN KD23-24'!$S$11:$S$490)</f>
        <v>0</v>
      </c>
      <c r="AB28" s="35">
        <f>SUMIF('PL4-GN KD23-24'!$AD$11:$AD$490,B28,'PL4-GN KD23-24'!$T$11:$T$490)</f>
        <v>0</v>
      </c>
      <c r="AC28" s="35">
        <f>SUMIF('PL4-GN KD23-24'!$AD$11:$AD$490,B28,'PL4-GN KD23-24'!$U$11:$U$490)</f>
        <v>0</v>
      </c>
      <c r="AD28" s="254">
        <f t="shared" si="13"/>
        <v>33209</v>
      </c>
      <c r="AE28" s="254">
        <f t="shared" si="14"/>
        <v>0</v>
      </c>
      <c r="AF28" s="4"/>
      <c r="AG28" s="4"/>
      <c r="AH28" s="4"/>
      <c r="AI28" s="4"/>
      <c r="AJ28" s="254">
        <v>33209</v>
      </c>
      <c r="AK28" s="84">
        <f t="shared" si="36"/>
        <v>82.896083472704134</v>
      </c>
      <c r="AL28" s="35">
        <f t="shared" si="25"/>
        <v>55000</v>
      </c>
      <c r="AM28" s="35">
        <f t="shared" si="26"/>
        <v>81569</v>
      </c>
      <c r="AN28" s="35">
        <f t="shared" si="27"/>
        <v>55000</v>
      </c>
      <c r="AO28" s="35">
        <f t="shared" si="28"/>
        <v>81569</v>
      </c>
      <c r="AP28" s="35">
        <f>SUMIF('PL3-GN TUNG DA'!$AO$15:$AO$512,B28,'PL3-GN TUNG DA'!$G$15:$G$512)</f>
        <v>0</v>
      </c>
      <c r="AQ28" s="35">
        <f>SUMIF('PL3-GN TUNG DA'!$AO$15:$AO$512,B28,'PL3-GN TUNG DA'!$H$15:$H$512)</f>
        <v>0</v>
      </c>
      <c r="AR28" s="35">
        <f>SUMIF('PL3-GN TUNG DA'!$AO$15:$AO$512,B28,'PL3-GN TUNG DA'!$I$15:$I$512)</f>
        <v>55000</v>
      </c>
      <c r="AS28" s="35">
        <f>SUMIF('PL3-GN TUNG DA'!$AO$15:$AO$512,B28,'PL3-GN TUNG DA'!$J$15:$J$512)</f>
        <v>81569</v>
      </c>
      <c r="AT28" s="35">
        <f>SUMIF('PL3-GN TUNG DA'!$AO$15:$AO$512,B28,'PL3-GN TUNG DA'!$K$15:$K$512)</f>
        <v>0</v>
      </c>
      <c r="AU28" s="35">
        <f>SUMIF('PL3-GN TUNG DA'!$AO$15:$AO$512,B28,'PL3-GN TUNG DA'!$L$15:$L$512)</f>
        <v>0</v>
      </c>
      <c r="AV28" s="35"/>
      <c r="AW28" s="35">
        <f>SUMIF('PL3-GN TUNG DA'!$AO$15:$AO$512,B28,'PL3-GN TUNG DA'!$N$15:$N$512)</f>
        <v>0</v>
      </c>
      <c r="AX28" s="35">
        <f t="shared" si="29"/>
        <v>0</v>
      </c>
      <c r="AY28" s="35">
        <f t="shared" si="30"/>
        <v>0</v>
      </c>
      <c r="AZ28" s="35">
        <f t="shared" si="37"/>
        <v>0</v>
      </c>
      <c r="BA28" s="35">
        <f t="shared" si="31"/>
        <v>0</v>
      </c>
      <c r="BB28" s="35">
        <f>SUMIF('PL3-GN TUNG DA'!$AO$15:$AO$512,B28,'PL3-GN TUNG DA'!$S$15:$S$512)</f>
        <v>0</v>
      </c>
      <c r="BC28" s="35">
        <f>SUMIF('PL3-GN TUNG DA'!$AO$15:$AO$512,B28,'PL3-GN TUNG DA'!$T$15:$T$512)</f>
        <v>0</v>
      </c>
      <c r="BD28" s="35">
        <f>SUMIF('PL3-GN TUNG DA'!$AO$15:$AO$512,B28,'PL3-GN TUNG DA'!$U$15:$U$512)</f>
        <v>0</v>
      </c>
      <c r="BE28" s="35">
        <f>SUMIF('PL3-GN TUNG DA'!$AO$15:$AO$512,B28,'PL3-GN TUNG DA'!$V$15:$V$512)</f>
        <v>0</v>
      </c>
      <c r="BF28" s="35">
        <f>SUMIF('PL3-GN TUNG DA'!$AO$15:$AO$512,B28,'PL3-GN TUNG DA'!$W$15:$W$512)</f>
        <v>0</v>
      </c>
      <c r="BG28" s="35">
        <f>SUMIF('PL3-GN TUNG DA'!$AO$15:$AO$512,B28,'PL3-GN TUNG DA'!$X$15:$X$512)</f>
        <v>0</v>
      </c>
      <c r="BH28" s="39">
        <f t="shared" si="32"/>
        <v>17385</v>
      </c>
      <c r="BI28" s="39">
        <f t="shared" si="33"/>
        <v>17385</v>
      </c>
      <c r="BJ28" s="35">
        <f>SUMIF('PL3-GN TUNG DA'!$AO$15:$AO$512,B28,'PL3-GN TUNG DA'!$AA$15:$AA$512)</f>
        <v>0</v>
      </c>
      <c r="BK28" s="35">
        <f>SUMIF('PL3-GN TUNG DA'!$AO$15:$AO$512,B28,'PL3-GN TUNG DA'!$AB$15:$AB$512)</f>
        <v>17385</v>
      </c>
      <c r="BL28" s="35">
        <f>SUMIF('PL3-GN TUNG DA'!$AO$15:$AO$512,B28,'PL3-GN TUNG DA'!$AC$15:$AC$512)</f>
        <v>0</v>
      </c>
      <c r="BM28" s="35">
        <f>SUMIF('PL3-GN TUNG DA'!$AO$15:$AO$512,B28,'PL3-GN TUNG DA'!$AD$15:$AD$512)</f>
        <v>0</v>
      </c>
      <c r="BN28" s="35"/>
      <c r="BO28" s="39">
        <f t="shared" si="34"/>
        <v>0</v>
      </c>
      <c r="BP28" s="39">
        <f t="shared" si="35"/>
        <v>0</v>
      </c>
      <c r="BQ28" s="35">
        <f>SUMIF('PL3-GN TUNG DA'!$AO$15:$AO$512,B28,'PL3-GN TUNG DA'!$AH$15:$AH$512)</f>
        <v>0</v>
      </c>
      <c r="BR28" s="35">
        <f>SUMIF('PL3-GN TUNG DA'!$AO$15:$AO$512,B28,'PL3-GN TUNG DA'!$AI$15:$AI$512)</f>
        <v>0</v>
      </c>
      <c r="BS28" s="35">
        <f>SUMIF('PL3-GN TUNG DA'!$AO$15:$AO$512,B28,'PL3-GN TUNG DA'!$AJ$15:$AJ$512)</f>
        <v>0</v>
      </c>
      <c r="BT28" s="35"/>
      <c r="BU28" s="35">
        <f>SUMIF('PL3-GN TUNG DA'!$AO$15:$AO$512,B28,'PL3-GN TUNG DA'!$AL$15:$AL$512)</f>
        <v>0</v>
      </c>
      <c r="BV28" s="112">
        <f t="shared" si="17"/>
        <v>31.609090909090909</v>
      </c>
      <c r="BW28" s="84">
        <f t="shared" si="18"/>
        <v>21.313244002010567</v>
      </c>
    </row>
    <row r="29" spans="1:77">
      <c r="A29" s="76">
        <v>14</v>
      </c>
      <c r="B29" s="4" t="s">
        <v>256</v>
      </c>
      <c r="C29" s="238">
        <f t="shared" si="21"/>
        <v>60663</v>
      </c>
      <c r="D29" s="238">
        <f t="shared" si="22"/>
        <v>42270</v>
      </c>
      <c r="E29" s="238">
        <v>26240</v>
      </c>
      <c r="F29" s="365">
        <f t="shared" si="6"/>
        <v>43.255361587788272</v>
      </c>
      <c r="G29" s="365">
        <f t="shared" si="7"/>
        <v>62.077123255263778</v>
      </c>
      <c r="H29" s="238">
        <f t="shared" si="23"/>
        <v>32066</v>
      </c>
      <c r="I29" s="240">
        <f t="shared" si="2"/>
        <v>52.859238745198887</v>
      </c>
      <c r="J29" s="380">
        <f t="shared" si="8"/>
        <v>75.859947953631419</v>
      </c>
      <c r="K29" s="253">
        <f t="shared" si="9"/>
        <v>0</v>
      </c>
      <c r="L29" s="35">
        <f t="shared" si="24"/>
        <v>0</v>
      </c>
      <c r="M29" s="35">
        <f>SUMIF('PL4-GN KD23-24'!$AD$11:$AD$489,B29,'PL4-GN KD23-24'!$E$11:$E$489)</f>
        <v>0</v>
      </c>
      <c r="N29" s="35">
        <f>SUMIF('PL4-GN KD23-24'!$AD$11:$AD$489,B29,'PL4-GN KD23-24'!$F$11:$F$489)</f>
        <v>0</v>
      </c>
      <c r="O29" s="35">
        <f>SUMIF('PL4-GN KD23-24'!$AD$11:$AD$489,B29,'PL4-GN KD23-24'!$G$11:$G$489)</f>
        <v>0</v>
      </c>
      <c r="P29" s="35">
        <f>SUMIF('PL4-GN KD23-24'!$AD$11:$AD$489,B29,'PL4-GN KD23-24'!$H$11:$H$489)</f>
        <v>0</v>
      </c>
      <c r="Q29" s="253">
        <f t="shared" si="10"/>
        <v>0</v>
      </c>
      <c r="R29" s="254">
        <f t="shared" si="11"/>
        <v>0</v>
      </c>
      <c r="S29" s="4"/>
      <c r="T29" s="4"/>
      <c r="U29" s="4"/>
      <c r="V29" s="4"/>
      <c r="W29" s="4"/>
      <c r="X29" s="254">
        <f t="shared" si="12"/>
        <v>0</v>
      </c>
      <c r="Y29" s="254">
        <f t="shared" si="19"/>
        <v>0</v>
      </c>
      <c r="Z29" s="35">
        <f>SUMIF('PL4-GN KD23-24'!$AD$11:$AD$490,B29,'PL4-GN KD23-24'!$R$11:R503)</f>
        <v>0</v>
      </c>
      <c r="AA29" s="35">
        <f>SUMIF('PL4-GN KD23-24'!$AD$11:$AD$490,B29,'PL4-GN KD23-24'!$S$11:$S$490)</f>
        <v>0</v>
      </c>
      <c r="AB29" s="35">
        <f>SUMIF('PL4-GN KD23-24'!$AD$11:$AD$490,B29,'PL4-GN KD23-24'!$T$11:$T$490)</f>
        <v>0</v>
      </c>
      <c r="AC29" s="35">
        <f>SUMIF('PL4-GN KD23-24'!$AD$11:$AD$490,B29,'PL4-GN KD23-24'!$U$11:$U$490)</f>
        <v>0</v>
      </c>
      <c r="AD29" s="254">
        <f t="shared" si="13"/>
        <v>0</v>
      </c>
      <c r="AE29" s="254">
        <f t="shared" si="14"/>
        <v>0</v>
      </c>
      <c r="AF29" s="4"/>
      <c r="AG29" s="4"/>
      <c r="AH29" s="4"/>
      <c r="AI29" s="4"/>
      <c r="AJ29" s="4"/>
      <c r="AK29" s="4"/>
      <c r="AL29" s="35">
        <f t="shared" si="25"/>
        <v>60663</v>
      </c>
      <c r="AM29" s="35">
        <f t="shared" si="26"/>
        <v>42270</v>
      </c>
      <c r="AN29" s="35">
        <f t="shared" si="27"/>
        <v>60663</v>
      </c>
      <c r="AO29" s="35">
        <f t="shared" si="28"/>
        <v>42270</v>
      </c>
      <c r="AP29" s="35">
        <f>SUMIF('PL3-GN TUNG DA'!$AO$15:$AO$512,B29,'PL3-GN TUNG DA'!$G$15:$G$512)</f>
        <v>46493</v>
      </c>
      <c r="AQ29" s="35">
        <f>SUMIF('PL3-GN TUNG DA'!$AO$15:$AO$512,B29,'PL3-GN TUNG DA'!$H$15:$H$512)</f>
        <v>28100</v>
      </c>
      <c r="AR29" s="35">
        <f>SUMIF('PL3-GN TUNG DA'!$AO$15:$AO$512,B29,'PL3-GN TUNG DA'!$I$15:$I$512)</f>
        <v>14170</v>
      </c>
      <c r="AS29" s="35">
        <f>SUMIF('PL3-GN TUNG DA'!$AO$15:$AO$512,B29,'PL3-GN TUNG DA'!$J$15:$J$512)</f>
        <v>14170</v>
      </c>
      <c r="AT29" s="35">
        <f>SUMIF('PL3-GN TUNG DA'!$AO$15:$AO$512,B29,'PL3-GN TUNG DA'!$K$15:$K$512)</f>
        <v>0</v>
      </c>
      <c r="AU29" s="35">
        <f>SUMIF('PL3-GN TUNG DA'!$AO$15:$AO$512,B29,'PL3-GN TUNG DA'!$L$15:$L$512)</f>
        <v>0</v>
      </c>
      <c r="AV29" s="35"/>
      <c r="AW29" s="35">
        <f>SUMIF('PL3-GN TUNG DA'!$AO$15:$AO$512,B29,'PL3-GN TUNG DA'!$N$15:$N$512)</f>
        <v>0</v>
      </c>
      <c r="AX29" s="35">
        <f t="shared" si="29"/>
        <v>0</v>
      </c>
      <c r="AY29" s="35">
        <f t="shared" si="30"/>
        <v>0</v>
      </c>
      <c r="AZ29" s="35">
        <f t="shared" si="37"/>
        <v>0</v>
      </c>
      <c r="BA29" s="35">
        <f t="shared" si="31"/>
        <v>0</v>
      </c>
      <c r="BB29" s="35">
        <f>SUMIF('PL3-GN TUNG DA'!$AO$15:$AO$512,B29,'PL3-GN TUNG DA'!$S$15:$S$512)</f>
        <v>0</v>
      </c>
      <c r="BC29" s="35">
        <f>SUMIF('PL3-GN TUNG DA'!$AO$15:$AO$512,B29,'PL3-GN TUNG DA'!$T$15:$T$512)</f>
        <v>0</v>
      </c>
      <c r="BD29" s="35">
        <f>SUMIF('PL3-GN TUNG DA'!$AO$15:$AO$512,B29,'PL3-GN TUNG DA'!$U$15:$U$512)</f>
        <v>0</v>
      </c>
      <c r="BE29" s="35">
        <f>SUMIF('PL3-GN TUNG DA'!$AO$15:$AO$512,B29,'PL3-GN TUNG DA'!$V$15:$V$512)</f>
        <v>0</v>
      </c>
      <c r="BF29" s="35">
        <f>SUMIF('PL3-GN TUNG DA'!$AO$15:$AO$512,B29,'PL3-GN TUNG DA'!$W$15:$W$512)</f>
        <v>0</v>
      </c>
      <c r="BG29" s="35">
        <f>SUMIF('PL3-GN TUNG DA'!$AO$15:$AO$512,B29,'PL3-GN TUNG DA'!$X$15:$X$512)</f>
        <v>0</v>
      </c>
      <c r="BH29" s="39">
        <f t="shared" si="32"/>
        <v>32066</v>
      </c>
      <c r="BI29" s="39">
        <f t="shared" si="33"/>
        <v>32066</v>
      </c>
      <c r="BJ29" s="35">
        <f>SUMIF('PL3-GN TUNG DA'!$AO$15:$AO$512,B29,'PL3-GN TUNG DA'!$AA$15:$AA$512)</f>
        <v>17896</v>
      </c>
      <c r="BK29" s="35">
        <f>SUMIF('PL3-GN TUNG DA'!$AO$15:$AO$512,B29,'PL3-GN TUNG DA'!$AB$15:$AB$512)</f>
        <v>14170</v>
      </c>
      <c r="BL29" s="35">
        <f>SUMIF('PL3-GN TUNG DA'!$AO$15:$AO$512,B29,'PL3-GN TUNG DA'!$AC$15:$AC$512)</f>
        <v>0</v>
      </c>
      <c r="BM29" s="35">
        <f>SUMIF('PL3-GN TUNG DA'!$AO$15:$AO$512,B29,'PL3-GN TUNG DA'!$AD$15:$AD$512)</f>
        <v>0</v>
      </c>
      <c r="BN29" s="35"/>
      <c r="BO29" s="39">
        <f t="shared" si="34"/>
        <v>0</v>
      </c>
      <c r="BP29" s="39">
        <f t="shared" si="35"/>
        <v>0</v>
      </c>
      <c r="BQ29" s="35">
        <f>SUMIF('PL3-GN TUNG DA'!$AO$15:$AO$512,B29,'PL3-GN TUNG DA'!$AH$15:$AH$512)</f>
        <v>0</v>
      </c>
      <c r="BR29" s="35">
        <f>SUMIF('PL3-GN TUNG DA'!$AO$15:$AO$512,B29,'PL3-GN TUNG DA'!$AI$15:$AI$512)</f>
        <v>0</v>
      </c>
      <c r="BS29" s="35">
        <f>SUMIF('PL3-GN TUNG DA'!$AO$15:$AO$512,B29,'PL3-GN TUNG DA'!$AJ$15:$AJ$512)</f>
        <v>0</v>
      </c>
      <c r="BT29" s="35"/>
      <c r="BU29" s="35">
        <f>SUMIF('PL3-GN TUNG DA'!$AO$15:$AO$512,B29,'PL3-GN TUNG DA'!$AL$15:$AL$512)</f>
        <v>0</v>
      </c>
      <c r="BV29" s="112">
        <f t="shared" si="17"/>
        <v>52.859238745198887</v>
      </c>
      <c r="BW29" s="84">
        <f t="shared" si="18"/>
        <v>75.859947953631419</v>
      </c>
    </row>
    <row r="30" spans="1:77">
      <c r="A30" s="76">
        <v>15</v>
      </c>
      <c r="B30" s="4" t="s">
        <v>279</v>
      </c>
      <c r="C30" s="238">
        <f t="shared" si="21"/>
        <v>13550</v>
      </c>
      <c r="D30" s="238">
        <f t="shared" si="22"/>
        <v>16150</v>
      </c>
      <c r="E30" s="238">
        <v>15844</v>
      </c>
      <c r="F30" s="365">
        <f t="shared" si="6"/>
        <v>116.92988929889299</v>
      </c>
      <c r="G30" s="365">
        <f t="shared" si="7"/>
        <v>98.10526315789474</v>
      </c>
      <c r="H30" s="238">
        <f t="shared" si="23"/>
        <v>16149</v>
      </c>
      <c r="I30" s="240">
        <f t="shared" si="2"/>
        <v>119.18081180811808</v>
      </c>
      <c r="J30" s="380">
        <f t="shared" si="8"/>
        <v>99.993808049535602</v>
      </c>
      <c r="K30" s="253">
        <f t="shared" si="9"/>
        <v>0</v>
      </c>
      <c r="L30" s="35">
        <f t="shared" si="24"/>
        <v>0</v>
      </c>
      <c r="M30" s="35">
        <f>SUMIF('PL4-GN KD23-24'!$AD$11:$AD$489,B30,'PL4-GN KD23-24'!$E$11:$E$489)</f>
        <v>0</v>
      </c>
      <c r="N30" s="35">
        <f>SUMIF('PL4-GN KD23-24'!$AD$11:$AD$489,B30,'PL4-GN KD23-24'!$F$11:$F$489)</f>
        <v>0</v>
      </c>
      <c r="O30" s="35">
        <f>SUMIF('PL4-GN KD23-24'!$AD$11:$AD$489,B30,'PL4-GN KD23-24'!$G$11:$G$489)</f>
        <v>0</v>
      </c>
      <c r="P30" s="35">
        <f>SUMIF('PL4-GN KD23-24'!$AD$11:$AD$489,B30,'PL4-GN KD23-24'!$H$11:$H$489)</f>
        <v>0</v>
      </c>
      <c r="Q30" s="253">
        <f t="shared" si="10"/>
        <v>0</v>
      </c>
      <c r="R30" s="254">
        <f t="shared" si="11"/>
        <v>0</v>
      </c>
      <c r="S30" s="4"/>
      <c r="T30" s="4"/>
      <c r="U30" s="4"/>
      <c r="V30" s="4"/>
      <c r="W30" s="4"/>
      <c r="X30" s="254">
        <f t="shared" si="12"/>
        <v>0</v>
      </c>
      <c r="Y30" s="254">
        <f t="shared" si="19"/>
        <v>0</v>
      </c>
      <c r="Z30" s="35">
        <f>SUMIF('PL4-GN KD23-24'!$AD$11:$AD$490,B30,'PL4-GN KD23-24'!$R$11:R504)</f>
        <v>0</v>
      </c>
      <c r="AA30" s="35">
        <f>SUMIF('PL4-GN KD23-24'!$AD$11:$AD$490,B30,'PL4-GN KD23-24'!$S$11:$S$490)</f>
        <v>0</v>
      </c>
      <c r="AB30" s="35">
        <f>SUMIF('PL4-GN KD23-24'!$AD$11:$AD$490,B30,'PL4-GN KD23-24'!$T$11:$T$490)</f>
        <v>0</v>
      </c>
      <c r="AC30" s="35">
        <f>SUMIF('PL4-GN KD23-24'!$AD$11:$AD$490,B30,'PL4-GN KD23-24'!$U$11:$U$490)</f>
        <v>0</v>
      </c>
      <c r="AD30" s="254">
        <f t="shared" si="13"/>
        <v>0</v>
      </c>
      <c r="AE30" s="254">
        <f t="shared" si="14"/>
        <v>0</v>
      </c>
      <c r="AF30" s="4"/>
      <c r="AG30" s="4"/>
      <c r="AH30" s="4"/>
      <c r="AI30" s="4"/>
      <c r="AJ30" s="4"/>
      <c r="AK30" s="4"/>
      <c r="AL30" s="35">
        <f t="shared" si="25"/>
        <v>13550</v>
      </c>
      <c r="AM30" s="35">
        <f t="shared" si="26"/>
        <v>16150</v>
      </c>
      <c r="AN30" s="35">
        <f t="shared" si="27"/>
        <v>13550</v>
      </c>
      <c r="AO30" s="35">
        <f t="shared" si="28"/>
        <v>16150</v>
      </c>
      <c r="AP30" s="35">
        <f>SUMIF('PL3-GN TUNG DA'!$AO$15:$AO$512,B30,'PL3-GN TUNG DA'!$G$15:$G$512)</f>
        <v>13550</v>
      </c>
      <c r="AQ30" s="35">
        <f>SUMIF('PL3-GN TUNG DA'!$AO$15:$AO$512,B30,'PL3-GN TUNG DA'!$H$15:$H$512)</f>
        <v>16150</v>
      </c>
      <c r="AR30" s="35">
        <f>SUMIF('PL3-GN TUNG DA'!$AO$15:$AO$512,B30,'PL3-GN TUNG DA'!$I$15:$I$512)</f>
        <v>0</v>
      </c>
      <c r="AS30" s="35">
        <f>SUMIF('PL3-GN TUNG DA'!$AO$15:$AO$512,B30,'PL3-GN TUNG DA'!$J$15:$J$512)</f>
        <v>0</v>
      </c>
      <c r="AT30" s="35">
        <f>SUMIF('PL3-GN TUNG DA'!$AO$15:$AO$512,B30,'PL3-GN TUNG DA'!$K$15:$K$512)</f>
        <v>0</v>
      </c>
      <c r="AU30" s="35">
        <f>SUMIF('PL3-GN TUNG DA'!$AO$15:$AO$512,B30,'PL3-GN TUNG DA'!$L$15:$L$512)</f>
        <v>0</v>
      </c>
      <c r="AV30" s="35"/>
      <c r="AW30" s="35">
        <f>SUMIF('PL3-GN TUNG DA'!$AO$15:$AO$512,B30,'PL3-GN TUNG DA'!$N$15:$N$512)</f>
        <v>0</v>
      </c>
      <c r="AX30" s="35">
        <f t="shared" si="29"/>
        <v>0</v>
      </c>
      <c r="AY30" s="35">
        <f t="shared" si="30"/>
        <v>0</v>
      </c>
      <c r="AZ30" s="35">
        <f t="shared" si="37"/>
        <v>0</v>
      </c>
      <c r="BA30" s="35">
        <f t="shared" si="31"/>
        <v>0</v>
      </c>
      <c r="BB30" s="35">
        <f>SUMIF('PL3-GN TUNG DA'!$AO$15:$AO$512,B30,'PL3-GN TUNG DA'!$S$15:$S$512)</f>
        <v>0</v>
      </c>
      <c r="BC30" s="35">
        <f>SUMIF('PL3-GN TUNG DA'!$AO$15:$AO$512,B30,'PL3-GN TUNG DA'!$T$15:$T$512)</f>
        <v>0</v>
      </c>
      <c r="BD30" s="35">
        <f>SUMIF('PL3-GN TUNG DA'!$AO$15:$AO$512,B30,'PL3-GN TUNG DA'!$U$15:$U$512)</f>
        <v>0</v>
      </c>
      <c r="BE30" s="35">
        <f>SUMIF('PL3-GN TUNG DA'!$AO$15:$AO$512,B30,'PL3-GN TUNG DA'!$V$15:$V$512)</f>
        <v>0</v>
      </c>
      <c r="BF30" s="35">
        <f>SUMIF('PL3-GN TUNG DA'!$AO$15:$AO$512,B30,'PL3-GN TUNG DA'!$W$15:$W$512)</f>
        <v>0</v>
      </c>
      <c r="BG30" s="35">
        <f>SUMIF('PL3-GN TUNG DA'!$AO$15:$AO$512,B30,'PL3-GN TUNG DA'!$X$15:$X$512)</f>
        <v>0</v>
      </c>
      <c r="BH30" s="39">
        <f t="shared" si="32"/>
        <v>16149</v>
      </c>
      <c r="BI30" s="39">
        <f t="shared" si="33"/>
        <v>16149</v>
      </c>
      <c r="BJ30" s="35">
        <f>SUMIF('PL3-GN TUNG DA'!$AO$15:$AO$512,B30,'PL3-GN TUNG DA'!$AA$15:$AA$512)</f>
        <v>16149</v>
      </c>
      <c r="BK30" s="35">
        <f>SUMIF('PL3-GN TUNG DA'!$AO$15:$AO$512,B30,'PL3-GN TUNG DA'!$AB$15:$AB$512)</f>
        <v>0</v>
      </c>
      <c r="BL30" s="35">
        <f>SUMIF('PL3-GN TUNG DA'!$AO$15:$AO$512,B30,'PL3-GN TUNG DA'!$AC$15:$AC$512)</f>
        <v>0</v>
      </c>
      <c r="BM30" s="35">
        <f>SUMIF('PL3-GN TUNG DA'!$AO$15:$AO$512,B30,'PL3-GN TUNG DA'!$AD$15:$AD$512)</f>
        <v>0</v>
      </c>
      <c r="BN30" s="35"/>
      <c r="BO30" s="39">
        <f t="shared" si="34"/>
        <v>0</v>
      </c>
      <c r="BP30" s="39">
        <f t="shared" si="35"/>
        <v>0</v>
      </c>
      <c r="BQ30" s="35">
        <f>SUMIF('PL3-GN TUNG DA'!$AO$15:$AO$512,B30,'PL3-GN TUNG DA'!$AH$15:$AH$512)</f>
        <v>0</v>
      </c>
      <c r="BR30" s="35">
        <f>SUMIF('PL3-GN TUNG DA'!$AO$15:$AO$512,B30,'PL3-GN TUNG DA'!$AI$15:$AI$512)</f>
        <v>0</v>
      </c>
      <c r="BS30" s="35">
        <f>SUMIF('PL3-GN TUNG DA'!$AO$15:$AO$512,B30,'PL3-GN TUNG DA'!$AJ$15:$AJ$512)</f>
        <v>0</v>
      </c>
      <c r="BT30" s="35"/>
      <c r="BU30" s="35">
        <f>SUMIF('PL3-GN TUNG DA'!$AO$15:$AO$512,B30,'PL3-GN TUNG DA'!$AL$15:$AL$512)</f>
        <v>0</v>
      </c>
      <c r="BV30" s="112">
        <f t="shared" si="17"/>
        <v>119.18081180811808</v>
      </c>
      <c r="BW30" s="84">
        <f t="shared" si="18"/>
        <v>99.993808049535602</v>
      </c>
    </row>
    <row r="31" spans="1:77">
      <c r="A31" s="76">
        <v>16</v>
      </c>
      <c r="B31" s="4" t="s">
        <v>385</v>
      </c>
      <c r="C31" s="238">
        <f t="shared" si="21"/>
        <v>2840.2</v>
      </c>
      <c r="D31" s="238">
        <f t="shared" si="22"/>
        <v>2840.2</v>
      </c>
      <c r="E31" s="238">
        <v>0</v>
      </c>
      <c r="F31" s="365">
        <f t="shared" si="6"/>
        <v>0</v>
      </c>
      <c r="G31" s="365">
        <f t="shared" si="7"/>
        <v>0</v>
      </c>
      <c r="H31" s="238">
        <f t="shared" si="23"/>
        <v>0</v>
      </c>
      <c r="I31" s="240">
        <f t="shared" si="2"/>
        <v>0</v>
      </c>
      <c r="J31" s="380">
        <f t="shared" si="8"/>
        <v>0</v>
      </c>
      <c r="K31" s="253">
        <f t="shared" si="9"/>
        <v>0</v>
      </c>
      <c r="L31" s="35">
        <f t="shared" si="24"/>
        <v>0</v>
      </c>
      <c r="M31" s="35">
        <f>SUMIF('PL4-GN KD23-24'!$AD$11:$AD$489,B31,'PL4-GN KD23-24'!$E$11:$E$489)</f>
        <v>0</v>
      </c>
      <c r="N31" s="35">
        <f>SUMIF('PL4-GN KD23-24'!$AD$11:$AD$489,B31,'PL4-GN KD23-24'!$F$11:$F$489)</f>
        <v>0</v>
      </c>
      <c r="O31" s="35">
        <f>SUMIF('PL4-GN KD23-24'!$AD$11:$AD$489,B31,'PL4-GN KD23-24'!$G$11:$G$489)</f>
        <v>0</v>
      </c>
      <c r="P31" s="35">
        <f>SUMIF('PL4-GN KD23-24'!$AD$11:$AD$489,B31,'PL4-GN KD23-24'!$H$11:$H$489)</f>
        <v>0</v>
      </c>
      <c r="Q31" s="253">
        <f t="shared" si="10"/>
        <v>0</v>
      </c>
      <c r="R31" s="254">
        <f t="shared" si="11"/>
        <v>0</v>
      </c>
      <c r="S31" s="4"/>
      <c r="T31" s="4"/>
      <c r="U31" s="4"/>
      <c r="V31" s="4"/>
      <c r="W31" s="4"/>
      <c r="X31" s="254">
        <f t="shared" si="12"/>
        <v>0</v>
      </c>
      <c r="Y31" s="254">
        <f t="shared" si="19"/>
        <v>0</v>
      </c>
      <c r="Z31" s="35">
        <f>SUMIF('PL4-GN KD23-24'!$AD$11:$AD$490,B31,'PL4-GN KD23-24'!$R$11:R505)</f>
        <v>0</v>
      </c>
      <c r="AA31" s="35">
        <f>SUMIF('PL4-GN KD23-24'!$AD$11:$AD$490,B31,'PL4-GN KD23-24'!$S$11:$S$490)</f>
        <v>0</v>
      </c>
      <c r="AB31" s="35">
        <f>SUMIF('PL4-GN KD23-24'!$AD$11:$AD$490,B31,'PL4-GN KD23-24'!$T$11:$T$490)</f>
        <v>0</v>
      </c>
      <c r="AC31" s="35">
        <f>SUMIF('PL4-GN KD23-24'!$AD$11:$AD$490,B31,'PL4-GN KD23-24'!$U$11:$U$490)</f>
        <v>0</v>
      </c>
      <c r="AD31" s="254">
        <f t="shared" si="13"/>
        <v>0</v>
      </c>
      <c r="AE31" s="254">
        <f t="shared" si="14"/>
        <v>0</v>
      </c>
      <c r="AF31" s="4"/>
      <c r="AG31" s="4"/>
      <c r="AH31" s="4"/>
      <c r="AI31" s="4"/>
      <c r="AJ31" s="4"/>
      <c r="AK31" s="4"/>
      <c r="AL31" s="35">
        <f t="shared" si="25"/>
        <v>2840.2</v>
      </c>
      <c r="AM31" s="35">
        <f t="shared" si="26"/>
        <v>2840.2</v>
      </c>
      <c r="AN31" s="35">
        <f t="shared" si="27"/>
        <v>258.2</v>
      </c>
      <c r="AO31" s="35">
        <f t="shared" si="28"/>
        <v>258.2</v>
      </c>
      <c r="AP31" s="35">
        <f>SUMIF('PL3-GN TUNG DA'!$AO$15:$AO$512,B31,'PL3-GN TUNG DA'!$G$15:$G$512)</f>
        <v>0</v>
      </c>
      <c r="AQ31" s="35">
        <f>SUMIF('PL3-GN TUNG DA'!$AO$15:$AO$512,B31,'PL3-GN TUNG DA'!$H$15:$H$512)</f>
        <v>0</v>
      </c>
      <c r="AR31" s="35">
        <f>SUMIF('PL3-GN TUNG DA'!$AO$15:$AO$512,B31,'PL3-GN TUNG DA'!$I$15:$I$512)</f>
        <v>258.2</v>
      </c>
      <c r="AS31" s="35">
        <f>SUMIF('PL3-GN TUNG DA'!$AO$15:$AO$512,B31,'PL3-GN TUNG DA'!$J$15:$J$512)</f>
        <v>258.2</v>
      </c>
      <c r="AT31" s="35">
        <f>SUMIF('PL3-GN TUNG DA'!$AO$15:$AO$512,B31,'PL3-GN TUNG DA'!$K$15:$K$512)</f>
        <v>0</v>
      </c>
      <c r="AU31" s="35">
        <f>SUMIF('PL3-GN TUNG DA'!$AO$15:$AO$512,B31,'PL3-GN TUNG DA'!$L$15:$L$512)</f>
        <v>0</v>
      </c>
      <c r="AV31" s="35"/>
      <c r="AW31" s="35">
        <f>SUMIF('PL3-GN TUNG DA'!$AO$15:$AO$512,B31,'PL3-GN TUNG DA'!$N$15:$N$512)</f>
        <v>0</v>
      </c>
      <c r="AX31" s="35">
        <f t="shared" si="29"/>
        <v>2582</v>
      </c>
      <c r="AY31" s="35">
        <f t="shared" si="30"/>
        <v>2582</v>
      </c>
      <c r="AZ31" s="35">
        <f t="shared" si="37"/>
        <v>2582</v>
      </c>
      <c r="BA31" s="35">
        <f t="shared" si="31"/>
        <v>2582</v>
      </c>
      <c r="BB31" s="35">
        <f>SUMIF('PL3-GN TUNG DA'!$AO$15:$AO$512,B31,'PL3-GN TUNG DA'!$S$15:$S$512)</f>
        <v>0</v>
      </c>
      <c r="BC31" s="35">
        <f>SUMIF('PL3-GN TUNG DA'!$AO$15:$AO$512,B31,'PL3-GN TUNG DA'!$T$15:$T$512)</f>
        <v>0</v>
      </c>
      <c r="BD31" s="35">
        <f>SUMIF('PL3-GN TUNG DA'!$AO$15:$AO$512,B31,'PL3-GN TUNG DA'!$U$15:$U$512)</f>
        <v>0</v>
      </c>
      <c r="BE31" s="35">
        <f>SUMIF('PL3-GN TUNG DA'!$AO$15:$AO$512,B31,'PL3-GN TUNG DA'!$V$15:$V$512)</f>
        <v>2582</v>
      </c>
      <c r="BF31" s="35">
        <f>SUMIF('PL3-GN TUNG DA'!$AO$15:$AO$512,B31,'PL3-GN TUNG DA'!$W$15:$W$512)</f>
        <v>0</v>
      </c>
      <c r="BG31" s="35">
        <f>SUMIF('PL3-GN TUNG DA'!$AO$15:$AO$512,B31,'PL3-GN TUNG DA'!$X$15:$X$512)</f>
        <v>0</v>
      </c>
      <c r="BH31" s="39">
        <f t="shared" si="32"/>
        <v>0</v>
      </c>
      <c r="BI31" s="39">
        <f t="shared" si="33"/>
        <v>0</v>
      </c>
      <c r="BJ31" s="35">
        <f>SUMIF('PL3-GN TUNG DA'!$AO$15:$AO$512,B31,'PL3-GN TUNG DA'!$AA$15:$AA$512)</f>
        <v>0</v>
      </c>
      <c r="BK31" s="35"/>
      <c r="BL31" s="35"/>
      <c r="BM31" s="35"/>
      <c r="BN31" s="35"/>
      <c r="BO31" s="39">
        <f t="shared" si="34"/>
        <v>0</v>
      </c>
      <c r="BP31" s="39">
        <f t="shared" si="35"/>
        <v>0</v>
      </c>
      <c r="BQ31" s="35">
        <f>SUMIF('PL3-GN TUNG DA'!$AO$15:$AO$512,B31,'PL3-GN TUNG DA'!$AH$15:$AH$512)</f>
        <v>0</v>
      </c>
      <c r="BR31" s="35">
        <f>SUMIF('PL3-GN TUNG DA'!$AO$15:$AO$512,B31,'PL3-GN TUNG DA'!$AI$15:$AI$512)</f>
        <v>0</v>
      </c>
      <c r="BS31" s="35">
        <f>SUMIF('PL3-GN TUNG DA'!$AO$15:$AO$512,B31,'PL3-GN TUNG DA'!$AJ$15:$AJ$512)</f>
        <v>0</v>
      </c>
      <c r="BT31" s="35"/>
      <c r="BU31" s="35"/>
      <c r="BV31" s="112">
        <f t="shared" si="17"/>
        <v>0</v>
      </c>
      <c r="BW31" s="84">
        <f t="shared" si="18"/>
        <v>0</v>
      </c>
    </row>
    <row r="32" spans="1:77">
      <c r="A32" s="76">
        <v>17</v>
      </c>
      <c r="B32" s="4" t="s">
        <v>384</v>
      </c>
      <c r="C32" s="238">
        <f t="shared" si="21"/>
        <v>2528.8567717996289</v>
      </c>
      <c r="D32" s="238">
        <f t="shared" si="22"/>
        <v>2528.8567717996289</v>
      </c>
      <c r="E32" s="238">
        <v>0</v>
      </c>
      <c r="F32" s="365">
        <f t="shared" si="6"/>
        <v>0</v>
      </c>
      <c r="G32" s="365">
        <f t="shared" si="7"/>
        <v>0</v>
      </c>
      <c r="H32" s="238">
        <f t="shared" si="23"/>
        <v>0</v>
      </c>
      <c r="I32" s="240">
        <f t="shared" si="2"/>
        <v>0</v>
      </c>
      <c r="J32" s="380">
        <f t="shared" si="8"/>
        <v>0</v>
      </c>
      <c r="K32" s="253">
        <f t="shared" si="9"/>
        <v>0</v>
      </c>
      <c r="L32" s="35">
        <f t="shared" si="24"/>
        <v>0</v>
      </c>
      <c r="M32" s="35">
        <f>SUMIF('PL4-GN KD23-24'!$AD$11:$AD$489,B32,'PL4-GN KD23-24'!$E$11:$E$489)</f>
        <v>0</v>
      </c>
      <c r="N32" s="35">
        <f>SUMIF('PL4-GN KD23-24'!$AD$11:$AD$489,B32,'PL4-GN KD23-24'!$F$11:$F$489)</f>
        <v>0</v>
      </c>
      <c r="O32" s="35">
        <f>SUMIF('PL4-GN KD23-24'!$AD$11:$AD$489,B32,'PL4-GN KD23-24'!$G$11:$G$489)</f>
        <v>0</v>
      </c>
      <c r="P32" s="35">
        <f>SUMIF('PL4-GN KD23-24'!$AD$11:$AD$489,B32,'PL4-GN KD23-24'!$H$11:$H$489)</f>
        <v>0</v>
      </c>
      <c r="Q32" s="253">
        <f t="shared" si="10"/>
        <v>0</v>
      </c>
      <c r="R32" s="254">
        <f t="shared" si="11"/>
        <v>0</v>
      </c>
      <c r="S32" s="4"/>
      <c r="T32" s="4"/>
      <c r="U32" s="4"/>
      <c r="V32" s="4"/>
      <c r="W32" s="4"/>
      <c r="X32" s="254">
        <f t="shared" si="12"/>
        <v>0</v>
      </c>
      <c r="Y32" s="254">
        <f t="shared" si="19"/>
        <v>0</v>
      </c>
      <c r="Z32" s="35">
        <f>SUMIF('PL4-GN KD23-24'!$AD$11:$AD$490,B32,'PL4-GN KD23-24'!$R$11:R506)</f>
        <v>0</v>
      </c>
      <c r="AA32" s="35">
        <f>SUMIF('PL4-GN KD23-24'!$AD$11:$AD$490,B32,'PL4-GN KD23-24'!$S$11:$S$490)</f>
        <v>0</v>
      </c>
      <c r="AB32" s="35">
        <f>SUMIF('PL4-GN KD23-24'!$AD$11:$AD$490,B32,'PL4-GN KD23-24'!$T$11:$T$490)</f>
        <v>0</v>
      </c>
      <c r="AC32" s="35">
        <f>SUMIF('PL4-GN KD23-24'!$AD$11:$AD$490,B32,'PL4-GN KD23-24'!$U$11:$U$490)</f>
        <v>0</v>
      </c>
      <c r="AD32" s="254">
        <f t="shared" si="13"/>
        <v>0</v>
      </c>
      <c r="AE32" s="254">
        <f t="shared" si="14"/>
        <v>0</v>
      </c>
      <c r="AF32" s="4"/>
      <c r="AG32" s="4"/>
      <c r="AH32" s="4"/>
      <c r="AI32" s="4"/>
      <c r="AJ32" s="4"/>
      <c r="AK32" s="4"/>
      <c r="AL32" s="35">
        <f t="shared" si="25"/>
        <v>2528.8567717996289</v>
      </c>
      <c r="AM32" s="35">
        <f t="shared" si="26"/>
        <v>2528.8567717996289</v>
      </c>
      <c r="AN32" s="35">
        <f t="shared" si="27"/>
        <v>229.856771799629</v>
      </c>
      <c r="AO32" s="35">
        <f t="shared" si="28"/>
        <v>229.856771799629</v>
      </c>
      <c r="AP32" s="35">
        <f>SUMIF('PL3-GN TUNG DA'!$AO$15:$AO$512,B32,'PL3-GN TUNG DA'!$G$15:$G$512)</f>
        <v>0</v>
      </c>
      <c r="AQ32" s="35">
        <f>SUMIF('PL3-GN TUNG DA'!$AO$15:$AO$512,B32,'PL3-GN TUNG DA'!$H$15:$H$512)</f>
        <v>0</v>
      </c>
      <c r="AR32" s="35">
        <f>SUMIF('PL3-GN TUNG DA'!$AO$15:$AO$512,B32,'PL3-GN TUNG DA'!$I$15:$I$512)</f>
        <v>229.856771799629</v>
      </c>
      <c r="AS32" s="35">
        <f>SUMIF('PL3-GN TUNG DA'!$AO$15:$AO$512,B32,'PL3-GN TUNG DA'!$J$15:$J$512)</f>
        <v>229.856771799629</v>
      </c>
      <c r="AT32" s="35">
        <f>SUMIF('PL3-GN TUNG DA'!$AO$15:$AO$512,B32,'PL3-GN TUNG DA'!$K$15:$K$512)</f>
        <v>0</v>
      </c>
      <c r="AU32" s="35">
        <f>SUMIF('PL3-GN TUNG DA'!$AO$15:$AO$512,B32,'PL3-GN TUNG DA'!$L$15:$L$512)</f>
        <v>0</v>
      </c>
      <c r="AV32" s="35"/>
      <c r="AW32" s="35">
        <f>SUMIF('PL3-GN TUNG DA'!$AO$15:$AO$512,B32,'PL3-GN TUNG DA'!$N$15:$N$512)</f>
        <v>0</v>
      </c>
      <c r="AX32" s="35">
        <f t="shared" si="29"/>
        <v>2299</v>
      </c>
      <c r="AY32" s="35">
        <f t="shared" si="30"/>
        <v>2299</v>
      </c>
      <c r="AZ32" s="35">
        <f t="shared" si="37"/>
        <v>2299</v>
      </c>
      <c r="BA32" s="35">
        <f t="shared" si="31"/>
        <v>2299</v>
      </c>
      <c r="BB32" s="35">
        <f>SUMIF('PL3-GN TUNG DA'!$AO$15:$AO$512,B32,'PL3-GN TUNG DA'!$S$15:$S$512)</f>
        <v>0</v>
      </c>
      <c r="BC32" s="35">
        <f>SUMIF('PL3-GN TUNG DA'!$AO$15:$AO$512,B32,'PL3-GN TUNG DA'!$T$15:$T$512)</f>
        <v>0</v>
      </c>
      <c r="BD32" s="35">
        <f>SUMIF('PL3-GN TUNG DA'!$AO$15:$AO$512,B32,'PL3-GN TUNG DA'!$U$15:$U$512)</f>
        <v>0</v>
      </c>
      <c r="BE32" s="35">
        <f>SUMIF('PL3-GN TUNG DA'!$AO$15:$AO$512,B32,'PL3-GN TUNG DA'!$V$15:$V$512)</f>
        <v>2299</v>
      </c>
      <c r="BF32" s="35">
        <f>SUMIF('PL3-GN TUNG DA'!$AO$15:$AO$512,B32,'PL3-GN TUNG DA'!$W$15:$W$512)</f>
        <v>0</v>
      </c>
      <c r="BG32" s="35">
        <f>SUMIF('PL3-GN TUNG DA'!$AO$15:$AO$512,B32,'PL3-GN TUNG DA'!$X$15:$X$512)</f>
        <v>0</v>
      </c>
      <c r="BH32" s="39">
        <f t="shared" si="32"/>
        <v>0</v>
      </c>
      <c r="BI32" s="39">
        <f t="shared" si="33"/>
        <v>0</v>
      </c>
      <c r="BJ32" s="35">
        <f>SUMIF('PL3-GN TUNG DA'!$AO$15:$AO$512,B32,'PL3-GN TUNG DA'!$AA$15:$AA$512)</f>
        <v>0</v>
      </c>
      <c r="BK32" s="35"/>
      <c r="BL32" s="35"/>
      <c r="BM32" s="35"/>
      <c r="BN32" s="35"/>
      <c r="BO32" s="39">
        <f t="shared" si="34"/>
        <v>0</v>
      </c>
      <c r="BP32" s="39">
        <f t="shared" si="35"/>
        <v>0</v>
      </c>
      <c r="BQ32" s="35">
        <f>SUMIF('PL3-GN TUNG DA'!$AO$15:$AO$512,B32,'PL3-GN TUNG DA'!$AH$15:$AH$512)</f>
        <v>0</v>
      </c>
      <c r="BR32" s="35">
        <f>SUMIF('PL3-GN TUNG DA'!$AO$15:$AO$512,B32,'PL3-GN TUNG DA'!$AI$15:$AI$512)</f>
        <v>0</v>
      </c>
      <c r="BS32" s="35">
        <f>SUMIF('PL3-GN TUNG DA'!$AO$15:$AO$512,B32,'PL3-GN TUNG DA'!$AJ$15:$AJ$512)</f>
        <v>0</v>
      </c>
      <c r="BT32" s="35"/>
      <c r="BU32" s="35"/>
      <c r="BV32" s="112">
        <f t="shared" si="17"/>
        <v>0</v>
      </c>
      <c r="BW32" s="84">
        <f t="shared" si="18"/>
        <v>0</v>
      </c>
    </row>
    <row r="33" spans="1:76" s="361" customFormat="1" hidden="1">
      <c r="A33" s="76">
        <v>18</v>
      </c>
      <c r="B33" s="354" t="s">
        <v>278</v>
      </c>
      <c r="C33" s="355">
        <f t="shared" si="21"/>
        <v>22123</v>
      </c>
      <c r="D33" s="355">
        <f t="shared" si="22"/>
        <v>196</v>
      </c>
      <c r="E33" s="355">
        <v>0</v>
      </c>
      <c r="F33" s="365">
        <f t="shared" si="6"/>
        <v>0</v>
      </c>
      <c r="G33" s="365">
        <f t="shared" si="7"/>
        <v>0</v>
      </c>
      <c r="H33" s="355">
        <f t="shared" si="23"/>
        <v>113</v>
      </c>
      <c r="I33" s="356">
        <f t="shared" si="2"/>
        <v>0.51078063553767572</v>
      </c>
      <c r="J33" s="380"/>
      <c r="K33" s="357">
        <f t="shared" si="9"/>
        <v>0</v>
      </c>
      <c r="L33" s="358">
        <f t="shared" si="24"/>
        <v>0</v>
      </c>
      <c r="M33" s="358">
        <f>SUMIF('PL4-GN KD23-24'!$AD$11:$AD$489,B33,'PL4-GN KD23-24'!$E$11:$E$489)</f>
        <v>0</v>
      </c>
      <c r="N33" s="358">
        <f>SUMIF('PL4-GN KD23-24'!$AD$11:$AD$489,B33,'PL4-GN KD23-24'!$F$11:$F$489)</f>
        <v>0</v>
      </c>
      <c r="O33" s="358">
        <f>SUMIF('PL4-GN KD23-24'!$AD$11:$AD$489,B33,'PL4-GN KD23-24'!$G$11:$G$489)</f>
        <v>0</v>
      </c>
      <c r="P33" s="358">
        <f>SUMIF('PL4-GN KD23-24'!$AD$11:$AD$489,B33,'PL4-GN KD23-24'!$H$11:$H$489)</f>
        <v>0</v>
      </c>
      <c r="Q33" s="357">
        <f t="shared" si="10"/>
        <v>0</v>
      </c>
      <c r="R33" s="359">
        <f t="shared" si="11"/>
        <v>0</v>
      </c>
      <c r="S33" s="354"/>
      <c r="T33" s="354"/>
      <c r="U33" s="354"/>
      <c r="V33" s="354"/>
      <c r="W33" s="354"/>
      <c r="X33" s="359">
        <f t="shared" si="12"/>
        <v>0</v>
      </c>
      <c r="Y33" s="359">
        <f t="shared" si="19"/>
        <v>0</v>
      </c>
      <c r="Z33" s="358">
        <f>SUMIF('PL4-GN KD23-24'!$AD$11:$AD$490,B33,'PL4-GN KD23-24'!$R$11:R507)</f>
        <v>0</v>
      </c>
      <c r="AA33" s="358">
        <f>SUMIF('PL4-GN KD23-24'!$AD$11:$AD$490,B33,'PL4-GN KD23-24'!$S$11:$S$490)</f>
        <v>0</v>
      </c>
      <c r="AB33" s="358">
        <f>SUMIF('PL4-GN KD23-24'!$AD$11:$AD$490,B33,'PL4-GN KD23-24'!$T$11:$T$490)</f>
        <v>0</v>
      </c>
      <c r="AC33" s="358">
        <f>SUMIF('PL4-GN KD23-24'!$AD$11:$AD$490,B33,'PL4-GN KD23-24'!$U$11:$U$490)</f>
        <v>0</v>
      </c>
      <c r="AD33" s="359">
        <f t="shared" si="13"/>
        <v>0</v>
      </c>
      <c r="AE33" s="359">
        <f t="shared" si="14"/>
        <v>0</v>
      </c>
      <c r="AF33" s="354"/>
      <c r="AG33" s="354"/>
      <c r="AH33" s="354"/>
      <c r="AI33" s="354"/>
      <c r="AJ33" s="354"/>
      <c r="AK33" s="354"/>
      <c r="AL33" s="358">
        <f t="shared" si="25"/>
        <v>22123</v>
      </c>
      <c r="AM33" s="358">
        <f t="shared" si="26"/>
        <v>196</v>
      </c>
      <c r="AN33" s="358">
        <f t="shared" si="27"/>
        <v>22123</v>
      </c>
      <c r="AO33" s="358">
        <f t="shared" si="28"/>
        <v>196</v>
      </c>
      <c r="AP33" s="358">
        <f>SUMIF('PL3-GN TUNG DA'!$AO$15:$AO$512,B33,'PL3-GN TUNG DA'!$G$15:$G$512)</f>
        <v>22123</v>
      </c>
      <c r="AQ33" s="358">
        <f>SUMIF('PL3-GN TUNG DA'!$AO$15:$AO$512,B33,'PL3-GN TUNG DA'!$H$15:$H$512)</f>
        <v>196</v>
      </c>
      <c r="AR33" s="358">
        <f>SUMIF('PL3-GN TUNG DA'!$AO$15:$AO$512,B33,'PL3-GN TUNG DA'!$I$15:$I$512)</f>
        <v>0</v>
      </c>
      <c r="AS33" s="358">
        <f>SUMIF('PL3-GN TUNG DA'!$AO$15:$AO$512,B33,'PL3-GN TUNG DA'!$J$15:$J$512)</f>
        <v>0</v>
      </c>
      <c r="AT33" s="358">
        <f>SUMIF('PL3-GN TUNG DA'!$AO$15:$AO$512,B33,'PL3-GN TUNG DA'!$K$15:$K$512)</f>
        <v>0</v>
      </c>
      <c r="AU33" s="358">
        <f>SUMIF('PL3-GN TUNG DA'!$AO$15:$AO$512,B33,'PL3-GN TUNG DA'!$L$15:$L$512)</f>
        <v>0</v>
      </c>
      <c r="AV33" s="358"/>
      <c r="AW33" s="358">
        <f>SUMIF('PL3-GN TUNG DA'!$AO$15:$AO$512,B33,'PL3-GN TUNG DA'!$N$15:$N$512)</f>
        <v>0</v>
      </c>
      <c r="AX33" s="358">
        <f t="shared" si="29"/>
        <v>0</v>
      </c>
      <c r="AY33" s="358">
        <f t="shared" si="30"/>
        <v>0</v>
      </c>
      <c r="AZ33" s="358">
        <f t="shared" si="37"/>
        <v>0</v>
      </c>
      <c r="BA33" s="358">
        <f t="shared" si="31"/>
        <v>0</v>
      </c>
      <c r="BB33" s="358">
        <f>SUMIF('PL3-GN TUNG DA'!$AO$15:$AO$512,B33,'PL3-GN TUNG DA'!$S$15:$S$512)</f>
        <v>0</v>
      </c>
      <c r="BC33" s="358">
        <f>SUMIF('PL3-GN TUNG DA'!$AO$15:$AO$512,B33,'PL3-GN TUNG DA'!$T$15:$T$512)</f>
        <v>0</v>
      </c>
      <c r="BD33" s="358">
        <f>SUMIF('PL3-GN TUNG DA'!$AO$15:$AO$512,B33,'PL3-GN TUNG DA'!$U$15:$U$512)</f>
        <v>0</v>
      </c>
      <c r="BE33" s="358">
        <f>SUMIF('PL3-GN TUNG DA'!$AO$15:$AO$512,B33,'PL3-GN TUNG DA'!$V$15:$V$512)</f>
        <v>0</v>
      </c>
      <c r="BF33" s="358">
        <f>SUMIF('PL3-GN TUNG DA'!$AO$15:$AO$512,B33,'PL3-GN TUNG DA'!$W$15:$W$512)</f>
        <v>0</v>
      </c>
      <c r="BG33" s="358">
        <f>SUMIF('PL3-GN TUNG DA'!$AO$15:$AO$512,B33,'PL3-GN TUNG DA'!$X$15:$X$512)</f>
        <v>0</v>
      </c>
      <c r="BH33" s="358">
        <f t="shared" si="32"/>
        <v>113</v>
      </c>
      <c r="BI33" s="358">
        <f t="shared" si="33"/>
        <v>113</v>
      </c>
      <c r="BJ33" s="358">
        <f>SUMIF('PL3-GN TUNG DA'!$AO$15:$AO$512,B33,'PL3-GN TUNG DA'!$AA$15:$AA$512)</f>
        <v>113</v>
      </c>
      <c r="BK33" s="358">
        <f>SUMIF('PL3-GN TUNG DA'!$AO$15:$AO$512,B33,'PL3-GN TUNG DA'!$AB$15:$AB$512)</f>
        <v>0</v>
      </c>
      <c r="BL33" s="358">
        <f>SUMIF('PL3-GN TUNG DA'!$AO$15:$AO$512,B33,'PL3-GN TUNG DA'!$AC$15:$AC$512)</f>
        <v>0</v>
      </c>
      <c r="BM33" s="358">
        <f>SUMIF('PL3-GN TUNG DA'!$AO$15:$AO$512,B33,'PL3-GN TUNG DA'!$AD$15:$AD$512)</f>
        <v>0</v>
      </c>
      <c r="BN33" s="358"/>
      <c r="BO33" s="358">
        <f t="shared" si="34"/>
        <v>0</v>
      </c>
      <c r="BP33" s="358">
        <f t="shared" si="35"/>
        <v>0</v>
      </c>
      <c r="BQ33" s="358">
        <f>SUMIF('PL3-GN TUNG DA'!$AO$15:$AO$512,B33,'PL3-GN TUNG DA'!$AH$15:$AH$512)</f>
        <v>0</v>
      </c>
      <c r="BR33" s="358">
        <f>SUMIF('PL3-GN TUNG DA'!$AO$15:$AO$512,B33,'PL3-GN TUNG DA'!$AI$15:$AI$512)</f>
        <v>0</v>
      </c>
      <c r="BS33" s="358">
        <f>SUMIF('PL3-GN TUNG DA'!$AO$15:$AO$512,B33,'PL3-GN TUNG DA'!$AJ$15:$AJ$512)</f>
        <v>0</v>
      </c>
      <c r="BT33" s="358"/>
      <c r="BU33" s="358">
        <f>SUMIF('PL3-GN TUNG DA'!$AO$15:$AO$512,B33,'PL3-GN TUNG DA'!$AL$15:$AL$512)</f>
        <v>0</v>
      </c>
      <c r="BV33" s="356">
        <f t="shared" si="17"/>
        <v>0.51078063553767572</v>
      </c>
      <c r="BW33" s="360"/>
    </row>
    <row r="34" spans="1:76">
      <c r="A34" s="76">
        <v>18</v>
      </c>
      <c r="B34" s="4" t="s">
        <v>282</v>
      </c>
      <c r="C34" s="238">
        <f t="shared" si="21"/>
        <v>10000</v>
      </c>
      <c r="D34" s="238">
        <f t="shared" si="22"/>
        <v>14000</v>
      </c>
      <c r="E34" s="238">
        <v>9309</v>
      </c>
      <c r="F34" s="365">
        <f t="shared" si="6"/>
        <v>93.089999999999989</v>
      </c>
      <c r="G34" s="365">
        <f t="shared" si="7"/>
        <v>66.492857142857147</v>
      </c>
      <c r="H34" s="238">
        <f t="shared" si="23"/>
        <v>11506</v>
      </c>
      <c r="I34" s="240">
        <f t="shared" si="2"/>
        <v>115.06</v>
      </c>
      <c r="J34" s="380">
        <f t="shared" si="8"/>
        <v>82.185714285714283</v>
      </c>
      <c r="K34" s="253">
        <f t="shared" si="9"/>
        <v>0</v>
      </c>
      <c r="L34" s="35">
        <f t="shared" si="24"/>
        <v>0</v>
      </c>
      <c r="M34" s="35">
        <f>SUMIF('PL4-GN KD23-24'!$AD$11:$AD$489,B34,'PL4-GN KD23-24'!$E$11:$E$489)</f>
        <v>0</v>
      </c>
      <c r="N34" s="35">
        <f>SUMIF('PL4-GN KD23-24'!$AD$11:$AD$489,B34,'PL4-GN KD23-24'!$F$11:$F$489)</f>
        <v>0</v>
      </c>
      <c r="O34" s="35">
        <f>SUMIF('PL4-GN KD23-24'!$AD$11:$AD$489,B34,'PL4-GN KD23-24'!$G$11:$G$489)</f>
        <v>0</v>
      </c>
      <c r="P34" s="35">
        <f>SUMIF('PL4-GN KD23-24'!$AD$11:$AD$489,B34,'PL4-GN KD23-24'!$H$11:$H$489)</f>
        <v>0</v>
      </c>
      <c r="Q34" s="253">
        <f t="shared" si="10"/>
        <v>0</v>
      </c>
      <c r="R34" s="254">
        <f t="shared" si="11"/>
        <v>0</v>
      </c>
      <c r="S34" s="4"/>
      <c r="T34" s="4"/>
      <c r="U34" s="4"/>
      <c r="V34" s="4"/>
      <c r="W34" s="4"/>
      <c r="X34" s="254">
        <f t="shared" si="12"/>
        <v>0</v>
      </c>
      <c r="Y34" s="254">
        <f t="shared" si="19"/>
        <v>0</v>
      </c>
      <c r="Z34" s="35">
        <f>SUMIF('PL4-GN KD23-24'!$AD$11:$AD$490,B34,'PL4-GN KD23-24'!$R$11:R508)</f>
        <v>0</v>
      </c>
      <c r="AA34" s="35">
        <f>SUMIF('PL4-GN KD23-24'!$AD$11:$AD$490,B34,'PL4-GN KD23-24'!$S$11:$S$490)</f>
        <v>0</v>
      </c>
      <c r="AB34" s="35">
        <f>SUMIF('PL4-GN KD23-24'!$AD$11:$AD$490,B34,'PL4-GN KD23-24'!$T$11:$T$490)</f>
        <v>0</v>
      </c>
      <c r="AC34" s="35">
        <f>SUMIF('PL4-GN KD23-24'!$AD$11:$AD$490,B34,'PL4-GN KD23-24'!$U$11:$U$490)</f>
        <v>0</v>
      </c>
      <c r="AD34" s="254">
        <f t="shared" si="13"/>
        <v>0</v>
      </c>
      <c r="AE34" s="254">
        <f t="shared" si="14"/>
        <v>0</v>
      </c>
      <c r="AF34" s="4"/>
      <c r="AG34" s="4"/>
      <c r="AH34" s="4"/>
      <c r="AI34" s="4"/>
      <c r="AJ34" s="4"/>
      <c r="AK34" s="4"/>
      <c r="AL34" s="35">
        <f t="shared" si="25"/>
        <v>10000</v>
      </c>
      <c r="AM34" s="35">
        <f t="shared" si="26"/>
        <v>14000</v>
      </c>
      <c r="AN34" s="35">
        <f t="shared" si="27"/>
        <v>10000</v>
      </c>
      <c r="AO34" s="35">
        <f t="shared" si="28"/>
        <v>14000</v>
      </c>
      <c r="AP34" s="35">
        <f>SUMIF('PL3-GN TUNG DA'!$AO$15:$AO$512,B34,'PL3-GN TUNG DA'!$G$15:$G$512)</f>
        <v>10000</v>
      </c>
      <c r="AQ34" s="35">
        <f>SUMIF('PL3-GN TUNG DA'!$AO$15:$AO$512,B34,'PL3-GN TUNG DA'!$H$15:$H$512)</f>
        <v>14000</v>
      </c>
      <c r="AR34" s="35">
        <f>SUMIF('PL3-GN TUNG DA'!$AO$15:$AO$512,B34,'PL3-GN TUNG DA'!$I$15:$I$512)</f>
        <v>0</v>
      </c>
      <c r="AS34" s="35">
        <f>SUMIF('PL3-GN TUNG DA'!$AO$15:$AO$512,B34,'PL3-GN TUNG DA'!$J$15:$J$512)</f>
        <v>0</v>
      </c>
      <c r="AT34" s="35">
        <f>SUMIF('PL3-GN TUNG DA'!$AO$15:$AO$512,B34,'PL3-GN TUNG DA'!$K$15:$K$512)</f>
        <v>0</v>
      </c>
      <c r="AU34" s="35">
        <f>SUMIF('PL3-GN TUNG DA'!$AO$15:$AO$512,B34,'PL3-GN TUNG DA'!$L$15:$L$512)</f>
        <v>0</v>
      </c>
      <c r="AV34" s="35"/>
      <c r="AW34" s="35">
        <f>SUMIF('PL3-GN TUNG DA'!$AO$15:$AO$512,B34,'PL3-GN TUNG DA'!$N$15:$N$512)</f>
        <v>0</v>
      </c>
      <c r="AX34" s="35">
        <f t="shared" si="29"/>
        <v>0</v>
      </c>
      <c r="AY34" s="35">
        <f t="shared" si="30"/>
        <v>0</v>
      </c>
      <c r="AZ34" s="35">
        <f t="shared" si="37"/>
        <v>0</v>
      </c>
      <c r="BA34" s="35">
        <f t="shared" si="31"/>
        <v>0</v>
      </c>
      <c r="BB34" s="35">
        <f>SUMIF('PL3-GN TUNG DA'!$AO$15:$AO$512,B34,'PL3-GN TUNG DA'!$S$15:$S$512)</f>
        <v>0</v>
      </c>
      <c r="BC34" s="35">
        <f>SUMIF('PL3-GN TUNG DA'!$AO$15:$AO$512,B34,'PL3-GN TUNG DA'!$T$15:$T$512)</f>
        <v>0</v>
      </c>
      <c r="BD34" s="35">
        <f>SUMIF('PL3-GN TUNG DA'!$AO$15:$AO$512,B34,'PL3-GN TUNG DA'!$U$15:$U$512)</f>
        <v>0</v>
      </c>
      <c r="BE34" s="35">
        <f>SUMIF('PL3-GN TUNG DA'!$AO$15:$AO$512,B34,'PL3-GN TUNG DA'!$V$15:$V$512)</f>
        <v>0</v>
      </c>
      <c r="BF34" s="35">
        <f>SUMIF('PL3-GN TUNG DA'!$AO$15:$AO$512,B34,'PL3-GN TUNG DA'!$W$15:$W$512)</f>
        <v>0</v>
      </c>
      <c r="BG34" s="35">
        <f>SUMIF('PL3-GN TUNG DA'!$AO$15:$AO$512,B34,'PL3-GN TUNG DA'!$X$15:$X$512)</f>
        <v>0</v>
      </c>
      <c r="BH34" s="39">
        <f t="shared" si="32"/>
        <v>11506</v>
      </c>
      <c r="BI34" s="39">
        <f t="shared" si="33"/>
        <v>11506</v>
      </c>
      <c r="BJ34" s="35">
        <f>SUMIF('PL3-GN TUNG DA'!$AO$15:$AO$512,B34,'PL3-GN TUNG DA'!$AA$15:$AA$512)</f>
        <v>11506</v>
      </c>
      <c r="BK34" s="35">
        <f>SUMIF('PL3-GN TUNG DA'!$AO$15:$AO$512,B34,'PL3-GN TUNG DA'!$AB$15:$AB$512)</f>
        <v>0</v>
      </c>
      <c r="BL34" s="35">
        <f>SUMIF('PL3-GN TUNG DA'!$AO$15:$AO$512,B34,'PL3-GN TUNG DA'!$AC$15:$AC$512)</f>
        <v>0</v>
      </c>
      <c r="BM34" s="35">
        <f>SUMIF('PL3-GN TUNG DA'!$AO$15:$AO$512,B34,'PL3-GN TUNG DA'!$AD$15:$AD$512)</f>
        <v>0</v>
      </c>
      <c r="BN34" s="35"/>
      <c r="BO34" s="39">
        <f t="shared" si="34"/>
        <v>0</v>
      </c>
      <c r="BP34" s="39">
        <f t="shared" si="35"/>
        <v>0</v>
      </c>
      <c r="BQ34" s="35">
        <f>SUMIF('PL3-GN TUNG DA'!$AO$15:$AO$512,B34,'PL3-GN TUNG DA'!$AH$15:$AH$512)</f>
        <v>0</v>
      </c>
      <c r="BR34" s="35">
        <f>SUMIF('PL3-GN TUNG DA'!$AO$15:$AO$512,B34,'PL3-GN TUNG DA'!$AI$15:$AI$512)</f>
        <v>0</v>
      </c>
      <c r="BS34" s="35">
        <f>SUMIF('PL3-GN TUNG DA'!$AO$15:$AO$512,B34,'PL3-GN TUNG DA'!$AJ$15:$AJ$512)</f>
        <v>0</v>
      </c>
      <c r="BT34" s="35"/>
      <c r="BU34" s="35">
        <f>SUMIF('PL3-GN TUNG DA'!$AO$15:$AO$512,B34,'PL3-GN TUNG DA'!$AL$15:$AL$512)</f>
        <v>0</v>
      </c>
      <c r="BV34" s="112">
        <f t="shared" si="17"/>
        <v>115.06</v>
      </c>
      <c r="BW34" s="84">
        <f t="shared" si="18"/>
        <v>82.185714285714283</v>
      </c>
    </row>
    <row r="35" spans="1:76">
      <c r="A35" s="76">
        <v>19</v>
      </c>
      <c r="B35" s="4" t="s">
        <v>446</v>
      </c>
      <c r="C35" s="238">
        <f t="shared" si="21"/>
        <v>5027</v>
      </c>
      <c r="D35" s="238">
        <f t="shared" si="22"/>
        <v>5027</v>
      </c>
      <c r="E35" s="238">
        <v>0</v>
      </c>
      <c r="F35" s="365">
        <f t="shared" si="6"/>
        <v>0</v>
      </c>
      <c r="G35" s="365">
        <f t="shared" si="7"/>
        <v>0</v>
      </c>
      <c r="H35" s="238">
        <f t="shared" si="23"/>
        <v>985</v>
      </c>
      <c r="I35" s="240">
        <f t="shared" si="2"/>
        <v>19.594191366620251</v>
      </c>
      <c r="J35" s="380">
        <f t="shared" si="8"/>
        <v>19.594191366620251</v>
      </c>
      <c r="K35" s="253">
        <f t="shared" si="9"/>
        <v>0</v>
      </c>
      <c r="L35" s="35">
        <f t="shared" si="24"/>
        <v>0</v>
      </c>
      <c r="M35" s="35">
        <f>SUMIF('PL4-GN KD23-24'!$AD$11:$AD$489,B35,'PL4-GN KD23-24'!$E$11:$E$489)</f>
        <v>0</v>
      </c>
      <c r="N35" s="35">
        <f>SUMIF('PL4-GN KD23-24'!$AD$11:$AD$489,B35,'PL4-GN KD23-24'!$F$11:$F$489)</f>
        <v>0</v>
      </c>
      <c r="O35" s="35">
        <f>SUMIF('PL4-GN KD23-24'!$AD$11:$AD$489,B35,'PL4-GN KD23-24'!$G$11:$G$489)</f>
        <v>0</v>
      </c>
      <c r="P35" s="35">
        <f>SUMIF('PL4-GN KD23-24'!$AD$11:$AD$489,B35,'PL4-GN KD23-24'!$H$11:$H$489)</f>
        <v>0</v>
      </c>
      <c r="Q35" s="253">
        <f t="shared" si="10"/>
        <v>0</v>
      </c>
      <c r="R35" s="254">
        <f t="shared" si="11"/>
        <v>0</v>
      </c>
      <c r="S35" s="4"/>
      <c r="T35" s="4"/>
      <c r="U35" s="4"/>
      <c r="V35" s="4"/>
      <c r="W35" s="4"/>
      <c r="X35" s="254">
        <f t="shared" si="12"/>
        <v>0</v>
      </c>
      <c r="Y35" s="254">
        <f t="shared" si="19"/>
        <v>0</v>
      </c>
      <c r="Z35" s="35">
        <f>SUMIF('PL4-GN KD23-24'!$AD$11:$AD$490,B35,'PL4-GN KD23-24'!$R$11:R509)</f>
        <v>0</v>
      </c>
      <c r="AA35" s="35">
        <f>SUMIF('PL4-GN KD23-24'!$AD$11:$AD$490,B35,'PL4-GN KD23-24'!$S$11:$S$490)</f>
        <v>0</v>
      </c>
      <c r="AB35" s="35">
        <f>SUMIF('PL4-GN KD23-24'!$AD$11:$AD$490,B35,'PL4-GN KD23-24'!$T$11:$T$490)</f>
        <v>0</v>
      </c>
      <c r="AC35" s="35">
        <f>SUMIF('PL4-GN KD23-24'!$AD$11:$AD$490,B35,'PL4-GN KD23-24'!$U$11:$U$490)</f>
        <v>0</v>
      </c>
      <c r="AD35" s="254">
        <f t="shared" si="13"/>
        <v>0</v>
      </c>
      <c r="AE35" s="254">
        <f t="shared" si="14"/>
        <v>0</v>
      </c>
      <c r="AF35" s="4"/>
      <c r="AG35" s="4"/>
      <c r="AH35" s="4"/>
      <c r="AI35" s="4"/>
      <c r="AJ35" s="4"/>
      <c r="AK35" s="4"/>
      <c r="AL35" s="35">
        <f t="shared" si="25"/>
        <v>5027</v>
      </c>
      <c r="AM35" s="35">
        <f t="shared" si="26"/>
        <v>5027</v>
      </c>
      <c r="AN35" s="35">
        <f t="shared" si="27"/>
        <v>457</v>
      </c>
      <c r="AO35" s="35">
        <f t="shared" si="28"/>
        <v>457</v>
      </c>
      <c r="AP35" s="35">
        <f>SUMIF('PL3-GN TUNG DA'!$AO$15:$AO$512,B35,'PL3-GN TUNG DA'!$G$15:$G$512)</f>
        <v>0</v>
      </c>
      <c r="AQ35" s="35">
        <f>SUMIF('PL3-GN TUNG DA'!$AO$15:$AO$512,B35,'PL3-GN TUNG DA'!$H$15:$H$512)</f>
        <v>0</v>
      </c>
      <c r="AR35" s="35">
        <f>SUMIF('PL3-GN TUNG DA'!$AO$15:$AO$512,B35,'PL3-GN TUNG DA'!$I$15:$I$512)</f>
        <v>457</v>
      </c>
      <c r="AS35" s="35">
        <f>SUMIF('PL3-GN TUNG DA'!$AO$15:$AO$512,B35,'PL3-GN TUNG DA'!$J$15:$J$512)</f>
        <v>457</v>
      </c>
      <c r="AT35" s="35">
        <f>SUMIF('PL3-GN TUNG DA'!$AO$15:$AO$512,B35,'PL3-GN TUNG DA'!$K$15:$K$512)</f>
        <v>0</v>
      </c>
      <c r="AU35" s="35">
        <f>SUMIF('PL3-GN TUNG DA'!$AO$15:$AO$512,B35,'PL3-GN TUNG DA'!$L$15:$L$512)</f>
        <v>0</v>
      </c>
      <c r="AV35" s="35"/>
      <c r="AW35" s="35">
        <f>SUMIF('PL3-GN TUNG DA'!$AO$15:$AO$512,B35,'PL3-GN TUNG DA'!$N$15:$N$512)</f>
        <v>0</v>
      </c>
      <c r="AX35" s="35">
        <f t="shared" si="29"/>
        <v>4570</v>
      </c>
      <c r="AY35" s="35">
        <f t="shared" si="30"/>
        <v>4570</v>
      </c>
      <c r="AZ35" s="35">
        <f t="shared" si="37"/>
        <v>4570</v>
      </c>
      <c r="BA35" s="35">
        <f t="shared" si="31"/>
        <v>4570</v>
      </c>
      <c r="BB35" s="35">
        <f>SUMIF('PL3-GN TUNG DA'!$AO$15:$AO$512,B35,'PL3-GN TUNG DA'!$S$15:$S$512)</f>
        <v>0</v>
      </c>
      <c r="BC35" s="35">
        <f>SUMIF('PL3-GN TUNG DA'!$AO$15:$AO$512,B35,'PL3-GN TUNG DA'!$T$15:$T$512)</f>
        <v>0</v>
      </c>
      <c r="BD35" s="35">
        <f>SUMIF('PL3-GN TUNG DA'!$AO$15:$AO$512,B35,'PL3-GN TUNG DA'!$U$15:$U$512)</f>
        <v>4570</v>
      </c>
      <c r="BE35" s="35">
        <f>SUMIF('PL3-GN TUNG DA'!$AO$15:$AO$512,B35,'PL3-GN TUNG DA'!$V$15:$V$512)</f>
        <v>0</v>
      </c>
      <c r="BF35" s="35">
        <f>SUMIF('PL3-GN TUNG DA'!$AO$15:$AO$512,B35,'PL3-GN TUNG DA'!$W$15:$W$512)</f>
        <v>0</v>
      </c>
      <c r="BG35" s="35">
        <f>SUMIF('PL3-GN TUNG DA'!$AO$15:$AO$512,B35,'PL3-GN TUNG DA'!$X$15:$X$512)</f>
        <v>0</v>
      </c>
      <c r="BH35" s="39">
        <f t="shared" si="32"/>
        <v>985</v>
      </c>
      <c r="BI35" s="39">
        <f t="shared" si="33"/>
        <v>457</v>
      </c>
      <c r="BJ35" s="35">
        <f>SUMIF('PL3-GN TUNG DA'!$AO$15:$AO$512,B35,'PL3-GN TUNG DA'!$AA$15:$AA$512)</f>
        <v>0</v>
      </c>
      <c r="BK35" s="35">
        <f>SUMIF('PL3-GN TUNG DA'!$AO$15:$AO$512,B35,'PL3-GN TUNG DA'!$AB$15:$AB$512)</f>
        <v>457</v>
      </c>
      <c r="BL35" s="35"/>
      <c r="BM35" s="35"/>
      <c r="BN35" s="35"/>
      <c r="BO35" s="39">
        <f t="shared" si="34"/>
        <v>528</v>
      </c>
      <c r="BP35" s="39">
        <f t="shared" si="35"/>
        <v>528</v>
      </c>
      <c r="BQ35" s="35">
        <f>SUMIF('PL3-GN TUNG DA'!$AO$15:$AO$512,B35,'PL3-GN TUNG DA'!$AH$15:$AH$512)</f>
        <v>0</v>
      </c>
      <c r="BR35" s="35">
        <f>SUMIF('PL3-GN TUNG DA'!$AO$15:$AO$512,B35,'PL3-GN TUNG DA'!$AI$15:$AI$512)</f>
        <v>528</v>
      </c>
      <c r="BS35" s="35">
        <f>SUMIF('PL3-GN TUNG DA'!$AO$15:$AO$512,B35,'PL3-GN TUNG DA'!$AJ$15:$AJ$512)</f>
        <v>0</v>
      </c>
      <c r="BT35" s="35"/>
      <c r="BU35" s="35"/>
      <c r="BV35" s="112">
        <f t="shared" si="17"/>
        <v>19.594191366620251</v>
      </c>
      <c r="BW35" s="84">
        <f t="shared" si="18"/>
        <v>19.594191366620251</v>
      </c>
    </row>
    <row r="36" spans="1:76">
      <c r="A36" s="76">
        <v>20</v>
      </c>
      <c r="B36" s="4" t="s">
        <v>355</v>
      </c>
      <c r="C36" s="238">
        <f t="shared" si="21"/>
        <v>16585</v>
      </c>
      <c r="D36" s="238">
        <f t="shared" si="22"/>
        <v>16585</v>
      </c>
      <c r="E36" s="238">
        <v>8493</v>
      </c>
      <c r="F36" s="365">
        <f t="shared" si="6"/>
        <v>51.208923726258668</v>
      </c>
      <c r="G36" s="365">
        <f t="shared" si="7"/>
        <v>51.208923726258668</v>
      </c>
      <c r="H36" s="238">
        <f t="shared" si="23"/>
        <v>9662</v>
      </c>
      <c r="I36" s="240">
        <f t="shared" si="2"/>
        <v>58.257461561652093</v>
      </c>
      <c r="J36" s="380">
        <f t="shared" si="8"/>
        <v>58.257461561652093</v>
      </c>
      <c r="K36" s="253">
        <f t="shared" si="9"/>
        <v>0</v>
      </c>
      <c r="L36" s="35">
        <f t="shared" si="24"/>
        <v>0</v>
      </c>
      <c r="M36" s="35">
        <f>SUMIF('PL4-GN KD23-24'!$AD$11:$AD$489,B36,'PL4-GN KD23-24'!$E$11:$E$489)</f>
        <v>0</v>
      </c>
      <c r="N36" s="35">
        <f>SUMIF('PL4-GN KD23-24'!$AD$11:$AD$489,B36,'PL4-GN KD23-24'!$F$11:$F$489)</f>
        <v>0</v>
      </c>
      <c r="O36" s="35">
        <f>SUMIF('PL4-GN KD23-24'!$AD$11:$AD$489,B36,'PL4-GN KD23-24'!$G$11:$G$489)</f>
        <v>0</v>
      </c>
      <c r="P36" s="35">
        <f>SUMIF('PL4-GN KD23-24'!$AD$11:$AD$489,B36,'PL4-GN KD23-24'!$H$11:$H$489)</f>
        <v>0</v>
      </c>
      <c r="Q36" s="253">
        <f t="shared" si="10"/>
        <v>0</v>
      </c>
      <c r="R36" s="254">
        <f t="shared" si="11"/>
        <v>0</v>
      </c>
      <c r="S36" s="4"/>
      <c r="T36" s="4"/>
      <c r="U36" s="4"/>
      <c r="V36" s="4"/>
      <c r="W36" s="4"/>
      <c r="X36" s="254">
        <f t="shared" si="12"/>
        <v>0</v>
      </c>
      <c r="Y36" s="254">
        <f t="shared" si="19"/>
        <v>0</v>
      </c>
      <c r="Z36" s="35">
        <f>SUMIF('PL4-GN KD23-24'!$AD$11:$AD$490,B36,'PL4-GN KD23-24'!$R$11:R510)</f>
        <v>0</v>
      </c>
      <c r="AA36" s="35">
        <f>SUMIF('PL4-GN KD23-24'!$AD$11:$AD$490,B36,'PL4-GN KD23-24'!$S$11:$S$490)</f>
        <v>0</v>
      </c>
      <c r="AB36" s="35">
        <f>SUMIF('PL4-GN KD23-24'!$AD$11:$AD$490,B36,'PL4-GN KD23-24'!$T$11:$T$490)</f>
        <v>0</v>
      </c>
      <c r="AC36" s="35">
        <f>SUMIF('PL4-GN KD23-24'!$AD$11:$AD$490,B36,'PL4-GN KD23-24'!$U$11:$U$490)</f>
        <v>0</v>
      </c>
      <c r="AD36" s="254">
        <f t="shared" si="13"/>
        <v>0</v>
      </c>
      <c r="AE36" s="254">
        <f t="shared" si="14"/>
        <v>0</v>
      </c>
      <c r="AF36" s="4"/>
      <c r="AG36" s="4"/>
      <c r="AH36" s="4"/>
      <c r="AI36" s="4"/>
      <c r="AJ36" s="4"/>
      <c r="AK36" s="4"/>
      <c r="AL36" s="35">
        <f t="shared" si="25"/>
        <v>16585</v>
      </c>
      <c r="AM36" s="35">
        <f t="shared" si="26"/>
        <v>16585</v>
      </c>
      <c r="AN36" s="35">
        <f t="shared" si="27"/>
        <v>1507</v>
      </c>
      <c r="AO36" s="35">
        <f t="shared" si="28"/>
        <v>1507</v>
      </c>
      <c r="AP36" s="35">
        <f>SUMIF('PL3-GN TUNG DA'!$AO$15:$AO$512,B36,'PL3-GN TUNG DA'!$G$15:$G$512)</f>
        <v>0</v>
      </c>
      <c r="AQ36" s="35">
        <f>SUMIF('PL3-GN TUNG DA'!$AO$15:$AO$512,B36,'PL3-GN TUNG DA'!$H$15:$H$512)</f>
        <v>0</v>
      </c>
      <c r="AR36" s="35">
        <f>SUMIF('PL3-GN TUNG DA'!$AO$15:$AO$512,B36,'PL3-GN TUNG DA'!$I$15:$I$512)</f>
        <v>1507</v>
      </c>
      <c r="AS36" s="35">
        <f>SUMIF('PL3-GN TUNG DA'!$AO$15:$AO$512,B36,'PL3-GN TUNG DA'!$J$15:$J$512)</f>
        <v>1507</v>
      </c>
      <c r="AT36" s="35">
        <f>SUMIF('PL3-GN TUNG DA'!$AO$15:$AO$512,B36,'PL3-GN TUNG DA'!$K$15:$K$512)</f>
        <v>0</v>
      </c>
      <c r="AU36" s="35">
        <f>SUMIF('PL3-GN TUNG DA'!$AO$15:$AO$512,B36,'PL3-GN TUNG DA'!$L$15:$L$512)</f>
        <v>0</v>
      </c>
      <c r="AV36" s="35"/>
      <c r="AW36" s="35">
        <f>SUMIF('PL3-GN TUNG DA'!$AO$15:$AO$512,B36,'PL3-GN TUNG DA'!$N$15:$N$512)</f>
        <v>0</v>
      </c>
      <c r="AX36" s="35">
        <f t="shared" si="29"/>
        <v>15078</v>
      </c>
      <c r="AY36" s="35">
        <f t="shared" si="30"/>
        <v>15078</v>
      </c>
      <c r="AZ36" s="35">
        <f t="shared" si="37"/>
        <v>15078</v>
      </c>
      <c r="BA36" s="35">
        <f t="shared" si="31"/>
        <v>15078</v>
      </c>
      <c r="BB36" s="35">
        <f>SUMIF('PL3-GN TUNG DA'!$AO$15:$AO$512,B36,'PL3-GN TUNG DA'!$S$15:$S$512)</f>
        <v>0</v>
      </c>
      <c r="BC36" s="35">
        <f>SUMIF('PL3-GN TUNG DA'!$AO$15:$AO$512,B36,'PL3-GN TUNG DA'!$T$15:$T$512)</f>
        <v>0</v>
      </c>
      <c r="BD36" s="35">
        <f>SUMIF('PL3-GN TUNG DA'!$AO$15:$AO$512,B36,'PL3-GN TUNG DA'!$U$15:$U$512)</f>
        <v>15078</v>
      </c>
      <c r="BE36" s="35">
        <f>SUMIF('PL3-GN TUNG DA'!$AO$15:$AO$512,B36,'PL3-GN TUNG DA'!$V$15:$V$512)</f>
        <v>0</v>
      </c>
      <c r="BF36" s="35">
        <f>SUMIF('PL3-GN TUNG DA'!$AO$15:$AO$512,B36,'PL3-GN TUNG DA'!$W$15:$W$512)</f>
        <v>0</v>
      </c>
      <c r="BG36" s="35">
        <f>SUMIF('PL3-GN TUNG DA'!$AO$15:$AO$512,B36,'PL3-GN TUNG DA'!$X$15:$X$512)</f>
        <v>0</v>
      </c>
      <c r="BH36" s="39">
        <f t="shared" si="32"/>
        <v>9662</v>
      </c>
      <c r="BI36" s="39">
        <f t="shared" si="33"/>
        <v>69</v>
      </c>
      <c r="BJ36" s="35">
        <f>SUMIF('PL3-GN TUNG DA'!$AO$15:$AO$512,B36,'PL3-GN TUNG DA'!$AA$15:$AA$512)</f>
        <v>0</v>
      </c>
      <c r="BK36" s="35">
        <f>SUMIF('PL3-GN TUNG DA'!$AO$15:$AO$512,B36,'PL3-GN TUNG DA'!$AB$15:$AB$512)</f>
        <v>69</v>
      </c>
      <c r="BL36" s="35"/>
      <c r="BM36" s="35"/>
      <c r="BN36" s="35"/>
      <c r="BO36" s="39">
        <f t="shared" si="34"/>
        <v>9593</v>
      </c>
      <c r="BP36" s="39">
        <f t="shared" si="35"/>
        <v>9593</v>
      </c>
      <c r="BQ36" s="35">
        <f>SUMIF('PL3-GN TUNG DA'!$AO$15:$AO$512,B36,'PL3-GN TUNG DA'!$AH$15:$AH$512)</f>
        <v>0</v>
      </c>
      <c r="BR36" s="35">
        <f>SUMIF('PL3-GN TUNG DA'!$AO$15:$AO$512,B36,'PL3-GN TUNG DA'!$AI$15:$AI$512)</f>
        <v>9593</v>
      </c>
      <c r="BS36" s="35">
        <f>SUMIF('PL3-GN TUNG DA'!$AO$15:$AO$512,B36,'PL3-GN TUNG DA'!$AJ$15:$AJ$512)</f>
        <v>0</v>
      </c>
      <c r="BT36" s="35"/>
      <c r="BU36" s="35"/>
      <c r="BV36" s="112">
        <f t="shared" si="17"/>
        <v>58.257461561652093</v>
      </c>
      <c r="BW36" s="84">
        <f t="shared" si="18"/>
        <v>58.257461561652093</v>
      </c>
    </row>
    <row r="37" spans="1:76">
      <c r="A37" s="76">
        <v>21</v>
      </c>
      <c r="B37" s="4" t="s">
        <v>356</v>
      </c>
      <c r="C37" s="238">
        <f t="shared" si="21"/>
        <v>3790</v>
      </c>
      <c r="D37" s="238">
        <f t="shared" si="22"/>
        <v>3790</v>
      </c>
      <c r="E37" s="238">
        <v>2382</v>
      </c>
      <c r="F37" s="365">
        <f t="shared" si="6"/>
        <v>62.849604221635879</v>
      </c>
      <c r="G37" s="365">
        <f t="shared" si="7"/>
        <v>62.849604221635879</v>
      </c>
      <c r="H37" s="238">
        <f t="shared" si="23"/>
        <v>2382</v>
      </c>
      <c r="I37" s="240">
        <f t="shared" si="2"/>
        <v>62.849604221635879</v>
      </c>
      <c r="J37" s="380">
        <f t="shared" si="8"/>
        <v>62.849604221635879</v>
      </c>
      <c r="K37" s="253">
        <f t="shared" si="9"/>
        <v>0</v>
      </c>
      <c r="L37" s="35">
        <f t="shared" si="24"/>
        <v>0</v>
      </c>
      <c r="M37" s="35">
        <f>SUMIF('PL4-GN KD23-24'!$AD$11:$AD$489,B37,'PL4-GN KD23-24'!$E$11:$E$489)</f>
        <v>0</v>
      </c>
      <c r="N37" s="35">
        <f>SUMIF('PL4-GN KD23-24'!$AD$11:$AD$489,B37,'PL4-GN KD23-24'!$F$11:$F$489)</f>
        <v>0</v>
      </c>
      <c r="O37" s="35">
        <f>SUMIF('PL4-GN KD23-24'!$AD$11:$AD$489,B37,'PL4-GN KD23-24'!$G$11:$G$489)</f>
        <v>0</v>
      </c>
      <c r="P37" s="35">
        <f>SUMIF('PL4-GN KD23-24'!$AD$11:$AD$489,B37,'PL4-GN KD23-24'!$H$11:$H$489)</f>
        <v>0</v>
      </c>
      <c r="Q37" s="253">
        <f t="shared" si="10"/>
        <v>0</v>
      </c>
      <c r="R37" s="254">
        <f t="shared" si="11"/>
        <v>0</v>
      </c>
      <c r="S37" s="4"/>
      <c r="T37" s="4"/>
      <c r="U37" s="4"/>
      <c r="V37" s="4"/>
      <c r="W37" s="4"/>
      <c r="X37" s="254">
        <f t="shared" si="12"/>
        <v>0</v>
      </c>
      <c r="Y37" s="254">
        <f t="shared" si="19"/>
        <v>0</v>
      </c>
      <c r="Z37" s="35">
        <f>SUMIF('PL4-GN KD23-24'!$AD$11:$AD$490,B37,'PL4-GN KD23-24'!$R$11:R511)</f>
        <v>0</v>
      </c>
      <c r="AA37" s="35">
        <f>SUMIF('PL4-GN KD23-24'!$AD$11:$AD$490,B37,'PL4-GN KD23-24'!$S$11:$S$490)</f>
        <v>0</v>
      </c>
      <c r="AB37" s="35">
        <f>SUMIF('PL4-GN KD23-24'!$AD$11:$AD$490,B37,'PL4-GN KD23-24'!$T$11:$T$490)</f>
        <v>0</v>
      </c>
      <c r="AC37" s="35">
        <f>SUMIF('PL4-GN KD23-24'!$AD$11:$AD$490,B37,'PL4-GN KD23-24'!$U$11:$U$490)</f>
        <v>0</v>
      </c>
      <c r="AD37" s="254">
        <f t="shared" si="13"/>
        <v>0</v>
      </c>
      <c r="AE37" s="254">
        <f t="shared" si="14"/>
        <v>0</v>
      </c>
      <c r="AF37" s="4"/>
      <c r="AG37" s="4"/>
      <c r="AH37" s="4"/>
      <c r="AI37" s="4"/>
      <c r="AJ37" s="4"/>
      <c r="AK37" s="4"/>
      <c r="AL37" s="35">
        <f t="shared" si="25"/>
        <v>3790</v>
      </c>
      <c r="AM37" s="35">
        <f t="shared" si="26"/>
        <v>3790</v>
      </c>
      <c r="AN37" s="35">
        <f t="shared" si="27"/>
        <v>345</v>
      </c>
      <c r="AO37" s="35">
        <f t="shared" si="28"/>
        <v>345</v>
      </c>
      <c r="AP37" s="35">
        <f>SUMIF('PL3-GN TUNG DA'!$AO$15:$AO$512,B37,'PL3-GN TUNG DA'!$G$15:$G$512)</f>
        <v>0</v>
      </c>
      <c r="AQ37" s="35">
        <f>SUMIF('PL3-GN TUNG DA'!$AO$15:$AO$512,B37,'PL3-GN TUNG DA'!$H$15:$H$512)</f>
        <v>0</v>
      </c>
      <c r="AR37" s="35">
        <f>SUMIF('PL3-GN TUNG DA'!$AO$15:$AO$512,B37,'PL3-GN TUNG DA'!$I$15:$I$512)</f>
        <v>345</v>
      </c>
      <c r="AS37" s="35">
        <f>SUMIF('PL3-GN TUNG DA'!$AO$15:$AO$512,B37,'PL3-GN TUNG DA'!$J$15:$J$512)</f>
        <v>345</v>
      </c>
      <c r="AT37" s="35">
        <f>SUMIF('PL3-GN TUNG DA'!$AO$15:$AO$512,B37,'PL3-GN TUNG DA'!$K$15:$K$512)</f>
        <v>0</v>
      </c>
      <c r="AU37" s="35">
        <f>SUMIF('PL3-GN TUNG DA'!$AO$15:$AO$512,B37,'PL3-GN TUNG DA'!$L$15:$L$512)</f>
        <v>0</v>
      </c>
      <c r="AV37" s="35"/>
      <c r="AW37" s="35">
        <f>SUMIF('PL3-GN TUNG DA'!$AO$15:$AO$512,B37,'PL3-GN TUNG DA'!$N$15:$N$512)</f>
        <v>0</v>
      </c>
      <c r="AX37" s="35">
        <f t="shared" si="29"/>
        <v>3445</v>
      </c>
      <c r="AY37" s="35">
        <f t="shared" si="30"/>
        <v>3445</v>
      </c>
      <c r="AZ37" s="35">
        <f t="shared" si="37"/>
        <v>3445</v>
      </c>
      <c r="BA37" s="35">
        <f t="shared" si="31"/>
        <v>3445</v>
      </c>
      <c r="BB37" s="35">
        <f>SUMIF('PL3-GN TUNG DA'!$AO$15:$AO$512,B37,'PL3-GN TUNG DA'!$S$15:$S$512)</f>
        <v>0</v>
      </c>
      <c r="BC37" s="35">
        <f>SUMIF('PL3-GN TUNG DA'!$AO$15:$AO$512,B37,'PL3-GN TUNG DA'!$T$15:$T$512)</f>
        <v>0</v>
      </c>
      <c r="BD37" s="35">
        <f>SUMIF('PL3-GN TUNG DA'!$AO$15:$AO$512,B37,'PL3-GN TUNG DA'!$U$15:$U$512)</f>
        <v>3445</v>
      </c>
      <c r="BE37" s="35">
        <f>SUMIF('PL3-GN TUNG DA'!$AO$15:$AO$512,B37,'PL3-GN TUNG DA'!$V$15:$V$512)</f>
        <v>0</v>
      </c>
      <c r="BF37" s="35">
        <f>SUMIF('PL3-GN TUNG DA'!$AO$15:$AO$512,B37,'PL3-GN TUNG DA'!$W$15:$W$512)</f>
        <v>0</v>
      </c>
      <c r="BG37" s="35">
        <f>SUMIF('PL3-GN TUNG DA'!$AO$15:$AO$512,B37,'PL3-GN TUNG DA'!$X$15:$X$512)</f>
        <v>0</v>
      </c>
      <c r="BH37" s="39">
        <f t="shared" si="32"/>
        <v>2382</v>
      </c>
      <c r="BI37" s="39">
        <f t="shared" si="33"/>
        <v>36</v>
      </c>
      <c r="BJ37" s="35">
        <f>SUMIF('PL3-GN TUNG DA'!$AO$15:$AO$512,B37,'PL3-GN TUNG DA'!$AA$15:$AA$512)</f>
        <v>0</v>
      </c>
      <c r="BK37" s="35">
        <f>SUMIF('PL3-GN TUNG DA'!$AO$15:$AO$512,B37,'PL3-GN TUNG DA'!$AB$15:$AB$512)</f>
        <v>36</v>
      </c>
      <c r="BL37" s="35"/>
      <c r="BM37" s="35"/>
      <c r="BN37" s="35"/>
      <c r="BO37" s="39">
        <f t="shared" si="34"/>
        <v>2346</v>
      </c>
      <c r="BP37" s="39">
        <f t="shared" si="35"/>
        <v>2346</v>
      </c>
      <c r="BQ37" s="35">
        <f>SUMIF('PL3-GN TUNG DA'!$AO$15:$AO$512,B37,'PL3-GN TUNG DA'!$AH$15:$AH$512)</f>
        <v>0</v>
      </c>
      <c r="BR37" s="35">
        <f>SUMIF('PL3-GN TUNG DA'!$AO$15:$AO$512,B37,'PL3-GN TUNG DA'!$AI$15:$AI$512)</f>
        <v>2346</v>
      </c>
      <c r="BS37" s="35">
        <f>SUMIF('PL3-GN TUNG DA'!$AO$15:$AO$512,B37,'PL3-GN TUNG DA'!$AJ$15:$AJ$512)</f>
        <v>0</v>
      </c>
      <c r="BT37" s="35"/>
      <c r="BU37" s="35"/>
      <c r="BV37" s="112">
        <f t="shared" si="17"/>
        <v>62.849604221635879</v>
      </c>
      <c r="BW37" s="84">
        <f t="shared" si="18"/>
        <v>62.849604221635879</v>
      </c>
    </row>
    <row r="38" spans="1:76" ht="41.25" customHeight="1">
      <c r="A38" s="76">
        <v>22</v>
      </c>
      <c r="B38" s="28" t="s">
        <v>357</v>
      </c>
      <c r="C38" s="238">
        <f t="shared" si="21"/>
        <v>17680</v>
      </c>
      <c r="D38" s="238">
        <f t="shared" si="22"/>
        <v>17680</v>
      </c>
      <c r="E38" s="238">
        <v>14223</v>
      </c>
      <c r="F38" s="365">
        <f t="shared" si="6"/>
        <v>80.446832579185525</v>
      </c>
      <c r="G38" s="365">
        <f t="shared" si="7"/>
        <v>80.446832579185525</v>
      </c>
      <c r="H38" s="238">
        <f t="shared" si="23"/>
        <v>15683</v>
      </c>
      <c r="I38" s="240">
        <f t="shared" si="2"/>
        <v>88.704751131221713</v>
      </c>
      <c r="J38" s="380">
        <f t="shared" si="8"/>
        <v>88.704751131221713</v>
      </c>
      <c r="K38" s="253">
        <f t="shared" si="9"/>
        <v>0</v>
      </c>
      <c r="L38" s="35">
        <f t="shared" si="24"/>
        <v>0</v>
      </c>
      <c r="M38" s="35">
        <f>SUMIF('PL4-GN KD23-24'!$AD$11:$AD$489,B38,'PL4-GN KD23-24'!$E$11:$E$489)</f>
        <v>0</v>
      </c>
      <c r="N38" s="35">
        <f>SUMIF('PL4-GN KD23-24'!$AD$11:$AD$489,B38,'PL4-GN KD23-24'!$F$11:$F$489)</f>
        <v>0</v>
      </c>
      <c r="O38" s="35">
        <f>SUMIF('PL4-GN KD23-24'!$AD$11:$AD$489,B38,'PL4-GN KD23-24'!$G$11:$G$489)</f>
        <v>0</v>
      </c>
      <c r="P38" s="35">
        <f>SUMIF('PL4-GN KD23-24'!$AD$11:$AD$489,B38,'PL4-GN KD23-24'!$H$11:$H$489)</f>
        <v>0</v>
      </c>
      <c r="Q38" s="253">
        <f t="shared" si="10"/>
        <v>0</v>
      </c>
      <c r="R38" s="254">
        <f t="shared" si="11"/>
        <v>0</v>
      </c>
      <c r="S38" s="4"/>
      <c r="T38" s="4"/>
      <c r="U38" s="4"/>
      <c r="V38" s="4"/>
      <c r="W38" s="4"/>
      <c r="X38" s="254">
        <f t="shared" si="12"/>
        <v>0</v>
      </c>
      <c r="Y38" s="254">
        <f t="shared" si="19"/>
        <v>0</v>
      </c>
      <c r="Z38" s="35">
        <f>SUMIF('PL4-GN KD23-24'!$AD$11:$AD$490,B38,'PL4-GN KD23-24'!$R$11:R512)</f>
        <v>0</v>
      </c>
      <c r="AA38" s="35">
        <f>SUMIF('PL4-GN KD23-24'!$AD$11:$AD$490,B38,'PL4-GN KD23-24'!$S$11:$S$490)</f>
        <v>0</v>
      </c>
      <c r="AB38" s="35">
        <f>SUMIF('PL4-GN KD23-24'!$AD$11:$AD$490,B38,'PL4-GN KD23-24'!$T$11:$T$490)</f>
        <v>0</v>
      </c>
      <c r="AC38" s="35">
        <f>SUMIF('PL4-GN KD23-24'!$AD$11:$AD$490,B38,'PL4-GN KD23-24'!$U$11:$U$490)</f>
        <v>0</v>
      </c>
      <c r="AD38" s="254">
        <f t="shared" si="13"/>
        <v>0</v>
      </c>
      <c r="AE38" s="254">
        <f t="shared" si="14"/>
        <v>0</v>
      </c>
      <c r="AF38" s="4"/>
      <c r="AG38" s="4"/>
      <c r="AH38" s="4"/>
      <c r="AI38" s="4"/>
      <c r="AJ38" s="4"/>
      <c r="AK38" s="4"/>
      <c r="AL38" s="35">
        <f t="shared" si="25"/>
        <v>17680</v>
      </c>
      <c r="AM38" s="35">
        <f t="shared" si="26"/>
        <v>17680</v>
      </c>
      <c r="AN38" s="35">
        <f t="shared" si="27"/>
        <v>1608</v>
      </c>
      <c r="AO38" s="35">
        <f t="shared" si="28"/>
        <v>1608</v>
      </c>
      <c r="AP38" s="35">
        <f>SUMIF('PL3-GN TUNG DA'!$AO$15:$AO$512,B38,'PL3-GN TUNG DA'!$G$15:$G$512)</f>
        <v>0</v>
      </c>
      <c r="AQ38" s="35">
        <f>SUMIF('PL3-GN TUNG DA'!$AO$15:$AO$512,B38,'PL3-GN TUNG DA'!$H$15:$H$512)</f>
        <v>0</v>
      </c>
      <c r="AR38" s="35">
        <f>SUMIF('PL3-GN TUNG DA'!$AO$15:$AO$512,B38,'PL3-GN TUNG DA'!$I$15:$I$512)</f>
        <v>1608</v>
      </c>
      <c r="AS38" s="35">
        <f>SUMIF('PL3-GN TUNG DA'!$AO$15:$AO$512,B38,'PL3-GN TUNG DA'!$J$15:$J$512)</f>
        <v>1608</v>
      </c>
      <c r="AT38" s="35">
        <f>SUMIF('PL3-GN TUNG DA'!$AO$15:$AO$512,B38,'PL3-GN TUNG DA'!$K$15:$K$512)</f>
        <v>0</v>
      </c>
      <c r="AU38" s="35">
        <f>SUMIF('PL3-GN TUNG DA'!$AO$15:$AO$512,B38,'PL3-GN TUNG DA'!$L$15:$L$512)</f>
        <v>0</v>
      </c>
      <c r="AV38" s="35"/>
      <c r="AW38" s="35">
        <f>SUMIF('PL3-GN TUNG DA'!$AO$15:$AO$512,B38,'PL3-GN TUNG DA'!$N$15:$N$512)</f>
        <v>0</v>
      </c>
      <c r="AX38" s="35">
        <f t="shared" si="29"/>
        <v>16072</v>
      </c>
      <c r="AY38" s="35">
        <f t="shared" si="30"/>
        <v>16072</v>
      </c>
      <c r="AZ38" s="35">
        <f t="shared" si="37"/>
        <v>16072</v>
      </c>
      <c r="BA38" s="35">
        <f t="shared" si="31"/>
        <v>16072</v>
      </c>
      <c r="BB38" s="35">
        <f>SUMIF('PL3-GN TUNG DA'!$AO$15:$AO$512,B38,'PL3-GN TUNG DA'!$S$15:$S$512)</f>
        <v>0</v>
      </c>
      <c r="BC38" s="35">
        <f>SUMIF('PL3-GN TUNG DA'!$AO$15:$AO$512,B38,'PL3-GN TUNG DA'!$T$15:$T$512)</f>
        <v>0</v>
      </c>
      <c r="BD38" s="35">
        <f>SUMIF('PL3-GN TUNG DA'!$AO$15:$AO$512,B38,'PL3-GN TUNG DA'!$U$15:$U$512)</f>
        <v>16072</v>
      </c>
      <c r="BE38" s="35">
        <f>SUMIF('PL3-GN TUNG DA'!$AO$15:$AO$512,B38,'PL3-GN TUNG DA'!$V$15:$V$512)</f>
        <v>0</v>
      </c>
      <c r="BF38" s="35">
        <f>SUMIF('PL3-GN TUNG DA'!$AO$15:$AO$512,B38,'PL3-GN TUNG DA'!$W$15:$W$512)</f>
        <v>0</v>
      </c>
      <c r="BG38" s="35">
        <f>SUMIF('PL3-GN TUNG DA'!$AO$15:$AO$512,B38,'PL3-GN TUNG DA'!$X$15:$X$512)</f>
        <v>0</v>
      </c>
      <c r="BH38" s="39">
        <f t="shared" si="32"/>
        <v>15683</v>
      </c>
      <c r="BI38" s="39">
        <f t="shared" si="33"/>
        <v>400</v>
      </c>
      <c r="BJ38" s="35">
        <f>SUMIF('PL3-GN TUNG DA'!$AO$15:$AO$512,B38,'PL3-GN TUNG DA'!$AA$15:$AA$512)</f>
        <v>0</v>
      </c>
      <c r="BK38" s="35">
        <f>SUMIF('PL3-GN TUNG DA'!$AO$15:$AO$512,B38,'PL3-GN TUNG DA'!$AB$15:$AB$512)</f>
        <v>400</v>
      </c>
      <c r="BL38" s="35"/>
      <c r="BM38" s="35"/>
      <c r="BN38" s="35"/>
      <c r="BO38" s="39">
        <f t="shared" si="34"/>
        <v>15283</v>
      </c>
      <c r="BP38" s="39">
        <f t="shared" si="35"/>
        <v>15283</v>
      </c>
      <c r="BQ38" s="35">
        <f>SUMIF('PL3-GN TUNG DA'!$AO$15:$AO$512,B38,'PL3-GN TUNG DA'!$AH$15:$AH$512)</f>
        <v>0</v>
      </c>
      <c r="BR38" s="35">
        <f>SUMIF('PL3-GN TUNG DA'!$AO$15:$AO$512,B38,'PL3-GN TUNG DA'!$AI$15:$AI$512)</f>
        <v>15283</v>
      </c>
      <c r="BS38" s="35">
        <f>SUMIF('PL3-GN TUNG DA'!$AO$15:$AO$512,B38,'PL3-GN TUNG DA'!$AJ$15:$AJ$512)</f>
        <v>0</v>
      </c>
      <c r="BT38" s="35">
        <f>SUMIF('PL3-GN TUNG DA'!$AO$15:$AO$512,AN38,'PL3-GN TUNG DA'!$AK$15:$AK$512)</f>
        <v>0</v>
      </c>
      <c r="BU38" s="35"/>
      <c r="BV38" s="112">
        <f t="shared" si="17"/>
        <v>88.704751131221713</v>
      </c>
      <c r="BW38" s="326">
        <f t="shared" si="18"/>
        <v>88.704751131221713</v>
      </c>
    </row>
    <row r="39" spans="1:76" hidden="1">
      <c r="A39" s="19"/>
      <c r="B39" s="4" t="s">
        <v>22</v>
      </c>
      <c r="C39" s="238">
        <f t="shared" si="21"/>
        <v>434014</v>
      </c>
      <c r="D39" s="238">
        <f t="shared" si="22"/>
        <v>434014</v>
      </c>
      <c r="E39" s="238">
        <v>161029</v>
      </c>
      <c r="F39" s="365">
        <f t="shared" si="6"/>
        <v>37.102259374121573</v>
      </c>
      <c r="G39" s="365">
        <f t="shared" si="7"/>
        <v>37.102259374121573</v>
      </c>
      <c r="H39" s="238">
        <f t="shared" si="23"/>
        <v>170519</v>
      </c>
      <c r="I39" s="240">
        <f t="shared" si="2"/>
        <v>39.288824784453958</v>
      </c>
      <c r="J39" s="380">
        <f t="shared" si="8"/>
        <v>39.288824784453958</v>
      </c>
      <c r="K39" s="253">
        <f t="shared" si="9"/>
        <v>0</v>
      </c>
      <c r="L39" s="35">
        <f t="shared" si="24"/>
        <v>0</v>
      </c>
      <c r="M39" s="35">
        <f>SUMIF('PL4-GN KD23-24'!$AD$11:$AD$489,B39,'PL4-GN KD23-24'!$E$11:$E$489)</f>
        <v>0</v>
      </c>
      <c r="N39" s="35">
        <f>SUMIF('PL4-GN KD23-24'!$AD$11:$AD$489,B39,'PL4-GN KD23-24'!$F$11:$F$489)</f>
        <v>0</v>
      </c>
      <c r="O39" s="35">
        <f>SUMIF('PL4-GN KD23-24'!$AD$11:$AD$489,B39,'PL4-GN KD23-24'!$G$11:$G$489)</f>
        <v>0</v>
      </c>
      <c r="P39" s="35">
        <f>SUMIF('PL4-GN KD23-24'!$AD$11:$AD$489,B39,'PL4-GN KD23-24'!$H$11:$H$489)</f>
        <v>0</v>
      </c>
      <c r="Q39" s="253">
        <f t="shared" si="10"/>
        <v>0</v>
      </c>
      <c r="R39" s="254">
        <f t="shared" si="11"/>
        <v>0</v>
      </c>
      <c r="S39" s="4"/>
      <c r="T39" s="4"/>
      <c r="U39" s="4"/>
      <c r="V39" s="4"/>
      <c r="W39" s="4"/>
      <c r="X39" s="254">
        <f t="shared" si="12"/>
        <v>0</v>
      </c>
      <c r="Y39" s="254">
        <f t="shared" si="19"/>
        <v>0</v>
      </c>
      <c r="Z39" s="35">
        <f>SUMIF('PL4-GN KD23-24'!$AD$11:$AD$490,B39,'PL4-GN KD23-24'!$R$11:R513)</f>
        <v>0</v>
      </c>
      <c r="AA39" s="35">
        <f>SUMIF('PL4-GN KD23-24'!$AD$11:$AD$490,B39,'PL4-GN KD23-24'!$S$11:$S$490)</f>
        <v>0</v>
      </c>
      <c r="AB39" s="35">
        <f>SUMIF('PL4-GN KD23-24'!$AD$11:$AD$490,B39,'PL4-GN KD23-24'!$T$11:$T$490)</f>
        <v>0</v>
      </c>
      <c r="AC39" s="35">
        <f>SUMIF('PL4-GN KD23-24'!$AD$11:$AD$490,B39,'PL4-GN KD23-24'!$U$11:$U$490)</f>
        <v>0</v>
      </c>
      <c r="AD39" s="254">
        <f t="shared" si="13"/>
        <v>0</v>
      </c>
      <c r="AE39" s="254">
        <f t="shared" si="14"/>
        <v>0</v>
      </c>
      <c r="AF39" s="4"/>
      <c r="AG39" s="4"/>
      <c r="AH39" s="4"/>
      <c r="AI39" s="4"/>
      <c r="AJ39" s="4"/>
      <c r="AK39" s="4"/>
      <c r="AL39" s="35">
        <f t="shared" si="25"/>
        <v>434014</v>
      </c>
      <c r="AM39" s="35">
        <f t="shared" si="26"/>
        <v>434014</v>
      </c>
      <c r="AN39" s="35">
        <f t="shared" si="27"/>
        <v>434014</v>
      </c>
      <c r="AO39" s="35">
        <f t="shared" si="28"/>
        <v>434014</v>
      </c>
      <c r="AP39" s="35"/>
      <c r="AQ39" s="35"/>
      <c r="AR39" s="35"/>
      <c r="AS39" s="35">
        <f>SUMIF('PL3-GN TUNG DA'!$AO$15:$AO$512,B39,'PL3-GN TUNG DA'!$J$15:$J$512)</f>
        <v>0</v>
      </c>
      <c r="AT39" s="35">
        <f>'PL3-GN TUNG DA'!K33</f>
        <v>434014</v>
      </c>
      <c r="AU39" s="35"/>
      <c r="AV39" s="35"/>
      <c r="AW39" s="35">
        <f>SUMIF('PL3-GN TUNG DA'!$AO$15:$AO$512,B39,'PL3-GN TUNG DA'!$N$15:$N$512)</f>
        <v>0</v>
      </c>
      <c r="AX39" s="35">
        <f t="shared" ref="AX39:AX41" si="38">AZ39+BG39</f>
        <v>0</v>
      </c>
      <c r="AY39" s="35">
        <f t="shared" si="30"/>
        <v>0</v>
      </c>
      <c r="AZ39" s="35">
        <f t="shared" ref="AZ39:AZ41" si="39">BB39+BD39+BE39+BF39</f>
        <v>0</v>
      </c>
      <c r="BA39" s="35">
        <f t="shared" si="31"/>
        <v>0</v>
      </c>
      <c r="BB39" s="35"/>
      <c r="BC39" s="35">
        <f>SUMIF('PL3-GN TUNG DA'!$AO$15:$AO$512,B39,'PL3-GN TUNG DA'!$T$15:$T$512)</f>
        <v>0</v>
      </c>
      <c r="BD39" s="35"/>
      <c r="BE39" s="35"/>
      <c r="BF39" s="35"/>
      <c r="BG39" s="35"/>
      <c r="BH39" s="39">
        <f t="shared" si="32"/>
        <v>170519</v>
      </c>
      <c r="BI39" s="39">
        <f t="shared" si="33"/>
        <v>170519</v>
      </c>
      <c r="BJ39" s="35"/>
      <c r="BK39" s="35"/>
      <c r="BL39" s="35">
        <f>'PL3-GN TUNG DA'!AC33</f>
        <v>170519</v>
      </c>
      <c r="BM39" s="35"/>
      <c r="BN39" s="35"/>
      <c r="BO39" s="39">
        <f t="shared" si="34"/>
        <v>0</v>
      </c>
      <c r="BP39" s="39">
        <f t="shared" si="35"/>
        <v>0</v>
      </c>
      <c r="BQ39" s="35">
        <f>SUMIF('PL3-GN TUNG DA'!$AO$15:$AO$512,B39,'PL3-GN TUNG DA'!$AH$15:$AH$512)</f>
        <v>0</v>
      </c>
      <c r="BR39" s="35">
        <f>SUMIF('PL3-GN TUNG DA'!$AO$15:$AO$512,B39,'PL3-GN TUNG DA'!$AI$15:$AI$512)</f>
        <v>0</v>
      </c>
      <c r="BS39" s="35">
        <f>SUMIF('PL3-GN TUNG DA'!$AO$15:$AO$512,B39,'PL3-GN TUNG DA'!$AJ$15:$AJ$512)</f>
        <v>0</v>
      </c>
      <c r="BT39" s="35"/>
      <c r="BU39" s="35"/>
      <c r="BV39" s="112">
        <f t="shared" si="17"/>
        <v>39.288824784453958</v>
      </c>
      <c r="BW39" s="326">
        <f t="shared" si="18"/>
        <v>39.288824784453958</v>
      </c>
    </row>
    <row r="40" spans="1:76" hidden="1">
      <c r="A40" s="19"/>
      <c r="B40" s="4" t="s">
        <v>283</v>
      </c>
      <c r="C40" s="238">
        <f t="shared" si="21"/>
        <v>109877.5</v>
      </c>
      <c r="D40" s="238">
        <f t="shared" si="22"/>
        <v>110666.5</v>
      </c>
      <c r="E40" s="238">
        <v>61478</v>
      </c>
      <c r="F40" s="365">
        <f t="shared" si="6"/>
        <v>55.951400423198564</v>
      </c>
      <c r="G40" s="365">
        <f t="shared" si="7"/>
        <v>55.552493301947749</v>
      </c>
      <c r="H40" s="238">
        <f t="shared" si="23"/>
        <v>69836</v>
      </c>
      <c r="I40" s="240">
        <f t="shared" si="2"/>
        <v>63.558053286614637</v>
      </c>
      <c r="J40" s="380">
        <f t="shared" si="8"/>
        <v>63.104914314629987</v>
      </c>
      <c r="K40" s="253">
        <f t="shared" si="9"/>
        <v>99877.5</v>
      </c>
      <c r="L40" s="35">
        <f t="shared" si="24"/>
        <v>14314.5</v>
      </c>
      <c r="M40" s="35">
        <f>SUMIF('PL4-GN KD23-24'!$AD$11:$AD$489,B40,'PL4-GN KD23-24'!$E$11:$E$489)</f>
        <v>0</v>
      </c>
      <c r="N40" s="35">
        <f>SUMIF('PL4-GN KD23-24'!$AD$11:$AD$489,B40,'PL4-GN KD23-24'!$F$11:$F$489)</f>
        <v>14314.5</v>
      </c>
      <c r="O40" s="35">
        <f>SUMIF('PL4-GN KD23-24'!$AD$11:$AD$489,B40,'PL4-GN KD23-24'!$G$11:$G$489)</f>
        <v>0</v>
      </c>
      <c r="P40" s="35">
        <f>SUMIF('PL4-GN KD23-24'!$AD$11:$AD$489,B40,'PL4-GN KD23-24'!$H$11:$H$489)</f>
        <v>0</v>
      </c>
      <c r="Q40" s="253">
        <f t="shared" si="10"/>
        <v>85563</v>
      </c>
      <c r="R40" s="254">
        <f t="shared" si="11"/>
        <v>85563</v>
      </c>
      <c r="S40" s="4"/>
      <c r="T40" s="78">
        <f>'PL4-GN KD23-24'!L482</f>
        <v>22657</v>
      </c>
      <c r="U40" s="78">
        <f>'PL4-GN KD23-24'!M482</f>
        <v>17053</v>
      </c>
      <c r="V40" s="78">
        <f>'PL4-GN KD23-24'!N486</f>
        <v>45853</v>
      </c>
      <c r="W40" s="78"/>
      <c r="X40" s="254">
        <f>Y40+AD40</f>
        <v>69836</v>
      </c>
      <c r="Y40" s="254">
        <f>SUM(Z40:AC40)</f>
        <v>3196</v>
      </c>
      <c r="Z40" s="35"/>
      <c r="AA40" s="35">
        <v>3196</v>
      </c>
      <c r="AB40" s="35">
        <f>SUMIF('PL4-GN KD23-24'!$AD$11:$AD$490,B40,'PL4-GN KD23-24'!$T$11:$T$490)</f>
        <v>0</v>
      </c>
      <c r="AC40" s="35">
        <f>SUMIF('PL4-GN KD23-24'!$AD$11:$AD$490,B40,'PL4-GN KD23-24'!$U$11:$U$490)</f>
        <v>0</v>
      </c>
      <c r="AD40" s="254">
        <f t="shared" si="13"/>
        <v>66640</v>
      </c>
      <c r="AE40" s="254">
        <f t="shared" si="14"/>
        <v>66640</v>
      </c>
      <c r="AF40" s="343">
        <v>1</v>
      </c>
      <c r="AG40" s="78">
        <v>21325</v>
      </c>
      <c r="AH40" s="78">
        <v>13800</v>
      </c>
      <c r="AI40" s="78">
        <v>31514</v>
      </c>
      <c r="AJ40" s="106"/>
      <c r="AK40" s="84">
        <f t="shared" ref="AK40" si="40">X40/K40*100</f>
        <v>69.921654026182082</v>
      </c>
      <c r="AL40" s="35">
        <f t="shared" si="25"/>
        <v>10000</v>
      </c>
      <c r="AM40" s="35">
        <f t="shared" si="26"/>
        <v>10789</v>
      </c>
      <c r="AN40" s="35">
        <f t="shared" si="27"/>
        <v>0</v>
      </c>
      <c r="AO40" s="35">
        <f t="shared" si="28"/>
        <v>789</v>
      </c>
      <c r="AP40" s="35"/>
      <c r="AQ40" s="35"/>
      <c r="AR40" s="35"/>
      <c r="AS40" s="35">
        <v>789</v>
      </c>
      <c r="AT40" s="35"/>
      <c r="AU40" s="35"/>
      <c r="AV40" s="35"/>
      <c r="AW40" s="35">
        <f>SUMIF('PL3-GN TUNG DA'!$AO$15:$AO$512,B40,'PL3-GN TUNG DA'!$N$15:$N$512)</f>
        <v>0</v>
      </c>
      <c r="AX40" s="35">
        <f t="shared" si="38"/>
        <v>10000</v>
      </c>
      <c r="AY40" s="35">
        <f t="shared" si="30"/>
        <v>10000</v>
      </c>
      <c r="AZ40" s="35">
        <f t="shared" si="39"/>
        <v>10000</v>
      </c>
      <c r="BA40" s="35">
        <f t="shared" si="31"/>
        <v>10000</v>
      </c>
      <c r="BB40" s="35"/>
      <c r="BC40" s="35">
        <f>SUMIF('PL3-GN TUNG DA'!$AO$15:$AO$512,B40,'PL3-GN TUNG DA'!$T$15:$T$512)</f>
        <v>0</v>
      </c>
      <c r="BD40" s="35"/>
      <c r="BE40" s="35"/>
      <c r="BF40" s="35">
        <v>10000</v>
      </c>
      <c r="BG40" s="35"/>
      <c r="BH40" s="39">
        <f t="shared" si="32"/>
        <v>0</v>
      </c>
      <c r="BI40" s="39">
        <f t="shared" si="33"/>
        <v>0</v>
      </c>
      <c r="BJ40" s="39"/>
      <c r="BK40" s="39"/>
      <c r="BL40" s="39"/>
      <c r="BM40" s="39"/>
      <c r="BN40" s="39"/>
      <c r="BO40" s="39">
        <f t="shared" si="34"/>
        <v>0</v>
      </c>
      <c r="BP40" s="39">
        <f t="shared" si="35"/>
        <v>0</v>
      </c>
      <c r="BQ40" s="39">
        <f>SUMIF('PL3-GN TUNG DA'!$AO$15:$AO$512,B40,'PL3-GN TUNG DA'!$AH$15:$AH$512)</f>
        <v>0</v>
      </c>
      <c r="BR40" s="39">
        <f>SUMIF('PL3-GN TUNG DA'!$AO$15:$AO$512,B40,'PL3-GN TUNG DA'!$AI$15:$AI$512)</f>
        <v>0</v>
      </c>
      <c r="BS40" s="39">
        <f>SUMIF('PL3-GN TUNG DA'!$AO$15:$AO$512,B40,'PL3-GN TUNG DA'!$AJ$15:$AJ$512)</f>
        <v>0</v>
      </c>
      <c r="BT40" s="39"/>
      <c r="BU40" s="39"/>
      <c r="BV40" s="237">
        <f t="shared" si="17"/>
        <v>0</v>
      </c>
      <c r="BW40" s="326">
        <f t="shared" si="18"/>
        <v>0</v>
      </c>
    </row>
    <row r="41" spans="1:76" ht="37.5" hidden="1">
      <c r="A41" s="19"/>
      <c r="B41" s="28" t="s">
        <v>6</v>
      </c>
      <c r="C41" s="238">
        <f t="shared" si="21"/>
        <v>82200</v>
      </c>
      <c r="D41" s="238">
        <f t="shared" si="22"/>
        <v>62652</v>
      </c>
      <c r="E41" s="238">
        <v>9427</v>
      </c>
      <c r="F41" s="365">
        <f t="shared" si="6"/>
        <v>11.468369829683699</v>
      </c>
      <c r="G41" s="365">
        <f t="shared" si="7"/>
        <v>15.046606652620826</v>
      </c>
      <c r="H41" s="238">
        <f t="shared" si="23"/>
        <v>99386</v>
      </c>
      <c r="I41" s="240">
        <f t="shared" si="2"/>
        <v>120.90754257907544</v>
      </c>
      <c r="J41" s="380">
        <f t="shared" si="8"/>
        <v>158.63180744429548</v>
      </c>
      <c r="K41" s="253">
        <f t="shared" si="9"/>
        <v>0</v>
      </c>
      <c r="L41" s="35">
        <f t="shared" si="24"/>
        <v>0</v>
      </c>
      <c r="M41" s="35">
        <f>SUMIF('PL4-GN KD23-24'!$AD$11:$AD$489,B41,'PL4-GN KD23-24'!$E$11:$E$489)</f>
        <v>0</v>
      </c>
      <c r="N41" s="35">
        <f>SUMIF('PL4-GN KD23-24'!$AD$11:$AD$489,B41,'PL4-GN KD23-24'!$F$11:$F$489)</f>
        <v>0</v>
      </c>
      <c r="O41" s="35">
        <f>SUMIF('PL4-GN KD23-24'!$AD$11:$AD$489,B41,'PL4-GN KD23-24'!$G$11:$G$489)</f>
        <v>0</v>
      </c>
      <c r="P41" s="35">
        <f>SUMIF('PL4-GN KD23-24'!$AD$11:$AD$489,B41,'PL4-GN KD23-24'!$H$11:$H$489)</f>
        <v>0</v>
      </c>
      <c r="Q41" s="39"/>
      <c r="R41" s="28"/>
      <c r="S41" s="28"/>
      <c r="T41" s="28"/>
      <c r="U41" s="28"/>
      <c r="V41" s="28"/>
      <c r="W41" s="28"/>
      <c r="X41" s="206">
        <f t="shared" si="12"/>
        <v>0</v>
      </c>
      <c r="Y41" s="206">
        <f t="shared" si="19"/>
        <v>0</v>
      </c>
      <c r="Z41" s="35">
        <f>SUMIF('PL4-GN KD23-24'!$AD$11:$AD$490,B41,'PL4-GN KD23-24'!$R$11:R515)</f>
        <v>0</v>
      </c>
      <c r="AA41" s="35">
        <f>SUMIF('PL4-GN KD23-24'!$AD$11:$AD$490,B41,'PL4-GN KD23-24'!$S$11:$S$490)</f>
        <v>0</v>
      </c>
      <c r="AB41" s="35">
        <f>SUMIF('PL4-GN KD23-24'!$AD$11:$AD$490,B41,'PL4-GN KD23-24'!$T$11:$T$490)</f>
        <v>0</v>
      </c>
      <c r="AC41" s="35">
        <f>SUMIF('PL4-GN KD23-24'!$AD$11:$AD$490,B41,'PL4-GN KD23-24'!$U$11:$U$490)</f>
        <v>0</v>
      </c>
      <c r="AD41" s="254">
        <f t="shared" ref="AD41:AD45" si="41">AE41+AJ41</f>
        <v>0</v>
      </c>
      <c r="AE41" s="254">
        <f t="shared" ref="AE41:AE45" si="42">SUM(AF41:AI41)</f>
        <v>0</v>
      </c>
      <c r="AF41" s="28"/>
      <c r="AG41" s="28"/>
      <c r="AH41" s="28"/>
      <c r="AI41" s="28"/>
      <c r="AJ41" s="28"/>
      <c r="AK41" s="28"/>
      <c r="AL41" s="35">
        <f t="shared" si="25"/>
        <v>82200</v>
      </c>
      <c r="AM41" s="35">
        <f t="shared" si="26"/>
        <v>62652</v>
      </c>
      <c r="AN41" s="35">
        <f t="shared" si="27"/>
        <v>82200</v>
      </c>
      <c r="AO41" s="35">
        <f t="shared" si="28"/>
        <v>62652</v>
      </c>
      <c r="AP41" s="35"/>
      <c r="AQ41" s="35"/>
      <c r="AR41" s="35"/>
      <c r="AS41" s="35">
        <f>SUMIF('PL3-GN TUNG DA'!$AO$15:$AO$512,B41,'PL3-GN TUNG DA'!$J$15:$J$512)</f>
        <v>0</v>
      </c>
      <c r="AT41" s="35"/>
      <c r="AU41" s="35">
        <f>'PL3-GN TUNG DA'!L18</f>
        <v>82200</v>
      </c>
      <c r="AV41" s="35">
        <v>62652</v>
      </c>
      <c r="AW41" s="35">
        <f>SUMIF('PL3-GN TUNG DA'!$AO$15:$AO$512,B41,'PL3-GN TUNG DA'!$N$15:$N$512)</f>
        <v>0</v>
      </c>
      <c r="AX41" s="35">
        <f t="shared" si="38"/>
        <v>0</v>
      </c>
      <c r="AY41" s="35">
        <f t="shared" si="30"/>
        <v>0</v>
      </c>
      <c r="AZ41" s="35">
        <f t="shared" si="39"/>
        <v>0</v>
      </c>
      <c r="BA41" s="35">
        <f t="shared" si="31"/>
        <v>0</v>
      </c>
      <c r="BB41" s="35"/>
      <c r="BC41" s="35">
        <f>SUMIF('PL3-GN TUNG DA'!$AO$15:$AO$512,B41,'PL3-GN TUNG DA'!$T$15:$T$512)</f>
        <v>0</v>
      </c>
      <c r="BD41" s="35"/>
      <c r="BE41" s="35"/>
      <c r="BF41" s="35"/>
      <c r="BG41" s="35"/>
      <c r="BH41" s="39">
        <f t="shared" si="32"/>
        <v>99386</v>
      </c>
      <c r="BI41" s="39">
        <f>BJ41+BK41+BL41+BM41+BN41</f>
        <v>99386</v>
      </c>
      <c r="BJ41" s="35"/>
      <c r="BK41" s="35"/>
      <c r="BL41" s="35"/>
      <c r="BM41" s="35">
        <f>'PL3-GN TUNG DA'!AD18</f>
        <v>60592</v>
      </c>
      <c r="BN41" s="35">
        <v>38794</v>
      </c>
      <c r="BO41" s="34">
        <f t="shared" si="34"/>
        <v>0</v>
      </c>
      <c r="BP41" s="34">
        <f t="shared" si="35"/>
        <v>0</v>
      </c>
      <c r="BQ41" s="35">
        <f>SUMIF('PL3-GN TUNG DA'!$AO$15:$AO$512,B41,'PL3-GN TUNG DA'!$AH$15:$AH$512)</f>
        <v>0</v>
      </c>
      <c r="BR41" s="35">
        <f>SUMIF('PL3-GN TUNG DA'!$AO$15:$AO$512,B41,'PL3-GN TUNG DA'!$AI$15:$AI$512)</f>
        <v>0</v>
      </c>
      <c r="BS41" s="35">
        <f>SUMIF('PL3-GN TUNG DA'!$AO$15:$AO$512,B41,'PL3-GN TUNG DA'!$AJ$15:$AJ$512)</f>
        <v>0</v>
      </c>
      <c r="BT41" s="35"/>
      <c r="BU41" s="35"/>
      <c r="BV41" s="112">
        <f t="shared" si="17"/>
        <v>120.90754257907544</v>
      </c>
      <c r="BW41" s="326">
        <f t="shared" si="18"/>
        <v>158.63180744429548</v>
      </c>
    </row>
    <row r="42" spans="1:76" ht="10.5" customHeight="1">
      <c r="A42" s="45"/>
      <c r="B42" s="45"/>
      <c r="C42" s="45"/>
      <c r="D42" s="35"/>
      <c r="E42" s="35"/>
      <c r="F42" s="364"/>
      <c r="G42" s="364"/>
      <c r="H42" s="45"/>
      <c r="I42" s="45"/>
      <c r="J42" s="387"/>
      <c r="K42" s="45"/>
      <c r="L42" s="45"/>
      <c r="M42" s="45"/>
      <c r="N42" s="45"/>
      <c r="O42" s="45"/>
      <c r="P42" s="45"/>
      <c r="Q42" s="45"/>
      <c r="R42" s="45"/>
      <c r="S42" s="45"/>
      <c r="T42" s="45"/>
      <c r="U42" s="45"/>
      <c r="V42" s="45"/>
      <c r="W42" s="45"/>
      <c r="X42" s="45"/>
      <c r="Y42" s="45"/>
      <c r="Z42" s="45"/>
      <c r="AA42" s="45"/>
      <c r="AB42" s="45"/>
      <c r="AC42" s="45"/>
      <c r="AD42" s="254">
        <f t="shared" si="41"/>
        <v>0</v>
      </c>
      <c r="AE42" s="254">
        <f t="shared" si="42"/>
        <v>0</v>
      </c>
      <c r="AF42" s="45"/>
      <c r="AG42" s="45"/>
      <c r="AH42" s="45"/>
      <c r="AI42" s="45"/>
      <c r="AJ42" s="45"/>
      <c r="AK42" s="45"/>
      <c r="AL42" s="35"/>
      <c r="AM42" s="35"/>
      <c r="AN42" s="35"/>
      <c r="AO42" s="35"/>
      <c r="AP42" s="35"/>
      <c r="AQ42" s="35"/>
      <c r="AR42" s="35"/>
      <c r="AS42" s="35"/>
      <c r="AT42" s="35"/>
      <c r="AU42" s="35"/>
      <c r="AV42" s="35"/>
      <c r="AW42" s="35"/>
      <c r="AX42" s="35"/>
      <c r="AY42" s="35"/>
      <c r="AZ42" s="35"/>
      <c r="BA42" s="35"/>
      <c r="BB42" s="35"/>
      <c r="BC42" s="35"/>
      <c r="BD42" s="35"/>
      <c r="BE42" s="35"/>
      <c r="BF42" s="35"/>
      <c r="BG42" s="35"/>
      <c r="BH42" s="39"/>
      <c r="BI42" s="39"/>
      <c r="BJ42" s="35"/>
      <c r="BK42" s="35"/>
      <c r="BL42" s="35"/>
      <c r="BM42" s="35"/>
      <c r="BN42" s="35"/>
      <c r="BO42" s="35"/>
      <c r="BP42" s="34"/>
      <c r="BQ42" s="35"/>
      <c r="BR42" s="35"/>
      <c r="BS42" s="35"/>
      <c r="BT42" s="35"/>
      <c r="BU42" s="35"/>
      <c r="BV42" s="112"/>
      <c r="BW42" s="84"/>
    </row>
    <row r="43" spans="1:76">
      <c r="A43" s="20" t="s">
        <v>21</v>
      </c>
      <c r="B43" s="44" t="s">
        <v>328</v>
      </c>
      <c r="C43" s="239">
        <f t="shared" ref="C43:D106" si="43">K43+AL43</f>
        <v>3187733</v>
      </c>
      <c r="D43" s="239">
        <f>K43+AM43</f>
        <v>3219029</v>
      </c>
      <c r="E43" s="239">
        <f>E44+E50+E56+E64+E72+E78+E83+E89+E97+E103+E109</f>
        <v>1512366</v>
      </c>
      <c r="F43" s="364">
        <f t="shared" si="6"/>
        <v>47.443308457766072</v>
      </c>
      <c r="G43" s="364">
        <f t="shared" si="7"/>
        <v>46.982055768991209</v>
      </c>
      <c r="H43" s="239">
        <f t="shared" ref="H43:H106" si="44">X43+BH43</f>
        <v>2008503</v>
      </c>
      <c r="I43" s="111">
        <f>H43/C43*100</f>
        <v>63.007253116870196</v>
      </c>
      <c r="J43" s="386">
        <f t="shared" si="8"/>
        <v>62.394684856831049</v>
      </c>
      <c r="K43" s="239">
        <f>K44+K50+K56+K64+K72+K78+K83+K89+K97+K103+K109</f>
        <v>438699</v>
      </c>
      <c r="L43" s="239">
        <f t="shared" ref="L43:W43" si="45">L44+L50+L56+L64+L72+L78+L83+L89+L97+L103+L109</f>
        <v>73904</v>
      </c>
      <c r="M43" s="239">
        <f t="shared" si="45"/>
        <v>38633</v>
      </c>
      <c r="N43" s="239">
        <f t="shared" si="45"/>
        <v>35271</v>
      </c>
      <c r="O43" s="239">
        <f t="shared" si="45"/>
        <v>0</v>
      </c>
      <c r="P43" s="239">
        <f t="shared" si="45"/>
        <v>0</v>
      </c>
      <c r="Q43" s="239">
        <f t="shared" si="45"/>
        <v>364795</v>
      </c>
      <c r="R43" s="239">
        <f t="shared" si="45"/>
        <v>255945</v>
      </c>
      <c r="S43" s="239">
        <f t="shared" si="45"/>
        <v>255945</v>
      </c>
      <c r="T43" s="239">
        <f t="shared" si="45"/>
        <v>0</v>
      </c>
      <c r="U43" s="239">
        <f t="shared" si="45"/>
        <v>0</v>
      </c>
      <c r="V43" s="239">
        <f t="shared" si="45"/>
        <v>0</v>
      </c>
      <c r="W43" s="239">
        <f t="shared" si="45"/>
        <v>108850</v>
      </c>
      <c r="X43" s="239">
        <f t="shared" ref="X43:AJ43" si="46">X44+X50+X56+X64+X72+X78+X83+X89+X97+X103+X109</f>
        <v>152763</v>
      </c>
      <c r="Y43" s="239">
        <f t="shared" si="46"/>
        <v>41409</v>
      </c>
      <c r="Z43" s="239">
        <f t="shared" si="46"/>
        <v>17662</v>
      </c>
      <c r="AA43" s="239">
        <f t="shared" si="46"/>
        <v>17991</v>
      </c>
      <c r="AB43" s="239">
        <f t="shared" si="46"/>
        <v>5756</v>
      </c>
      <c r="AC43" s="239">
        <f t="shared" si="46"/>
        <v>0</v>
      </c>
      <c r="AD43" s="239">
        <f t="shared" si="46"/>
        <v>111354</v>
      </c>
      <c r="AE43" s="239">
        <f t="shared" si="46"/>
        <v>76943</v>
      </c>
      <c r="AF43" s="239">
        <f t="shared" si="46"/>
        <v>76943</v>
      </c>
      <c r="AG43" s="239">
        <f t="shared" si="46"/>
        <v>0</v>
      </c>
      <c r="AH43" s="239">
        <f t="shared" si="46"/>
        <v>0</v>
      </c>
      <c r="AI43" s="239">
        <f t="shared" si="46"/>
        <v>0</v>
      </c>
      <c r="AJ43" s="239">
        <f t="shared" si="46"/>
        <v>34411</v>
      </c>
      <c r="AK43" s="85">
        <f t="shared" ref="AK43:AK45" si="47">X43/K43*100</f>
        <v>34.821825442957469</v>
      </c>
      <c r="AL43" s="34">
        <f t="shared" ref="AL43:BU43" si="48">AL44+AL50+AL56+AL64+AL72+AL78+AL83+AL89+AL97+AL103+AL109</f>
        <v>2749034</v>
      </c>
      <c r="AM43" s="34">
        <f t="shared" ref="AM43" si="49">AM44+AM50+AM56+AM64+AM72+AM78+AM83+AM89+AM97+AM103+AM109</f>
        <v>2780330</v>
      </c>
      <c r="AN43" s="34">
        <f t="shared" si="48"/>
        <v>1978269</v>
      </c>
      <c r="AO43" s="34">
        <f t="shared" ref="AO43" si="50">AO44+AO50+AO56+AO64+AO72+AO78+AO83+AO89+AO97+AO103+AO109</f>
        <v>2164565</v>
      </c>
      <c r="AP43" s="34">
        <f t="shared" si="48"/>
        <v>537710</v>
      </c>
      <c r="AQ43" s="34">
        <f t="shared" ref="AQ43" si="51">AQ44+AQ50+AQ56+AQ64+AQ72+AQ78+AQ83+AQ89+AQ97+AQ103+AQ109</f>
        <v>556588</v>
      </c>
      <c r="AR43" s="34">
        <f t="shared" si="48"/>
        <v>1080559</v>
      </c>
      <c r="AS43" s="34">
        <f t="shared" ref="AS43" si="52">AS44+AS50+AS56+AS64+AS72+AS78+AS83+AS89+AS97+AS103+AS109</f>
        <v>1209067</v>
      </c>
      <c r="AT43" s="34">
        <f t="shared" si="48"/>
        <v>360000</v>
      </c>
      <c r="AU43" s="34">
        <f t="shared" ref="AU43:AW43" si="53">AU44+AU50+AU56+AU64+AU72+AU78+AU83+AU89+AU97+AU103+AU109</f>
        <v>0</v>
      </c>
      <c r="AV43" s="34">
        <f t="shared" si="53"/>
        <v>0</v>
      </c>
      <c r="AW43" s="34">
        <f t="shared" si="53"/>
        <v>38910</v>
      </c>
      <c r="AX43" s="34">
        <f t="shared" si="48"/>
        <v>770765</v>
      </c>
      <c r="AY43" s="34">
        <f t="shared" ref="AY43" si="54">AY44+AY50+AY56+AY64+AY72+AY78+AY83+AY89+AY97+AY103+AY109</f>
        <v>615765</v>
      </c>
      <c r="AZ43" s="34">
        <f t="shared" si="48"/>
        <v>770765</v>
      </c>
      <c r="BA43" s="34">
        <f t="shared" ref="BA43" si="55">BA44+BA50+BA56+BA64+BA72+BA78+BA83+BA89+BA97+BA103+BA109</f>
        <v>615765</v>
      </c>
      <c r="BB43" s="34">
        <f t="shared" si="48"/>
        <v>474605</v>
      </c>
      <c r="BC43" s="34">
        <f t="shared" si="48"/>
        <v>319605</v>
      </c>
      <c r="BD43" s="34">
        <f t="shared" si="48"/>
        <v>56152</v>
      </c>
      <c r="BE43" s="34">
        <f t="shared" si="48"/>
        <v>35183</v>
      </c>
      <c r="BF43" s="34">
        <f t="shared" si="48"/>
        <v>204825</v>
      </c>
      <c r="BG43" s="34">
        <f t="shared" si="48"/>
        <v>0</v>
      </c>
      <c r="BH43" s="34">
        <f t="shared" si="48"/>
        <v>1855740</v>
      </c>
      <c r="BI43" s="34">
        <f t="shared" si="48"/>
        <v>1325984</v>
      </c>
      <c r="BJ43" s="34">
        <f t="shared" si="48"/>
        <v>365529</v>
      </c>
      <c r="BK43" s="34">
        <f t="shared" si="48"/>
        <v>791990</v>
      </c>
      <c r="BL43" s="34">
        <f t="shared" si="48"/>
        <v>168465</v>
      </c>
      <c r="BM43" s="34">
        <f t="shared" ref="BM43:BN43" si="56">BM44+BM50+BM56+BM64+BM72+BM78+BM83+BM89+BM97+BM103+BM109</f>
        <v>0</v>
      </c>
      <c r="BN43" s="34">
        <f t="shared" si="56"/>
        <v>0</v>
      </c>
      <c r="BO43" s="34">
        <f t="shared" si="48"/>
        <v>529873</v>
      </c>
      <c r="BP43" s="34">
        <f t="shared" si="48"/>
        <v>529873</v>
      </c>
      <c r="BQ43" s="34">
        <f t="shared" si="48"/>
        <v>284580</v>
      </c>
      <c r="BR43" s="34">
        <f t="shared" si="48"/>
        <v>54885</v>
      </c>
      <c r="BS43" s="34">
        <f t="shared" si="48"/>
        <v>19684</v>
      </c>
      <c r="BT43" s="34">
        <f t="shared" si="48"/>
        <v>170607</v>
      </c>
      <c r="BU43" s="34">
        <f t="shared" si="48"/>
        <v>0</v>
      </c>
      <c r="BV43" s="111">
        <f t="shared" si="17"/>
        <v>67.505167269666373</v>
      </c>
      <c r="BW43" s="85">
        <f t="shared" si="18"/>
        <v>66.74531440512456</v>
      </c>
    </row>
    <row r="44" spans="1:76">
      <c r="A44" s="20">
        <v>1</v>
      </c>
      <c r="B44" s="44" t="s">
        <v>329</v>
      </c>
      <c r="C44" s="239">
        <f t="shared" si="43"/>
        <v>400620</v>
      </c>
      <c r="D44" s="239">
        <f>K44+AM44</f>
        <v>450909</v>
      </c>
      <c r="E44" s="239">
        <f>E45+E46+E49</f>
        <v>180642</v>
      </c>
      <c r="F44" s="364">
        <f t="shared" si="6"/>
        <v>45.090609555189452</v>
      </c>
      <c r="G44" s="364">
        <f t="shared" si="7"/>
        <v>40.061741947931843</v>
      </c>
      <c r="H44" s="239">
        <f t="shared" si="44"/>
        <v>227438</v>
      </c>
      <c r="I44" s="111">
        <f>H44/C44*100</f>
        <v>56.771504168538769</v>
      </c>
      <c r="J44" s="386">
        <f t="shared" si="8"/>
        <v>50.43988920159056</v>
      </c>
      <c r="K44" s="239">
        <f>K45+K46+K49</f>
        <v>121311</v>
      </c>
      <c r="L44" s="239">
        <f t="shared" ref="L44:W44" si="57">L45+L46+L49</f>
        <v>6516</v>
      </c>
      <c r="M44" s="239">
        <f t="shared" si="57"/>
        <v>6516</v>
      </c>
      <c r="N44" s="239">
        <f t="shared" si="57"/>
        <v>0</v>
      </c>
      <c r="O44" s="239">
        <f t="shared" si="57"/>
        <v>0</v>
      </c>
      <c r="P44" s="239">
        <f t="shared" si="57"/>
        <v>0</v>
      </c>
      <c r="Q44" s="239">
        <f t="shared" si="57"/>
        <v>114795</v>
      </c>
      <c r="R44" s="239">
        <f t="shared" si="57"/>
        <v>5945</v>
      </c>
      <c r="S44" s="239">
        <f t="shared" si="57"/>
        <v>5945</v>
      </c>
      <c r="T44" s="239">
        <f t="shared" si="57"/>
        <v>0</v>
      </c>
      <c r="U44" s="239">
        <f t="shared" si="57"/>
        <v>0</v>
      </c>
      <c r="V44" s="239">
        <f t="shared" si="57"/>
        <v>0</v>
      </c>
      <c r="W44" s="239">
        <f t="shared" si="57"/>
        <v>108850</v>
      </c>
      <c r="X44" s="239">
        <f t="shared" ref="X44:AJ44" si="58">X45+X46+X49</f>
        <v>40360</v>
      </c>
      <c r="Y44" s="239">
        <f t="shared" si="58"/>
        <v>4</v>
      </c>
      <c r="Z44" s="239">
        <f t="shared" si="58"/>
        <v>4</v>
      </c>
      <c r="AA44" s="239">
        <f t="shared" si="58"/>
        <v>0</v>
      </c>
      <c r="AB44" s="239">
        <f t="shared" si="58"/>
        <v>0</v>
      </c>
      <c r="AC44" s="239">
        <f t="shared" si="58"/>
        <v>0</v>
      </c>
      <c r="AD44" s="239">
        <f t="shared" si="58"/>
        <v>40356</v>
      </c>
      <c r="AE44" s="239">
        <f t="shared" si="58"/>
        <v>5945</v>
      </c>
      <c r="AF44" s="239">
        <f t="shared" si="58"/>
        <v>5945</v>
      </c>
      <c r="AG44" s="239">
        <f t="shared" si="58"/>
        <v>0</v>
      </c>
      <c r="AH44" s="239">
        <f t="shared" si="58"/>
        <v>0</v>
      </c>
      <c r="AI44" s="239">
        <f t="shared" si="58"/>
        <v>0</v>
      </c>
      <c r="AJ44" s="239">
        <f t="shared" si="58"/>
        <v>34411</v>
      </c>
      <c r="AK44" s="85">
        <f t="shared" si="47"/>
        <v>33.269860111613951</v>
      </c>
      <c r="AL44" s="34">
        <f t="shared" ref="AL44:BU44" si="59">AL45+AL46+AL49</f>
        <v>279309</v>
      </c>
      <c r="AM44" s="34">
        <f t="shared" ref="AM44" si="60">AM45+AM46+AM49</f>
        <v>329598</v>
      </c>
      <c r="AN44" s="34">
        <f t="shared" si="59"/>
        <v>277930</v>
      </c>
      <c r="AO44" s="34">
        <f t="shared" ref="AO44" si="61">AO45+AO46+AO49</f>
        <v>328219</v>
      </c>
      <c r="AP44" s="34">
        <f t="shared" si="59"/>
        <v>99317</v>
      </c>
      <c r="AQ44" s="34">
        <f t="shared" ref="AQ44" si="62">AQ45+AQ46+AQ49</f>
        <v>88415</v>
      </c>
      <c r="AR44" s="34">
        <f t="shared" si="59"/>
        <v>28613</v>
      </c>
      <c r="AS44" s="34">
        <f t="shared" ref="AS44" si="63">AS45+AS46+AS49</f>
        <v>50894</v>
      </c>
      <c r="AT44" s="34">
        <f t="shared" si="59"/>
        <v>150000</v>
      </c>
      <c r="AU44" s="34">
        <f t="shared" ref="AU44:AW44" si="64">AU45+AU46+AU49</f>
        <v>0</v>
      </c>
      <c r="AV44" s="34">
        <f t="shared" si="64"/>
        <v>0</v>
      </c>
      <c r="AW44" s="34">
        <f t="shared" si="64"/>
        <v>38910</v>
      </c>
      <c r="AX44" s="34">
        <f t="shared" si="59"/>
        <v>1379</v>
      </c>
      <c r="AY44" s="34">
        <f t="shared" ref="AY44" si="65">AY45+AY46+AY49</f>
        <v>1379</v>
      </c>
      <c r="AZ44" s="34">
        <f t="shared" si="59"/>
        <v>1379</v>
      </c>
      <c r="BA44" s="34">
        <f t="shared" ref="BA44" si="66">BA45+BA46+BA49</f>
        <v>1379</v>
      </c>
      <c r="BB44" s="34">
        <f t="shared" si="59"/>
        <v>0</v>
      </c>
      <c r="BC44" s="34"/>
      <c r="BD44" s="34">
        <f t="shared" si="59"/>
        <v>0</v>
      </c>
      <c r="BE44" s="34">
        <f t="shared" si="59"/>
        <v>0</v>
      </c>
      <c r="BF44" s="34">
        <f t="shared" si="59"/>
        <v>1379</v>
      </c>
      <c r="BG44" s="34">
        <f t="shared" si="59"/>
        <v>0</v>
      </c>
      <c r="BH44" s="34">
        <f t="shared" si="59"/>
        <v>187078</v>
      </c>
      <c r="BI44" s="34">
        <f t="shared" si="59"/>
        <v>185748</v>
      </c>
      <c r="BJ44" s="34">
        <f t="shared" si="59"/>
        <v>75357</v>
      </c>
      <c r="BK44" s="34">
        <f t="shared" si="59"/>
        <v>48310</v>
      </c>
      <c r="BL44" s="34">
        <f t="shared" si="59"/>
        <v>62081</v>
      </c>
      <c r="BM44" s="34">
        <f t="shared" ref="BM44:BN44" si="67">BM45+BM46+BM49</f>
        <v>0</v>
      </c>
      <c r="BN44" s="34">
        <f t="shared" si="67"/>
        <v>0</v>
      </c>
      <c r="BO44" s="34">
        <f t="shared" si="59"/>
        <v>1330</v>
      </c>
      <c r="BP44" s="34">
        <f t="shared" si="59"/>
        <v>1330</v>
      </c>
      <c r="BQ44" s="34">
        <f t="shared" si="59"/>
        <v>0</v>
      </c>
      <c r="BR44" s="34">
        <f t="shared" si="59"/>
        <v>0</v>
      </c>
      <c r="BS44" s="34">
        <f t="shared" si="59"/>
        <v>0</v>
      </c>
      <c r="BT44" s="34">
        <f t="shared" si="59"/>
        <v>1330</v>
      </c>
      <c r="BU44" s="34">
        <f t="shared" si="59"/>
        <v>0</v>
      </c>
      <c r="BV44" s="111">
        <f t="shared" si="17"/>
        <v>66.978865700711395</v>
      </c>
      <c r="BW44" s="85">
        <f t="shared" si="18"/>
        <v>56.759446355863808</v>
      </c>
    </row>
    <row r="45" spans="1:76">
      <c r="A45" s="19"/>
      <c r="B45" s="45" t="s">
        <v>335</v>
      </c>
      <c r="C45" s="238">
        <f t="shared" si="43"/>
        <v>116174</v>
      </c>
      <c r="D45" s="238">
        <f t="shared" ref="D45:D110" si="68">K45+AM45</f>
        <v>116174</v>
      </c>
      <c r="E45" s="238">
        <v>15475</v>
      </c>
      <c r="F45" s="365">
        <f t="shared" si="6"/>
        <v>13.320536436724224</v>
      </c>
      <c r="G45" s="365">
        <f t="shared" si="7"/>
        <v>13.320536436724224</v>
      </c>
      <c r="H45" s="238">
        <f t="shared" si="44"/>
        <v>41686</v>
      </c>
      <c r="I45" s="240">
        <f>H45/C45*100</f>
        <v>35.882383321569371</v>
      </c>
      <c r="J45" s="380">
        <f t="shared" si="8"/>
        <v>35.882383321569371</v>
      </c>
      <c r="K45" s="253">
        <f>L45+Q45</f>
        <v>114795</v>
      </c>
      <c r="L45" s="240"/>
      <c r="M45" s="35">
        <f>SUMIF('PL4-GN KD23-24'!$AD$11:$AD$489,B45,'PL4-GN KD23-24'!$E$11:$E$489)</f>
        <v>0</v>
      </c>
      <c r="N45" s="35">
        <f>SUMIF('PL4-GN KD23-24'!$AD$11:$AD$489,B45,'PL4-GN KD23-24'!$F$11:$F$489)</f>
        <v>0</v>
      </c>
      <c r="O45" s="35">
        <f>SUMIF('PL4-GN KD23-24'!$AD$11:$AD$489,B45,'PL4-GN KD23-24'!$G$11:$G$489)</f>
        <v>0</v>
      </c>
      <c r="P45" s="35">
        <f>SUMIF('PL4-GN KD23-24'!$AD$11:$AD$489,B45,'PL4-GN KD23-24'!$H$11:$H$489)</f>
        <v>0</v>
      </c>
      <c r="Q45" s="253">
        <f t="shared" ref="Q45" si="69">R45+W45</f>
        <v>114795</v>
      </c>
      <c r="R45" s="254">
        <f t="shared" ref="R45" si="70">SUM(S45:V45)</f>
        <v>5945</v>
      </c>
      <c r="S45" s="35">
        <f>SUMIF('PL4-GN KD23-24'!$AD$11:$AD$490,"Ban QLDA nâng cấp đô thị LX",'PL4-GN KD23-24'!K11:K490)</f>
        <v>5945</v>
      </c>
      <c r="T45" s="45"/>
      <c r="U45" s="45"/>
      <c r="V45" s="45"/>
      <c r="W45" s="78">
        <v>108850</v>
      </c>
      <c r="X45" s="254">
        <f t="shared" ref="X45:X106" si="71">Y45+AD45</f>
        <v>40356</v>
      </c>
      <c r="Y45" s="254">
        <f t="shared" ref="Y45:Y106" si="72">SUM(Z45:AC45)</f>
        <v>0</v>
      </c>
      <c r="Z45" s="45"/>
      <c r="AA45" s="45"/>
      <c r="AB45" s="45"/>
      <c r="AC45" s="45"/>
      <c r="AD45" s="254">
        <f t="shared" si="41"/>
        <v>40356</v>
      </c>
      <c r="AE45" s="254">
        <f t="shared" si="42"/>
        <v>5945</v>
      </c>
      <c r="AF45" s="78">
        <v>5945</v>
      </c>
      <c r="AG45" s="78"/>
      <c r="AH45" s="78"/>
      <c r="AI45" s="78"/>
      <c r="AJ45" s="78">
        <v>34411</v>
      </c>
      <c r="AK45" s="232">
        <f t="shared" si="47"/>
        <v>35.154841238729908</v>
      </c>
      <c r="AL45" s="35">
        <f t="shared" ref="AL45" si="73">AP45+AR45+AT45+AU45+AZ45+BG45</f>
        <v>1379</v>
      </c>
      <c r="AM45" s="35">
        <f t="shared" ref="AM45:AM110" si="74">AO45+AY45</f>
        <v>1379</v>
      </c>
      <c r="AN45" s="35">
        <f t="shared" ref="AN45" si="75">AP45+AR45+AT45+AU45</f>
        <v>0</v>
      </c>
      <c r="AO45" s="35"/>
      <c r="AP45" s="35"/>
      <c r="AQ45" s="35"/>
      <c r="AR45" s="35"/>
      <c r="AS45" s="35"/>
      <c r="AT45" s="35">
        <f>SUMIF('PL3-GN TUNG DA'!$AO$15:$AO$512,#REF!,'PL3-GN TUNG DA'!$K$15:$K$512)</f>
        <v>0</v>
      </c>
      <c r="AU45" s="35">
        <f>SUMIF('PL3-GN TUNG DA'!$AO$15:$AO$512,#REF!,'PL3-GN TUNG DA'!$L$15:$L$512)</f>
        <v>0</v>
      </c>
      <c r="AV45" s="35"/>
      <c r="AW45" s="35"/>
      <c r="AX45" s="35">
        <f t="shared" ref="AX45" si="76">AZ45+BG45</f>
        <v>1379</v>
      </c>
      <c r="AY45" s="35">
        <f t="shared" ref="AY45" si="77">BA45+BG45</f>
        <v>1379</v>
      </c>
      <c r="AZ45" s="35">
        <f t="shared" ref="AZ45:AZ49" si="78">BB45+BD45+BE45+BF45</f>
        <v>1379</v>
      </c>
      <c r="BA45" s="35">
        <f t="shared" ref="BA45" si="79">BC45+BD45+BE45+BF45+BG45</f>
        <v>1379</v>
      </c>
      <c r="BB45" s="35"/>
      <c r="BC45" s="35"/>
      <c r="BD45" s="35"/>
      <c r="BE45" s="35">
        <f>SUMIF('PL3-GN TUNG DA'!$AO$15:$AO$512,"UBND TP.Long Xuyên",'PL3-GN TUNG DA'!$V$15:$V$512)</f>
        <v>0</v>
      </c>
      <c r="BF45" s="35">
        <f>SUMIF('PL3-GN TUNG DA'!$AO$15:$AO$512,"UBND TP.Long Xuyên",'PL3-GN TUNG DA'!$W$15:$W$512)</f>
        <v>1379</v>
      </c>
      <c r="BG45" s="35">
        <f>SUMIF('PL3-GN TUNG DA'!$AO$15:$AO$512,#REF!,'PL3-GN TUNG DA'!$X$15:$X$512)</f>
        <v>0</v>
      </c>
      <c r="BH45" s="39">
        <f t="shared" ref="BH45" si="80">BI45+BO45</f>
        <v>1330</v>
      </c>
      <c r="BI45" s="39">
        <f t="shared" ref="BI45" si="81">BJ45+BK45+BL45+BM45</f>
        <v>0</v>
      </c>
      <c r="BJ45" s="35"/>
      <c r="BK45" s="35"/>
      <c r="BL45" s="35"/>
      <c r="BM45" s="35"/>
      <c r="BN45" s="35"/>
      <c r="BO45" s="39">
        <f t="shared" ref="BO45" si="82">BP45+BU45</f>
        <v>1330</v>
      </c>
      <c r="BP45" s="39">
        <f t="shared" ref="BP45" si="83">BQ45+BR45+BS45+BT45</f>
        <v>1330</v>
      </c>
      <c r="BQ45" s="35"/>
      <c r="BR45" s="35"/>
      <c r="BS45" s="35"/>
      <c r="BT45" s="35">
        <f>SUMIF('PL3-GN TUNG DA'!$AO$15:$AO$512,"UBND TP.Long Xuyên",'PL3-GN TUNG DA'!AK$15:AK$512)</f>
        <v>1330</v>
      </c>
      <c r="BU45" s="35"/>
      <c r="BV45" s="112">
        <f t="shared" si="17"/>
        <v>96.44670050761421</v>
      </c>
      <c r="BW45" s="326">
        <f t="shared" si="18"/>
        <v>96.44670050761421</v>
      </c>
      <c r="BX45" s="57"/>
    </row>
    <row r="46" spans="1:76" ht="44.25" customHeight="1">
      <c r="A46" s="19"/>
      <c r="B46" s="5" t="s">
        <v>336</v>
      </c>
      <c r="C46" s="238">
        <f t="shared" si="43"/>
        <v>40421</v>
      </c>
      <c r="D46" s="238">
        <f t="shared" si="43"/>
        <v>90710</v>
      </c>
      <c r="E46" s="238">
        <v>35683</v>
      </c>
      <c r="F46" s="365">
        <f t="shared" si="6"/>
        <v>88.278370154127799</v>
      </c>
      <c r="G46" s="365">
        <f t="shared" si="7"/>
        <v>39.337449013339217</v>
      </c>
      <c r="H46" s="238">
        <f t="shared" si="44"/>
        <v>48310</v>
      </c>
      <c r="I46" s="240">
        <f>H46/C46*100</f>
        <v>119.51708270453476</v>
      </c>
      <c r="J46" s="380">
        <f t="shared" si="8"/>
        <v>53.257634218939472</v>
      </c>
      <c r="K46" s="35">
        <f t="shared" ref="K46:K108" si="84">L46+Q46</f>
        <v>0</v>
      </c>
      <c r="L46" s="35">
        <f t="shared" ref="L46:L108" si="85">SUM(M46:P46)</f>
        <v>0</v>
      </c>
      <c r="M46" s="240"/>
      <c r="N46" s="240"/>
      <c r="O46" s="240"/>
      <c r="P46" s="240"/>
      <c r="Q46" s="240"/>
      <c r="R46" s="5"/>
      <c r="S46" s="5"/>
      <c r="T46" s="5"/>
      <c r="U46" s="5"/>
      <c r="V46" s="5"/>
      <c r="W46" s="5"/>
      <c r="X46" s="254">
        <f t="shared" si="71"/>
        <v>0</v>
      </c>
      <c r="Y46" s="254">
        <f t="shared" si="72"/>
        <v>0</v>
      </c>
      <c r="Z46" s="5"/>
      <c r="AA46" s="5"/>
      <c r="AB46" s="5"/>
      <c r="AC46" s="5"/>
      <c r="AD46" s="5"/>
      <c r="AE46" s="5"/>
      <c r="AF46" s="5"/>
      <c r="AG46" s="5"/>
      <c r="AH46" s="5"/>
      <c r="AI46" s="5"/>
      <c r="AJ46" s="5"/>
      <c r="AK46" s="5"/>
      <c r="AL46" s="35">
        <f>AL47+AL48</f>
        <v>40421</v>
      </c>
      <c r="AM46" s="35">
        <f t="shared" si="74"/>
        <v>90710</v>
      </c>
      <c r="AN46" s="35">
        <f t="shared" ref="AN46:BT46" si="86">AN47+AN48</f>
        <v>40421</v>
      </c>
      <c r="AO46" s="35">
        <f t="shared" si="86"/>
        <v>90710</v>
      </c>
      <c r="AP46" s="35">
        <f t="shared" si="86"/>
        <v>11808</v>
      </c>
      <c r="AQ46" s="35">
        <f t="shared" si="86"/>
        <v>906</v>
      </c>
      <c r="AR46" s="35">
        <f t="shared" si="86"/>
        <v>28613</v>
      </c>
      <c r="AS46" s="35">
        <f t="shared" si="86"/>
        <v>50894</v>
      </c>
      <c r="AT46" s="35">
        <f t="shared" si="86"/>
        <v>0</v>
      </c>
      <c r="AU46" s="35">
        <f t="shared" si="86"/>
        <v>0</v>
      </c>
      <c r="AV46" s="35"/>
      <c r="AW46" s="35">
        <f t="shared" si="86"/>
        <v>38910</v>
      </c>
      <c r="AX46" s="35">
        <f t="shared" si="86"/>
        <v>0</v>
      </c>
      <c r="AY46" s="35"/>
      <c r="AZ46" s="35">
        <f t="shared" si="86"/>
        <v>0</v>
      </c>
      <c r="BA46" s="35"/>
      <c r="BB46" s="35">
        <f t="shared" si="86"/>
        <v>0</v>
      </c>
      <c r="BC46" s="35"/>
      <c r="BD46" s="35">
        <f t="shared" si="86"/>
        <v>0</v>
      </c>
      <c r="BE46" s="35">
        <f t="shared" si="86"/>
        <v>0</v>
      </c>
      <c r="BF46" s="35">
        <f t="shared" si="86"/>
        <v>0</v>
      </c>
      <c r="BG46" s="35">
        <f t="shared" si="86"/>
        <v>0</v>
      </c>
      <c r="BH46" s="35">
        <f t="shared" si="86"/>
        <v>48310</v>
      </c>
      <c r="BI46" s="35">
        <f t="shared" si="86"/>
        <v>48310</v>
      </c>
      <c r="BJ46" s="35">
        <f t="shared" si="86"/>
        <v>0</v>
      </c>
      <c r="BK46" s="35">
        <f t="shared" si="86"/>
        <v>48310</v>
      </c>
      <c r="BL46" s="35">
        <f t="shared" si="86"/>
        <v>0</v>
      </c>
      <c r="BM46" s="35">
        <f t="shared" si="86"/>
        <v>0</v>
      </c>
      <c r="BN46" s="35">
        <f t="shared" si="86"/>
        <v>0</v>
      </c>
      <c r="BO46" s="35">
        <f t="shared" si="86"/>
        <v>0</v>
      </c>
      <c r="BP46" s="35">
        <f t="shared" si="86"/>
        <v>0</v>
      </c>
      <c r="BQ46" s="35">
        <f t="shared" si="86"/>
        <v>0</v>
      </c>
      <c r="BR46" s="35">
        <f t="shared" si="86"/>
        <v>0</v>
      </c>
      <c r="BS46" s="35">
        <f t="shared" si="86"/>
        <v>0</v>
      </c>
      <c r="BT46" s="35">
        <f t="shared" si="86"/>
        <v>0</v>
      </c>
      <c r="BU46" s="35"/>
      <c r="BV46" s="112">
        <f t="shared" si="17"/>
        <v>119.51708270453476</v>
      </c>
      <c r="BW46" s="326">
        <f t="shared" si="18"/>
        <v>53.257634218939472</v>
      </c>
    </row>
    <row r="47" spans="1:76" s="74" customFormat="1" ht="24" hidden="1" customHeight="1">
      <c r="A47" s="46"/>
      <c r="B47" s="73" t="s">
        <v>425</v>
      </c>
      <c r="C47" s="323">
        <f t="shared" si="43"/>
        <v>0</v>
      </c>
      <c r="D47" s="323">
        <f t="shared" si="68"/>
        <v>0</v>
      </c>
      <c r="E47" s="323">
        <v>0</v>
      </c>
      <c r="F47" s="365" t="e">
        <f t="shared" si="6"/>
        <v>#DIV/0!</v>
      </c>
      <c r="G47" s="365" t="e">
        <f t="shared" si="7"/>
        <v>#DIV/0!</v>
      </c>
      <c r="H47" s="323">
        <f t="shared" si="44"/>
        <v>0</v>
      </c>
      <c r="I47" s="113"/>
      <c r="J47" s="388"/>
      <c r="K47" s="36">
        <f t="shared" si="84"/>
        <v>0</v>
      </c>
      <c r="L47" s="36">
        <f t="shared" si="85"/>
        <v>0</v>
      </c>
      <c r="M47" s="36">
        <f>SUMIF('PL4-GN KD23-24'!$AD$11:$AD$489,B47,'PL4-GN KD23-24'!$E$11:$E$489)</f>
        <v>0</v>
      </c>
      <c r="N47" s="36">
        <f>SUMIF('PL4-GN KD23-24'!$AD$11:$AD$489,B47,'PL4-GN KD23-24'!$F$11:$F$489)</f>
        <v>0</v>
      </c>
      <c r="O47" s="36">
        <f>SUMIF('PL4-GN KD23-24'!$AD$11:$AD$489,B47,'PL4-GN KD23-24'!$G$11:$G$489)</f>
        <v>0</v>
      </c>
      <c r="P47" s="36">
        <f>SUMIF('PL4-GN KD23-24'!$AD$11:$AD$489,B47,'PL4-GN KD23-24'!$H$11:$H$489)</f>
        <v>0</v>
      </c>
      <c r="Q47" s="113"/>
      <c r="R47" s="73"/>
      <c r="S47" s="73"/>
      <c r="T47" s="73"/>
      <c r="U47" s="73"/>
      <c r="V47" s="73"/>
      <c r="W47" s="73"/>
      <c r="X47" s="324">
        <f t="shared" si="71"/>
        <v>0</v>
      </c>
      <c r="Y47" s="324">
        <f t="shared" si="72"/>
        <v>0</v>
      </c>
      <c r="Z47" s="73"/>
      <c r="AA47" s="73"/>
      <c r="AB47" s="73"/>
      <c r="AC47" s="73"/>
      <c r="AD47" s="73"/>
      <c r="AE47" s="73"/>
      <c r="AF47" s="73"/>
      <c r="AG47" s="73"/>
      <c r="AH47" s="73"/>
      <c r="AI47" s="73"/>
      <c r="AJ47" s="73"/>
      <c r="AK47" s="73"/>
      <c r="AL47" s="36">
        <f t="shared" ref="AL47" si="87">AP47+AR47+AT47+AU47+AZ47+BG47</f>
        <v>0</v>
      </c>
      <c r="AM47" s="36">
        <f t="shared" si="74"/>
        <v>0</v>
      </c>
      <c r="AN47" s="36">
        <f t="shared" ref="AN47:AN49" si="88">AP47+AR47+AT47+AU47</f>
        <v>0</v>
      </c>
      <c r="AO47" s="36">
        <f t="shared" ref="AO47:AO49" si="89">AQ47+AS47+AT47+AV47+AW47</f>
        <v>0</v>
      </c>
      <c r="AP47" s="36">
        <f>SUMIF('PL3-GN TUNG DA'!$AO$15:$AO$512,"UBND TP.Long Xuyên",'PL3-GN TUNG DA'!$G$15:$G$512)</f>
        <v>0</v>
      </c>
      <c r="AQ47" s="36">
        <f>SUMIF('PL3-GN TUNG DA'!$AO$15:$AO$512,"UBND TP.Long Xuyên",'PL3-GN TUNG DA'!$H$15:$H$512)</f>
        <v>0</v>
      </c>
      <c r="AR47" s="36">
        <f>SUMIF('PL3-GN TUNG DA'!$AO$15:$AO$512,"UBND TP.Long Xuyên",'PL3-GN TUNG DA'!$I$15:$I$512)</f>
        <v>0</v>
      </c>
      <c r="AS47" s="36">
        <f>SUMIF('PL3-GN TUNG DA'!$AO$15:$AO$512,"UBND TP.Long Xuyên",'PL3-GN TUNG DA'!$J$15:$J$512)</f>
        <v>0</v>
      </c>
      <c r="AT47" s="36"/>
      <c r="AU47" s="36"/>
      <c r="AV47" s="36"/>
      <c r="AW47" s="36"/>
      <c r="AX47" s="36"/>
      <c r="AY47" s="36"/>
      <c r="AZ47" s="36">
        <f t="shared" si="78"/>
        <v>0</v>
      </c>
      <c r="BA47" s="36">
        <f t="shared" ref="BA47:BA48" si="90">BC47+BD47+BE47+BF47+BG47</f>
        <v>0</v>
      </c>
      <c r="BB47" s="36"/>
      <c r="BC47" s="36"/>
      <c r="BD47" s="36"/>
      <c r="BE47" s="36"/>
      <c r="BF47" s="36"/>
      <c r="BG47" s="36"/>
      <c r="BH47" s="36">
        <f t="shared" ref="BH47:BH48" si="91">BI47+BO47</f>
        <v>0</v>
      </c>
      <c r="BI47" s="36">
        <f t="shared" ref="BI47" si="92">BJ47+BK47+BL47+BM47</f>
        <v>0</v>
      </c>
      <c r="BJ47" s="36"/>
      <c r="BK47" s="36">
        <f>SUMIF('PL3-GN TUNG DA'!$AO$15:$AO$512,"UBND TP.Long Xuyên",'PL3-GN TUNG DA'!$AB$15:$AB$512)</f>
        <v>0</v>
      </c>
      <c r="BL47" s="36"/>
      <c r="BM47" s="36"/>
      <c r="BN47" s="36"/>
      <c r="BO47" s="38">
        <f t="shared" ref="BO47:BO48" si="93">BP47+BU47</f>
        <v>0</v>
      </c>
      <c r="BP47" s="38">
        <f t="shared" ref="BP47:BP48" si="94">BQ47+BR47+BS47+BT47</f>
        <v>0</v>
      </c>
      <c r="BQ47" s="36"/>
      <c r="BR47" s="36"/>
      <c r="BS47" s="36"/>
      <c r="BT47" s="36"/>
      <c r="BU47" s="36"/>
      <c r="BV47" s="113"/>
      <c r="BW47" s="326"/>
    </row>
    <row r="48" spans="1:76" s="74" customFormat="1" ht="40.5" hidden="1" customHeight="1">
      <c r="A48" s="46"/>
      <c r="B48" s="73" t="s">
        <v>426</v>
      </c>
      <c r="C48" s="323">
        <f t="shared" si="43"/>
        <v>40421</v>
      </c>
      <c r="D48" s="323">
        <f t="shared" si="68"/>
        <v>90710</v>
      </c>
      <c r="E48" s="323">
        <v>35683</v>
      </c>
      <c r="F48" s="365">
        <f t="shared" si="6"/>
        <v>88.278370154127799</v>
      </c>
      <c r="G48" s="365">
        <f t="shared" si="7"/>
        <v>39.337449013339217</v>
      </c>
      <c r="H48" s="323">
        <f t="shared" si="44"/>
        <v>48310</v>
      </c>
      <c r="I48" s="113">
        <f t="shared" ref="I48:I85" si="95">H48/C48*100</f>
        <v>119.51708270453476</v>
      </c>
      <c r="J48" s="388">
        <f t="shared" si="8"/>
        <v>53.257634218939472</v>
      </c>
      <c r="K48" s="36">
        <f t="shared" si="84"/>
        <v>0</v>
      </c>
      <c r="L48" s="36">
        <f t="shared" si="85"/>
        <v>0</v>
      </c>
      <c r="M48" s="36">
        <f>SUMIF('PL4-GN KD23-24'!$AD$11:$AD$489,B48,'PL4-GN KD23-24'!$E$11:$E$489)</f>
        <v>0</v>
      </c>
      <c r="N48" s="36">
        <f>SUMIF('PL4-GN KD23-24'!$AD$11:$AD$489,B48,'PL4-GN KD23-24'!$F$11:$F$489)</f>
        <v>0</v>
      </c>
      <c r="O48" s="36">
        <f>SUMIF('PL4-GN KD23-24'!$AD$11:$AD$489,B48,'PL4-GN KD23-24'!$G$11:$G$489)</f>
        <v>0</v>
      </c>
      <c r="P48" s="36">
        <f>SUMIF('PL4-GN KD23-24'!$AD$11:$AD$489,B48,'PL4-GN KD23-24'!$H$11:$H$489)</f>
        <v>0</v>
      </c>
      <c r="Q48" s="113"/>
      <c r="R48" s="73"/>
      <c r="S48" s="73"/>
      <c r="T48" s="73"/>
      <c r="U48" s="73"/>
      <c r="V48" s="73"/>
      <c r="W48" s="73"/>
      <c r="X48" s="324">
        <f t="shared" si="71"/>
        <v>0</v>
      </c>
      <c r="Y48" s="324">
        <f t="shared" si="72"/>
        <v>0</v>
      </c>
      <c r="Z48" s="73"/>
      <c r="AA48" s="73"/>
      <c r="AB48" s="73"/>
      <c r="AC48" s="73"/>
      <c r="AD48" s="73"/>
      <c r="AE48" s="73"/>
      <c r="AF48" s="73"/>
      <c r="AG48" s="73"/>
      <c r="AH48" s="73"/>
      <c r="AI48" s="73"/>
      <c r="AJ48" s="73"/>
      <c r="AK48" s="73"/>
      <c r="AL48" s="36">
        <f>AN48+AX48</f>
        <v>40421</v>
      </c>
      <c r="AM48" s="36">
        <f t="shared" si="74"/>
        <v>90710</v>
      </c>
      <c r="AN48" s="36">
        <f t="shared" si="88"/>
        <v>40421</v>
      </c>
      <c r="AO48" s="36">
        <f t="shared" si="89"/>
        <v>90710</v>
      </c>
      <c r="AP48" s="36">
        <f>SUMIF('PL3-GN TUNG DA'!$AO$15:$AO$512,"Ban QLDA ĐTXD KV TP.Long Xuyên",'PL3-GN TUNG DA'!$G$15:$G$512)</f>
        <v>11808</v>
      </c>
      <c r="AQ48" s="36">
        <f>SUMIF('PL3-GN TUNG DA'!$AO$15:$AO$512,"Ban QLDA ĐTXD KV TP.Long Xuyên",'PL3-GN TUNG DA'!$H$15:$H$512)</f>
        <v>906</v>
      </c>
      <c r="AR48" s="36">
        <f>SUMIF('PL3-GN TUNG DA'!$AO$15:$AO$512,"Ban QLDA ĐTXD KV TP.Long Xuyên",'PL3-GN TUNG DA'!$I$15:$I$512)</f>
        <v>28613</v>
      </c>
      <c r="AS48" s="36">
        <f>SUMIF('PL3-GN TUNG DA'!$AO$15:$AO$512,"Ban QLDA ĐTXD KV TP.Long Xuyên",'PL3-GN TUNG DA'!$J$15:$J$512)</f>
        <v>50894</v>
      </c>
      <c r="AT48" s="36"/>
      <c r="AU48" s="36"/>
      <c r="AV48" s="36"/>
      <c r="AW48" s="36">
        <f>SUMIF('PL3-GN TUNG DA'!$AO$15:$AO$512,"Ban QLDA ĐTXD KV TP.Long Xuyên",'PL3-GN TUNG DA'!$N$15:$N$512)</f>
        <v>38910</v>
      </c>
      <c r="AX48" s="36"/>
      <c r="AY48" s="36"/>
      <c r="AZ48" s="36">
        <f t="shared" si="78"/>
        <v>0</v>
      </c>
      <c r="BA48" s="36">
        <f t="shared" si="90"/>
        <v>0</v>
      </c>
      <c r="BB48" s="36"/>
      <c r="BC48" s="36"/>
      <c r="BD48" s="36"/>
      <c r="BE48" s="36"/>
      <c r="BF48" s="36"/>
      <c r="BG48" s="36"/>
      <c r="BH48" s="36">
        <f t="shared" si="91"/>
        <v>48310</v>
      </c>
      <c r="BI48" s="36">
        <f>BJ48+BK48+BL48+BM48+BN48</f>
        <v>48310</v>
      </c>
      <c r="BJ48" s="36">
        <f>SUMIF('PL3-GN TUNG DA'!$AO$15:$AO$512,"Ban QLDA ĐTXD KV TP.Long Xuyên",'PL3-GN TUNG DA'!$AA$15:$AA$512)</f>
        <v>0</v>
      </c>
      <c r="BK48" s="36">
        <f>SUMIF('PL3-GN TUNG DA'!$AO$15:$AO$512,"Ban QLDA ĐTXD KV TP.Long Xuyên",'PL3-GN TUNG DA'!$AB$15:$AB$512)</f>
        <v>48310</v>
      </c>
      <c r="BL48" s="36"/>
      <c r="BM48" s="36"/>
      <c r="BN48" s="36"/>
      <c r="BO48" s="38">
        <f t="shared" si="93"/>
        <v>0</v>
      </c>
      <c r="BP48" s="38">
        <f t="shared" si="94"/>
        <v>0</v>
      </c>
      <c r="BQ48" s="36"/>
      <c r="BR48" s="36"/>
      <c r="BS48" s="36"/>
      <c r="BT48" s="36"/>
      <c r="BU48" s="36"/>
      <c r="BV48" s="113">
        <f t="shared" si="17"/>
        <v>119.51708270453476</v>
      </c>
      <c r="BW48" s="326">
        <f t="shared" si="18"/>
        <v>53.257634218939472</v>
      </c>
    </row>
    <row r="49" spans="1:75" ht="45.75" customHeight="1">
      <c r="A49" s="19"/>
      <c r="B49" s="5" t="s">
        <v>439</v>
      </c>
      <c r="C49" s="238">
        <f t="shared" si="43"/>
        <v>244025</v>
      </c>
      <c r="D49" s="238">
        <f t="shared" si="68"/>
        <v>244025</v>
      </c>
      <c r="E49" s="238">
        <v>129484</v>
      </c>
      <c r="F49" s="365">
        <f t="shared" si="6"/>
        <v>53.06177645733019</v>
      </c>
      <c r="G49" s="365">
        <f t="shared" si="7"/>
        <v>53.06177645733019</v>
      </c>
      <c r="H49" s="238">
        <f t="shared" si="44"/>
        <v>137442</v>
      </c>
      <c r="I49" s="240">
        <f t="shared" si="95"/>
        <v>56.32291773383875</v>
      </c>
      <c r="J49" s="380">
        <f t="shared" si="8"/>
        <v>56.32291773383875</v>
      </c>
      <c r="K49" s="35">
        <f t="shared" si="84"/>
        <v>6516</v>
      </c>
      <c r="L49" s="35">
        <f t="shared" si="85"/>
        <v>6516</v>
      </c>
      <c r="M49" s="35">
        <f>'PL4-GN KD23-24'!E19</f>
        <v>6516</v>
      </c>
      <c r="N49" s="240"/>
      <c r="O49" s="240"/>
      <c r="P49" s="240"/>
      <c r="Q49" s="240"/>
      <c r="R49" s="5"/>
      <c r="S49" s="5"/>
      <c r="T49" s="5"/>
      <c r="U49" s="5"/>
      <c r="V49" s="5"/>
      <c r="W49" s="5"/>
      <c r="X49" s="254">
        <f t="shared" si="71"/>
        <v>4</v>
      </c>
      <c r="Y49" s="254">
        <f t="shared" si="72"/>
        <v>4</v>
      </c>
      <c r="Z49" s="5">
        <v>4</v>
      </c>
      <c r="AA49" s="5"/>
      <c r="AB49" s="5"/>
      <c r="AC49" s="5"/>
      <c r="AD49" s="5"/>
      <c r="AE49" s="5"/>
      <c r="AF49" s="5"/>
      <c r="AG49" s="5"/>
      <c r="AH49" s="5"/>
      <c r="AI49" s="5"/>
      <c r="AJ49" s="5"/>
      <c r="AK49" s="395">
        <f t="shared" ref="AK49" si="96">X49/K49*100</f>
        <v>6.1387354205033759E-2</v>
      </c>
      <c r="AL49" s="39">
        <f>AN49+AX49</f>
        <v>237509</v>
      </c>
      <c r="AM49" s="35">
        <f t="shared" si="74"/>
        <v>237509</v>
      </c>
      <c r="AN49" s="35">
        <f t="shared" si="88"/>
        <v>237509</v>
      </c>
      <c r="AO49" s="39">
        <f t="shared" si="89"/>
        <v>237509</v>
      </c>
      <c r="AP49" s="35">
        <f>'PL3-GN TUNG DA'!G21</f>
        <v>87509</v>
      </c>
      <c r="AQ49" s="35">
        <f>'PL3-GN TUNG DA'!H21</f>
        <v>87509</v>
      </c>
      <c r="AR49" s="35">
        <f>SUMIF('PL3-GN TUNG DA'!$AO$15:$AO$512,B49,'PL3-GN TUNG DA'!$I$15:$I$512)</f>
        <v>0</v>
      </c>
      <c r="AS49" s="35"/>
      <c r="AT49" s="35">
        <f>'PL3-GN TUNG DA'!K21</f>
        <v>150000</v>
      </c>
      <c r="AU49" s="35">
        <f>SUMIF('PL3-GN TUNG DA'!$AO$15:$AO$512,B49,'PL3-GN TUNG DA'!$L$15:$L$512)</f>
        <v>0</v>
      </c>
      <c r="AV49" s="35"/>
      <c r="AW49" s="35"/>
      <c r="AX49" s="35"/>
      <c r="AY49" s="35"/>
      <c r="AZ49" s="35">
        <f t="shared" si="78"/>
        <v>0</v>
      </c>
      <c r="BA49" s="35"/>
      <c r="BB49" s="35"/>
      <c r="BC49" s="35"/>
      <c r="BD49" s="35"/>
      <c r="BE49" s="35"/>
      <c r="BF49" s="35"/>
      <c r="BG49" s="35"/>
      <c r="BH49" s="39">
        <f t="shared" ref="BH49" si="97">BI49+BO49</f>
        <v>137438</v>
      </c>
      <c r="BI49" s="39">
        <f t="shared" ref="BI49" si="98">BJ49+BK49+BL49+BM49</f>
        <v>137438</v>
      </c>
      <c r="BJ49" s="35">
        <f>'PL3-GN TUNG DA'!AA21</f>
        <v>75357</v>
      </c>
      <c r="BK49" s="35"/>
      <c r="BL49" s="35">
        <f>'PL3-GN TUNG DA'!AC21</f>
        <v>62081</v>
      </c>
      <c r="BM49" s="35"/>
      <c r="BN49" s="35"/>
      <c r="BO49" s="35"/>
      <c r="BP49" s="35"/>
      <c r="BQ49" s="35"/>
      <c r="BR49" s="35"/>
      <c r="BS49" s="35"/>
      <c r="BT49" s="35"/>
      <c r="BU49" s="35"/>
      <c r="BV49" s="112">
        <f t="shared" si="17"/>
        <v>57.866438745479122</v>
      </c>
      <c r="BW49" s="326">
        <f t="shared" si="18"/>
        <v>57.866438745479122</v>
      </c>
    </row>
    <row r="50" spans="1:75">
      <c r="A50" s="20">
        <v>2</v>
      </c>
      <c r="B50" s="44" t="s">
        <v>332</v>
      </c>
      <c r="C50" s="239">
        <f t="shared" si="43"/>
        <v>124327</v>
      </c>
      <c r="D50" s="239">
        <f>K50+AM50</f>
        <v>103937</v>
      </c>
      <c r="E50" s="239">
        <f>E51+E52+E55</f>
        <v>45396</v>
      </c>
      <c r="F50" s="364">
        <f t="shared" si="6"/>
        <v>36.513388081430421</v>
      </c>
      <c r="G50" s="364">
        <f t="shared" si="7"/>
        <v>43.67645785427711</v>
      </c>
      <c r="H50" s="239">
        <f t="shared" si="44"/>
        <v>53677</v>
      </c>
      <c r="I50" s="111">
        <f t="shared" si="95"/>
        <v>43.174049080248054</v>
      </c>
      <c r="J50" s="386">
        <f t="shared" si="8"/>
        <v>51.643784215438195</v>
      </c>
      <c r="K50" s="239"/>
      <c r="L50" s="239"/>
      <c r="M50" s="239"/>
      <c r="N50" s="239"/>
      <c r="O50" s="239"/>
      <c r="P50" s="239"/>
      <c r="Q50" s="239"/>
      <c r="R50" s="239"/>
      <c r="S50" s="239"/>
      <c r="T50" s="239"/>
      <c r="U50" s="239"/>
      <c r="V50" s="239"/>
      <c r="W50" s="239"/>
      <c r="X50" s="239"/>
      <c r="Y50" s="239"/>
      <c r="Z50" s="239"/>
      <c r="AA50" s="239"/>
      <c r="AB50" s="239"/>
      <c r="AC50" s="239"/>
      <c r="AD50" s="44"/>
      <c r="AE50" s="44"/>
      <c r="AF50" s="44"/>
      <c r="AG50" s="44"/>
      <c r="AH50" s="44"/>
      <c r="AI50" s="44"/>
      <c r="AJ50" s="44"/>
      <c r="AK50" s="44"/>
      <c r="AL50" s="34">
        <f>AL51+AL52+AL55</f>
        <v>124327</v>
      </c>
      <c r="AM50" s="34">
        <f>AM51+AM52+AM55</f>
        <v>103937</v>
      </c>
      <c r="AN50" s="34">
        <f t="shared" ref="AN50:BT50" si="99">AN51+AN52+AN55</f>
        <v>122948</v>
      </c>
      <c r="AO50" s="34">
        <f t="shared" si="99"/>
        <v>102558</v>
      </c>
      <c r="AP50" s="34">
        <f t="shared" si="99"/>
        <v>38962</v>
      </c>
      <c r="AQ50" s="34">
        <f t="shared" si="99"/>
        <v>38962</v>
      </c>
      <c r="AR50" s="34">
        <f t="shared" si="99"/>
        <v>53986</v>
      </c>
      <c r="AS50" s="34">
        <f t="shared" si="99"/>
        <v>33596</v>
      </c>
      <c r="AT50" s="34">
        <f t="shared" si="99"/>
        <v>30000</v>
      </c>
      <c r="AU50" s="34">
        <f t="shared" si="99"/>
        <v>0</v>
      </c>
      <c r="AV50" s="34"/>
      <c r="AW50" s="34"/>
      <c r="AX50" s="34">
        <f t="shared" si="99"/>
        <v>1379</v>
      </c>
      <c r="AY50" s="34">
        <f t="shared" si="99"/>
        <v>1379</v>
      </c>
      <c r="AZ50" s="34">
        <f t="shared" si="99"/>
        <v>1379</v>
      </c>
      <c r="BA50" s="34">
        <f t="shared" si="99"/>
        <v>1379</v>
      </c>
      <c r="BB50" s="34">
        <f t="shared" si="99"/>
        <v>0</v>
      </c>
      <c r="BC50" s="34"/>
      <c r="BD50" s="34">
        <f t="shared" si="99"/>
        <v>0</v>
      </c>
      <c r="BE50" s="34">
        <f t="shared" si="99"/>
        <v>0</v>
      </c>
      <c r="BF50" s="34">
        <f t="shared" si="99"/>
        <v>1379</v>
      </c>
      <c r="BG50" s="34">
        <f t="shared" si="99"/>
        <v>0</v>
      </c>
      <c r="BH50" s="34">
        <f t="shared" si="99"/>
        <v>53677</v>
      </c>
      <c r="BI50" s="34">
        <f t="shared" si="99"/>
        <v>52299</v>
      </c>
      <c r="BJ50" s="34">
        <f t="shared" si="99"/>
        <v>27626</v>
      </c>
      <c r="BK50" s="34">
        <f t="shared" si="99"/>
        <v>3596</v>
      </c>
      <c r="BL50" s="34">
        <f t="shared" si="99"/>
        <v>21077</v>
      </c>
      <c r="BM50" s="34">
        <f t="shared" si="99"/>
        <v>0</v>
      </c>
      <c r="BN50" s="34"/>
      <c r="BO50" s="34">
        <f t="shared" si="99"/>
        <v>1378</v>
      </c>
      <c r="BP50" s="34">
        <f t="shared" si="99"/>
        <v>1378</v>
      </c>
      <c r="BQ50" s="34">
        <f t="shared" si="99"/>
        <v>0</v>
      </c>
      <c r="BR50" s="34">
        <f t="shared" si="99"/>
        <v>0</v>
      </c>
      <c r="BS50" s="34">
        <f t="shared" si="99"/>
        <v>0</v>
      </c>
      <c r="BT50" s="34">
        <f t="shared" si="99"/>
        <v>1378</v>
      </c>
      <c r="BU50" s="34"/>
      <c r="BV50" s="111">
        <f t="shared" si="17"/>
        <v>43.174049080248054</v>
      </c>
      <c r="BW50" s="327">
        <f t="shared" si="18"/>
        <v>51.643784215438195</v>
      </c>
    </row>
    <row r="51" spans="1:75">
      <c r="A51" s="45"/>
      <c r="B51" s="45" t="s">
        <v>335</v>
      </c>
      <c r="C51" s="238">
        <f t="shared" si="43"/>
        <v>1379</v>
      </c>
      <c r="D51" s="238">
        <f t="shared" si="68"/>
        <v>1379</v>
      </c>
      <c r="E51" s="238">
        <v>7</v>
      </c>
      <c r="F51" s="365">
        <f t="shared" si="6"/>
        <v>0.50761421319796951</v>
      </c>
      <c r="G51" s="365">
        <f t="shared" si="7"/>
        <v>0.50761421319796951</v>
      </c>
      <c r="H51" s="238">
        <f t="shared" si="44"/>
        <v>1378</v>
      </c>
      <c r="I51" s="240">
        <f t="shared" si="95"/>
        <v>99.927483683828868</v>
      </c>
      <c r="J51" s="380">
        <f t="shared" si="8"/>
        <v>99.927483683828868</v>
      </c>
      <c r="K51" s="35">
        <f t="shared" si="84"/>
        <v>0</v>
      </c>
      <c r="L51" s="35">
        <f t="shared" si="85"/>
        <v>0</v>
      </c>
      <c r="M51" s="240"/>
      <c r="N51" s="240"/>
      <c r="O51" s="240"/>
      <c r="P51" s="240"/>
      <c r="Q51" s="240"/>
      <c r="R51" s="45"/>
      <c r="S51" s="45"/>
      <c r="T51" s="45"/>
      <c r="U51" s="45"/>
      <c r="V51" s="45"/>
      <c r="W51" s="45"/>
      <c r="X51" s="254">
        <f t="shared" si="71"/>
        <v>0</v>
      </c>
      <c r="Y51" s="254">
        <f t="shared" si="72"/>
        <v>0</v>
      </c>
      <c r="Z51" s="45"/>
      <c r="AA51" s="45"/>
      <c r="AB51" s="45"/>
      <c r="AC51" s="45"/>
      <c r="AD51" s="45"/>
      <c r="AE51" s="45"/>
      <c r="AF51" s="45"/>
      <c r="AG51" s="45"/>
      <c r="AH51" s="45"/>
      <c r="AI51" s="45"/>
      <c r="AJ51" s="45"/>
      <c r="AK51" s="45"/>
      <c r="AL51" s="35">
        <f>AN51+AX51</f>
        <v>1379</v>
      </c>
      <c r="AM51" s="35">
        <f t="shared" si="74"/>
        <v>1379</v>
      </c>
      <c r="AN51" s="35">
        <f t="shared" ref="AN51" si="100">AP51+AR51+AT51+AU51</f>
        <v>0</v>
      </c>
      <c r="AO51" s="35"/>
      <c r="AP51" s="35"/>
      <c r="AQ51" s="35"/>
      <c r="AR51" s="35"/>
      <c r="AS51" s="35"/>
      <c r="AT51" s="35"/>
      <c r="AU51" s="35"/>
      <c r="AV51" s="35"/>
      <c r="AW51" s="35"/>
      <c r="AX51" s="35">
        <f t="shared" ref="AX51:AX55" si="101">AZ51+BG51</f>
        <v>1379</v>
      </c>
      <c r="AY51" s="35">
        <f t="shared" ref="AY51" si="102">BA51+BG51</f>
        <v>1379</v>
      </c>
      <c r="AZ51" s="35">
        <f t="shared" ref="AZ51:AZ55" si="103">BB51+BD51+BE51+BF51</f>
        <v>1379</v>
      </c>
      <c r="BA51" s="35">
        <f t="shared" ref="BA51" si="104">BC51+BD51+BE51+BF51+BG51</f>
        <v>1379</v>
      </c>
      <c r="BB51" s="35"/>
      <c r="BC51" s="35"/>
      <c r="BD51" s="35"/>
      <c r="BE51" s="35"/>
      <c r="BF51" s="35">
        <f>SUMIF('PL3-GN TUNG DA'!$AO$15:$AO$512,"UBND TP.Châu Đốc",'PL3-GN TUNG DA'!$W$15:$W$512)</f>
        <v>1379</v>
      </c>
      <c r="BG51" s="35"/>
      <c r="BH51" s="39">
        <f t="shared" ref="BH51" si="105">BI51+BO51</f>
        <v>1378</v>
      </c>
      <c r="BI51" s="39">
        <f t="shared" ref="BI51" si="106">BJ51+BK51+BL51+BM51</f>
        <v>0</v>
      </c>
      <c r="BJ51" s="35"/>
      <c r="BK51" s="35"/>
      <c r="BL51" s="35"/>
      <c r="BM51" s="35"/>
      <c r="BN51" s="35"/>
      <c r="BO51" s="39">
        <f t="shared" ref="BO51" si="107">BP51+BU51</f>
        <v>1378</v>
      </c>
      <c r="BP51" s="39">
        <f t="shared" ref="BP51" si="108">BQ51+BR51+BS51+BT51</f>
        <v>1378</v>
      </c>
      <c r="BQ51" s="35"/>
      <c r="BR51" s="35"/>
      <c r="BS51" s="35"/>
      <c r="BT51" s="35">
        <f>SUMIF('PL3-GN TUNG DA'!$AO$15:$AO$512,"UBND TP.Châu Đốc",'PL3-GN TUNG DA'!AK$15:AK$512)</f>
        <v>1378</v>
      </c>
      <c r="BU51" s="35"/>
      <c r="BV51" s="112">
        <f t="shared" si="17"/>
        <v>99.927483683828868</v>
      </c>
      <c r="BW51" s="326">
        <f t="shared" si="18"/>
        <v>99.927483683828868</v>
      </c>
    </row>
    <row r="52" spans="1:75" ht="49.5" customHeight="1">
      <c r="A52" s="45"/>
      <c r="B52" s="5" t="s">
        <v>336</v>
      </c>
      <c r="C52" s="238">
        <f t="shared" si="43"/>
        <v>57734</v>
      </c>
      <c r="D52" s="238">
        <f t="shared" si="68"/>
        <v>37344</v>
      </c>
      <c r="E52" s="238">
        <v>7344</v>
      </c>
      <c r="F52" s="365">
        <f t="shared" si="6"/>
        <v>12.720407385596008</v>
      </c>
      <c r="G52" s="365">
        <f t="shared" si="7"/>
        <v>19.665809768637533</v>
      </c>
      <c r="H52" s="238">
        <f t="shared" si="44"/>
        <v>7344</v>
      </c>
      <c r="I52" s="240">
        <f t="shared" si="95"/>
        <v>12.720407385596008</v>
      </c>
      <c r="J52" s="380">
        <f t="shared" si="8"/>
        <v>19.665809768637533</v>
      </c>
      <c r="K52" s="35">
        <f t="shared" si="84"/>
        <v>0</v>
      </c>
      <c r="L52" s="35">
        <f t="shared" si="85"/>
        <v>0</v>
      </c>
      <c r="M52" s="240"/>
      <c r="N52" s="240"/>
      <c r="O52" s="240"/>
      <c r="P52" s="240"/>
      <c r="Q52" s="240"/>
      <c r="R52" s="5"/>
      <c r="S52" s="5"/>
      <c r="T52" s="5"/>
      <c r="U52" s="5"/>
      <c r="V52" s="5"/>
      <c r="W52" s="5"/>
      <c r="X52" s="254">
        <f t="shared" si="71"/>
        <v>0</v>
      </c>
      <c r="Y52" s="254">
        <f t="shared" si="72"/>
        <v>0</v>
      </c>
      <c r="Z52" s="5"/>
      <c r="AA52" s="5"/>
      <c r="AB52" s="5"/>
      <c r="AC52" s="5"/>
      <c r="AD52" s="5"/>
      <c r="AE52" s="5"/>
      <c r="AF52" s="5"/>
      <c r="AG52" s="5"/>
      <c r="AH52" s="5"/>
      <c r="AI52" s="5"/>
      <c r="AJ52" s="5"/>
      <c r="AK52" s="5"/>
      <c r="AL52" s="35">
        <f>AL53+AL54</f>
        <v>57734</v>
      </c>
      <c r="AM52" s="35">
        <f t="shared" si="74"/>
        <v>37344</v>
      </c>
      <c r="AN52" s="35">
        <f t="shared" ref="AN52:BM52" si="109">AN53+AN54</f>
        <v>57734</v>
      </c>
      <c r="AO52" s="35">
        <f t="shared" si="109"/>
        <v>37344</v>
      </c>
      <c r="AP52" s="35">
        <f t="shared" si="109"/>
        <v>3748</v>
      </c>
      <c r="AQ52" s="35">
        <f t="shared" si="109"/>
        <v>3748</v>
      </c>
      <c r="AR52" s="35">
        <f t="shared" si="109"/>
        <v>53986</v>
      </c>
      <c r="AS52" s="35">
        <f t="shared" si="109"/>
        <v>33596</v>
      </c>
      <c r="AT52" s="35">
        <f t="shared" si="109"/>
        <v>0</v>
      </c>
      <c r="AU52" s="35">
        <f t="shared" si="109"/>
        <v>0</v>
      </c>
      <c r="AV52" s="35"/>
      <c r="AW52" s="35"/>
      <c r="AX52" s="35">
        <f t="shared" si="109"/>
        <v>0</v>
      </c>
      <c r="AY52" s="35"/>
      <c r="AZ52" s="35">
        <f t="shared" si="109"/>
        <v>0</v>
      </c>
      <c r="BA52" s="35"/>
      <c r="BB52" s="35">
        <f t="shared" si="109"/>
        <v>0</v>
      </c>
      <c r="BC52" s="35"/>
      <c r="BD52" s="35">
        <f t="shared" si="109"/>
        <v>0</v>
      </c>
      <c r="BE52" s="35">
        <f t="shared" si="109"/>
        <v>0</v>
      </c>
      <c r="BF52" s="35">
        <f t="shared" si="109"/>
        <v>0</v>
      </c>
      <c r="BG52" s="35">
        <f t="shared" si="109"/>
        <v>0</v>
      </c>
      <c r="BH52" s="35">
        <f t="shared" si="109"/>
        <v>7344</v>
      </c>
      <c r="BI52" s="35">
        <f t="shared" si="109"/>
        <v>7344</v>
      </c>
      <c r="BJ52" s="35">
        <f t="shared" si="109"/>
        <v>3748</v>
      </c>
      <c r="BK52" s="35">
        <f t="shared" si="109"/>
        <v>3596</v>
      </c>
      <c r="BL52" s="35">
        <f t="shared" si="109"/>
        <v>0</v>
      </c>
      <c r="BM52" s="35">
        <f t="shared" si="109"/>
        <v>0</v>
      </c>
      <c r="BN52" s="35"/>
      <c r="BO52" s="35"/>
      <c r="BP52" s="35"/>
      <c r="BQ52" s="35"/>
      <c r="BR52" s="35"/>
      <c r="BS52" s="35"/>
      <c r="BT52" s="35"/>
      <c r="BU52" s="35"/>
      <c r="BV52" s="112">
        <f t="shared" si="17"/>
        <v>12.720407385596008</v>
      </c>
      <c r="BW52" s="326">
        <f t="shared" si="18"/>
        <v>19.665809768637533</v>
      </c>
    </row>
    <row r="53" spans="1:75" s="74" customFormat="1" hidden="1">
      <c r="A53" s="47"/>
      <c r="B53" s="73" t="s">
        <v>427</v>
      </c>
      <c r="C53" s="323">
        <f t="shared" si="43"/>
        <v>3748</v>
      </c>
      <c r="D53" s="323">
        <f t="shared" si="68"/>
        <v>3748</v>
      </c>
      <c r="E53" s="323">
        <v>3748</v>
      </c>
      <c r="F53" s="365">
        <f t="shared" si="6"/>
        <v>100</v>
      </c>
      <c r="G53" s="365">
        <f t="shared" si="7"/>
        <v>100</v>
      </c>
      <c r="H53" s="323">
        <f t="shared" si="44"/>
        <v>3748</v>
      </c>
      <c r="I53" s="113">
        <f t="shared" si="95"/>
        <v>100</v>
      </c>
      <c r="J53" s="388">
        <f t="shared" si="8"/>
        <v>100</v>
      </c>
      <c r="K53" s="36">
        <f t="shared" si="84"/>
        <v>0</v>
      </c>
      <c r="L53" s="36">
        <f t="shared" si="85"/>
        <v>0</v>
      </c>
      <c r="M53" s="113"/>
      <c r="N53" s="113"/>
      <c r="O53" s="113"/>
      <c r="P53" s="113"/>
      <c r="Q53" s="113"/>
      <c r="R53" s="73"/>
      <c r="S53" s="73"/>
      <c r="T53" s="73"/>
      <c r="U53" s="73"/>
      <c r="V53" s="73"/>
      <c r="W53" s="73"/>
      <c r="X53" s="324">
        <f t="shared" si="71"/>
        <v>0</v>
      </c>
      <c r="Y53" s="324">
        <f t="shared" si="72"/>
        <v>0</v>
      </c>
      <c r="Z53" s="73"/>
      <c r="AA53" s="73"/>
      <c r="AB53" s="73"/>
      <c r="AC53" s="73"/>
      <c r="AD53" s="73"/>
      <c r="AE53" s="73"/>
      <c r="AF53" s="73"/>
      <c r="AG53" s="73"/>
      <c r="AH53" s="73"/>
      <c r="AI53" s="73"/>
      <c r="AJ53" s="73"/>
      <c r="AK53" s="73"/>
      <c r="AL53" s="36">
        <f>AN53+AX53</f>
        <v>3748</v>
      </c>
      <c r="AM53" s="36">
        <f t="shared" si="74"/>
        <v>3748</v>
      </c>
      <c r="AN53" s="36">
        <f t="shared" ref="AN53:AN55" si="110">AP53+AR53+AT53+AU53</f>
        <v>3748</v>
      </c>
      <c r="AO53" s="36">
        <f t="shared" ref="AO53:AO55" si="111">AQ53+AS53+AT53+AV53+AW53</f>
        <v>3748</v>
      </c>
      <c r="AP53" s="36">
        <f>SUMIF('PL3-GN TUNG DA'!$AO$15:$AO$512,"UBND TP.Châu Đốc",'PL3-GN TUNG DA'!$G$15:$G$512)</f>
        <v>3748</v>
      </c>
      <c r="AQ53" s="36">
        <f>SUMIF('PL3-GN TUNG DA'!$AO$15:$AO$512,"UBND TP.Châu Đốc",'PL3-GN TUNG DA'!$H$15:$H$512)</f>
        <v>3748</v>
      </c>
      <c r="AR53" s="36">
        <f>SUMIF('PL3-GN TUNG DA'!$AO$15:$AO$512,"UBND TP.Châu Đốc",'PL3-GN TUNG DA'!$I$15:$I$512)</f>
        <v>0</v>
      </c>
      <c r="AS53" s="36">
        <f>SUMIF('PL3-GN TUNG DA'!$AO$15:$AO$512,"UBND TP.Châu Đốc",'PL3-GN TUNG DA'!$J$15:$J$512)</f>
        <v>0</v>
      </c>
      <c r="AT53" s="36"/>
      <c r="AU53" s="36"/>
      <c r="AV53" s="36"/>
      <c r="AW53" s="36"/>
      <c r="AX53" s="36">
        <f t="shared" si="101"/>
        <v>0</v>
      </c>
      <c r="AY53" s="36"/>
      <c r="AZ53" s="36">
        <f t="shared" si="103"/>
        <v>0</v>
      </c>
      <c r="BA53" s="36"/>
      <c r="BB53" s="36"/>
      <c r="BC53" s="36"/>
      <c r="BD53" s="36"/>
      <c r="BE53" s="36"/>
      <c r="BF53" s="36"/>
      <c r="BG53" s="36"/>
      <c r="BH53" s="36">
        <f t="shared" ref="BH53" si="112">BI53+BO53</f>
        <v>3748</v>
      </c>
      <c r="BI53" s="36">
        <f t="shared" ref="BI53" si="113">BJ53+BK53+BL53+BM53</f>
        <v>3748</v>
      </c>
      <c r="BJ53" s="36">
        <f>SUMIF('PL3-GN TUNG DA'!$AO$15:$AO$512,"UBND TP.Châu Đốc",'PL3-GN TUNG DA'!$AA$15:$AA$512)</f>
        <v>3748</v>
      </c>
      <c r="BK53" s="36">
        <f>SUMIF('PL3-GN TUNG DA'!$AO$15:$AO$512,"UBND TP.Châu Đốc",'PL3-GN TUNG DA'!$AB$15:$AB$512)</f>
        <v>0</v>
      </c>
      <c r="BL53" s="36"/>
      <c r="BM53" s="36"/>
      <c r="BN53" s="36"/>
      <c r="BO53" s="36"/>
      <c r="BP53" s="36"/>
      <c r="BQ53" s="36"/>
      <c r="BR53" s="36"/>
      <c r="BS53" s="36"/>
      <c r="BT53" s="36"/>
      <c r="BU53" s="36"/>
      <c r="BV53" s="113">
        <f t="shared" si="17"/>
        <v>100</v>
      </c>
      <c r="BW53" s="326">
        <f t="shared" si="18"/>
        <v>100</v>
      </c>
    </row>
    <row r="54" spans="1:75" s="74" customFormat="1" hidden="1">
      <c r="A54" s="47"/>
      <c r="B54" s="73" t="s">
        <v>428</v>
      </c>
      <c r="C54" s="323">
        <f t="shared" si="43"/>
        <v>53986</v>
      </c>
      <c r="D54" s="323">
        <f t="shared" si="68"/>
        <v>33596</v>
      </c>
      <c r="E54" s="323">
        <v>3596</v>
      </c>
      <c r="F54" s="365">
        <f t="shared" si="6"/>
        <v>6.6609861816026381</v>
      </c>
      <c r="G54" s="365">
        <f t="shared" si="7"/>
        <v>10.703655197047269</v>
      </c>
      <c r="H54" s="323">
        <f t="shared" si="44"/>
        <v>3596</v>
      </c>
      <c r="I54" s="113">
        <f t="shared" si="95"/>
        <v>6.6609861816026381</v>
      </c>
      <c r="J54" s="388">
        <f t="shared" si="8"/>
        <v>10.703655197047269</v>
      </c>
      <c r="K54" s="36">
        <f t="shared" si="84"/>
        <v>0</v>
      </c>
      <c r="L54" s="36">
        <f t="shared" si="85"/>
        <v>0</v>
      </c>
      <c r="M54" s="113"/>
      <c r="N54" s="113"/>
      <c r="O54" s="113"/>
      <c r="P54" s="113"/>
      <c r="Q54" s="113"/>
      <c r="R54" s="73"/>
      <c r="S54" s="73"/>
      <c r="T54" s="73"/>
      <c r="U54" s="73"/>
      <c r="V54" s="73"/>
      <c r="W54" s="73"/>
      <c r="X54" s="324">
        <f t="shared" si="71"/>
        <v>0</v>
      </c>
      <c r="Y54" s="324">
        <f t="shared" si="72"/>
        <v>0</v>
      </c>
      <c r="Z54" s="73"/>
      <c r="AA54" s="73"/>
      <c r="AB54" s="73"/>
      <c r="AC54" s="73"/>
      <c r="AD54" s="73"/>
      <c r="AE54" s="73"/>
      <c r="AF54" s="73"/>
      <c r="AG54" s="73"/>
      <c r="AH54" s="73"/>
      <c r="AI54" s="73"/>
      <c r="AJ54" s="73"/>
      <c r="AK54" s="73"/>
      <c r="AL54" s="36">
        <f>AN54+AX54</f>
        <v>53986</v>
      </c>
      <c r="AM54" s="36">
        <f t="shared" si="74"/>
        <v>33596</v>
      </c>
      <c r="AN54" s="36">
        <f t="shared" si="110"/>
        <v>53986</v>
      </c>
      <c r="AO54" s="36">
        <f t="shared" si="111"/>
        <v>33596</v>
      </c>
      <c r="AP54" s="36">
        <f>SUMIF('PL3-GN TUNG DA'!$AO$15:$AO$512,"Ban QLDA ĐTXD KV TP.Châu Đốc",'PL3-GN TUNG DA'!$G$15:$G$512)</f>
        <v>0</v>
      </c>
      <c r="AQ54" s="36">
        <f>SUMIF('PL3-GN TUNG DA'!$AO$15:$AO$512,"Ban QLDA ĐTXD KV TP.Châu Đốc",'PL3-GN TUNG DA'!$H$15:$H$512)</f>
        <v>0</v>
      </c>
      <c r="AR54" s="36">
        <f>SUMIF('PL3-GN TUNG DA'!$AO$15:$AO$512,"Ban QLDA ĐTXD KV TP.Châu Đốc",'PL3-GN TUNG DA'!$I$15:$I$512)</f>
        <v>53986</v>
      </c>
      <c r="AS54" s="36">
        <f>SUMIF('PL3-GN TUNG DA'!$AO$15:$AO$512,"Ban QLDA ĐTXD KV TP.Châu Đốc",'PL3-GN TUNG DA'!$J$15:$J$512)</f>
        <v>33596</v>
      </c>
      <c r="AT54" s="36"/>
      <c r="AU54" s="36"/>
      <c r="AV54" s="36"/>
      <c r="AW54" s="36"/>
      <c r="AX54" s="36">
        <f t="shared" si="101"/>
        <v>0</v>
      </c>
      <c r="AY54" s="36"/>
      <c r="AZ54" s="36">
        <f t="shared" si="103"/>
        <v>0</v>
      </c>
      <c r="BA54" s="36"/>
      <c r="BB54" s="36"/>
      <c r="BC54" s="36"/>
      <c r="BD54" s="36"/>
      <c r="BE54" s="36"/>
      <c r="BF54" s="36"/>
      <c r="BG54" s="36"/>
      <c r="BH54" s="36">
        <f t="shared" ref="BH54" si="114">BI54+BO54</f>
        <v>3596</v>
      </c>
      <c r="BI54" s="36">
        <f t="shared" ref="BI54" si="115">BJ54+BK54+BL54+BM54</f>
        <v>3596</v>
      </c>
      <c r="BJ54" s="36"/>
      <c r="BK54" s="36">
        <f>SUMIF('PL3-GN TUNG DA'!$AO$15:$AO$512,"Ban QLDA ĐTXD KV TP.Châu Đốc",'PL3-GN TUNG DA'!$AB$15:$AB$512)</f>
        <v>3596</v>
      </c>
      <c r="BL54" s="36"/>
      <c r="BM54" s="36"/>
      <c r="BN54" s="36"/>
      <c r="BO54" s="36"/>
      <c r="BP54" s="36"/>
      <c r="BQ54" s="36"/>
      <c r="BR54" s="36"/>
      <c r="BS54" s="36"/>
      <c r="BT54" s="36"/>
      <c r="BU54" s="36"/>
      <c r="BV54" s="113">
        <f t="shared" si="17"/>
        <v>6.6609861816026381</v>
      </c>
      <c r="BW54" s="326">
        <f t="shared" si="18"/>
        <v>10.703655197047269</v>
      </c>
    </row>
    <row r="55" spans="1:75" ht="44.25" customHeight="1">
      <c r="A55" s="45"/>
      <c r="B55" s="5" t="s">
        <v>439</v>
      </c>
      <c r="C55" s="238">
        <f t="shared" si="43"/>
        <v>65214</v>
      </c>
      <c r="D55" s="238">
        <f t="shared" si="68"/>
        <v>65214</v>
      </c>
      <c r="E55" s="238">
        <v>38045</v>
      </c>
      <c r="F55" s="365">
        <f t="shared" si="6"/>
        <v>58.338700279081181</v>
      </c>
      <c r="G55" s="365">
        <f t="shared" si="7"/>
        <v>58.338700279081181</v>
      </c>
      <c r="H55" s="238">
        <f t="shared" si="44"/>
        <v>44955</v>
      </c>
      <c r="I55" s="240">
        <f t="shared" si="95"/>
        <v>68.934584598399113</v>
      </c>
      <c r="J55" s="380">
        <f t="shared" si="8"/>
        <v>68.934584598399113</v>
      </c>
      <c r="K55" s="35">
        <f t="shared" si="84"/>
        <v>0</v>
      </c>
      <c r="L55" s="35">
        <f t="shared" si="85"/>
        <v>0</v>
      </c>
      <c r="M55" s="240"/>
      <c r="N55" s="240"/>
      <c r="O55" s="240"/>
      <c r="P55" s="240"/>
      <c r="Q55" s="240"/>
      <c r="R55" s="5"/>
      <c r="S55" s="5"/>
      <c r="T55" s="5"/>
      <c r="U55" s="5"/>
      <c r="V55" s="5"/>
      <c r="W55" s="5"/>
      <c r="X55" s="254">
        <f t="shared" si="71"/>
        <v>0</v>
      </c>
      <c r="Y55" s="254">
        <f t="shared" si="72"/>
        <v>0</v>
      </c>
      <c r="Z55" s="5"/>
      <c r="AA55" s="5"/>
      <c r="AB55" s="5"/>
      <c r="AC55" s="5"/>
      <c r="AD55" s="5"/>
      <c r="AE55" s="5"/>
      <c r="AF55" s="5"/>
      <c r="AG55" s="5"/>
      <c r="AH55" s="5"/>
      <c r="AI55" s="5"/>
      <c r="AJ55" s="5"/>
      <c r="AK55" s="5"/>
      <c r="AL55" s="35">
        <f>AN55+AX55</f>
        <v>65214</v>
      </c>
      <c r="AM55" s="35">
        <f t="shared" si="74"/>
        <v>65214</v>
      </c>
      <c r="AN55" s="35">
        <f t="shared" si="110"/>
        <v>65214</v>
      </c>
      <c r="AO55" s="39">
        <f t="shared" si="111"/>
        <v>65214</v>
      </c>
      <c r="AP55" s="35">
        <f>'PL3-GN TUNG DA'!G22</f>
        <v>35214</v>
      </c>
      <c r="AQ55" s="35">
        <f>'PL3-GN TUNG DA'!H22</f>
        <v>35214</v>
      </c>
      <c r="AR55" s="35"/>
      <c r="AS55" s="35"/>
      <c r="AT55" s="35">
        <f>'PL3-GN TUNG DA'!K22</f>
        <v>30000</v>
      </c>
      <c r="AU55" s="35"/>
      <c r="AV55" s="35"/>
      <c r="AW55" s="35"/>
      <c r="AX55" s="35">
        <f t="shared" si="101"/>
        <v>0</v>
      </c>
      <c r="AY55" s="35"/>
      <c r="AZ55" s="35">
        <f t="shared" si="103"/>
        <v>0</v>
      </c>
      <c r="BA55" s="35"/>
      <c r="BB55" s="35"/>
      <c r="BC55" s="35"/>
      <c r="BD55" s="35"/>
      <c r="BE55" s="35"/>
      <c r="BF55" s="35"/>
      <c r="BG55" s="35"/>
      <c r="BH55" s="39">
        <f t="shared" ref="BH55" si="116">BI55+BO55</f>
        <v>44955</v>
      </c>
      <c r="BI55" s="39">
        <f t="shared" ref="BI55" si="117">BJ55+BK55+BL55+BM55</f>
        <v>44955</v>
      </c>
      <c r="BJ55" s="35">
        <f>'PL3-GN TUNG DA'!AA22</f>
        <v>23878</v>
      </c>
      <c r="BK55" s="35"/>
      <c r="BL55" s="35">
        <f>'PL3-GN TUNG DA'!AC22</f>
        <v>21077</v>
      </c>
      <c r="BM55" s="35"/>
      <c r="BN55" s="35"/>
      <c r="BO55" s="35"/>
      <c r="BP55" s="35"/>
      <c r="BQ55" s="35"/>
      <c r="BR55" s="35"/>
      <c r="BS55" s="35"/>
      <c r="BT55" s="35"/>
      <c r="BU55" s="35"/>
      <c r="BV55" s="112">
        <f t="shared" si="17"/>
        <v>68.934584598399113</v>
      </c>
      <c r="BW55" s="326">
        <f t="shared" si="18"/>
        <v>68.934584598399113</v>
      </c>
    </row>
    <row r="56" spans="1:75">
      <c r="A56" s="20">
        <v>3</v>
      </c>
      <c r="B56" s="44" t="s">
        <v>333</v>
      </c>
      <c r="C56" s="239">
        <f t="shared" si="43"/>
        <v>323114</v>
      </c>
      <c r="D56" s="239">
        <f>K56+AM56</f>
        <v>349398</v>
      </c>
      <c r="E56" s="239">
        <f>E57+E60+E63</f>
        <v>111484</v>
      </c>
      <c r="F56" s="364">
        <f t="shared" si="6"/>
        <v>34.502992751784198</v>
      </c>
      <c r="G56" s="364">
        <f t="shared" si="7"/>
        <v>31.907452246435298</v>
      </c>
      <c r="H56" s="239">
        <f t="shared" si="44"/>
        <v>166481</v>
      </c>
      <c r="I56" s="111">
        <f t="shared" si="95"/>
        <v>51.523920350093157</v>
      </c>
      <c r="J56" s="386">
        <f t="shared" si="8"/>
        <v>47.647954481708538</v>
      </c>
      <c r="K56" s="34">
        <f>K57+K60+K63</f>
        <v>133448</v>
      </c>
      <c r="L56" s="34">
        <f t="shared" ref="L56:N56" si="118">L57+L60+L63</f>
        <v>13448</v>
      </c>
      <c r="M56" s="34">
        <f t="shared" si="118"/>
        <v>204</v>
      </c>
      <c r="N56" s="34">
        <f t="shared" si="118"/>
        <v>13244</v>
      </c>
      <c r="O56" s="34">
        <f t="shared" ref="O56" si="119">O57+O60+O63</f>
        <v>0</v>
      </c>
      <c r="P56" s="34">
        <f t="shared" ref="P56" si="120">P57+P60+P63</f>
        <v>0</v>
      </c>
      <c r="Q56" s="34">
        <f t="shared" ref="Q56" si="121">Q57+Q60+Q63</f>
        <v>120000</v>
      </c>
      <c r="R56" s="34">
        <f t="shared" ref="R56" si="122">R57+R60+R63</f>
        <v>120000</v>
      </c>
      <c r="S56" s="34">
        <f t="shared" ref="S56:AJ56" si="123">S57+S60+S63</f>
        <v>120000</v>
      </c>
      <c r="T56" s="34">
        <f t="shared" si="123"/>
        <v>0</v>
      </c>
      <c r="U56" s="34">
        <f t="shared" si="123"/>
        <v>0</v>
      </c>
      <c r="V56" s="34">
        <f t="shared" si="123"/>
        <v>0</v>
      </c>
      <c r="W56" s="34">
        <f t="shared" si="123"/>
        <v>0</v>
      </c>
      <c r="X56" s="34">
        <f t="shared" si="123"/>
        <v>42538</v>
      </c>
      <c r="Y56" s="34">
        <f t="shared" si="123"/>
        <v>3340</v>
      </c>
      <c r="Z56" s="34">
        <f t="shared" si="123"/>
        <v>23</v>
      </c>
      <c r="AA56" s="34">
        <f t="shared" si="123"/>
        <v>2754</v>
      </c>
      <c r="AB56" s="34">
        <f t="shared" si="123"/>
        <v>563</v>
      </c>
      <c r="AC56" s="34">
        <f t="shared" si="123"/>
        <v>0</v>
      </c>
      <c r="AD56" s="34">
        <f t="shared" si="123"/>
        <v>39198</v>
      </c>
      <c r="AE56" s="34">
        <f t="shared" si="123"/>
        <v>39198</v>
      </c>
      <c r="AF56" s="34">
        <f t="shared" si="123"/>
        <v>39198</v>
      </c>
      <c r="AG56" s="34">
        <f t="shared" si="123"/>
        <v>0</v>
      </c>
      <c r="AH56" s="34">
        <f t="shared" si="123"/>
        <v>0</v>
      </c>
      <c r="AI56" s="34">
        <f t="shared" si="123"/>
        <v>0</v>
      </c>
      <c r="AJ56" s="34">
        <f t="shared" si="123"/>
        <v>0</v>
      </c>
      <c r="AK56" s="396">
        <f t="shared" ref="AK56:AK57" si="124">X56/K56*100</f>
        <v>31.876086565553624</v>
      </c>
      <c r="AL56" s="34">
        <f>AL57+AL60+AL63</f>
        <v>189666</v>
      </c>
      <c r="AM56" s="34">
        <f>AM57+AM60+AM63</f>
        <v>215950</v>
      </c>
      <c r="AN56" s="34">
        <f t="shared" ref="AN56:BT56" si="125">AN57+AN60+AN63</f>
        <v>124740</v>
      </c>
      <c r="AO56" s="34">
        <f t="shared" si="125"/>
        <v>151024</v>
      </c>
      <c r="AP56" s="34">
        <f t="shared" si="125"/>
        <v>32482</v>
      </c>
      <c r="AQ56" s="34">
        <f t="shared" si="125"/>
        <v>43138</v>
      </c>
      <c r="AR56" s="34">
        <f t="shared" si="125"/>
        <v>57258</v>
      </c>
      <c r="AS56" s="34">
        <f t="shared" si="125"/>
        <v>72886</v>
      </c>
      <c r="AT56" s="34">
        <f t="shared" si="125"/>
        <v>35000</v>
      </c>
      <c r="AU56" s="34">
        <f t="shared" si="125"/>
        <v>0</v>
      </c>
      <c r="AV56" s="34"/>
      <c r="AW56" s="34"/>
      <c r="AX56" s="34">
        <f t="shared" si="125"/>
        <v>64926</v>
      </c>
      <c r="AY56" s="34">
        <f t="shared" si="125"/>
        <v>64926</v>
      </c>
      <c r="AZ56" s="34">
        <f t="shared" si="125"/>
        <v>64926</v>
      </c>
      <c r="BA56" s="34">
        <f t="shared" ref="BA56" si="126">BA57+BA60+BA63</f>
        <v>64926</v>
      </c>
      <c r="BB56" s="34">
        <f t="shared" si="125"/>
        <v>46605</v>
      </c>
      <c r="BC56" s="34">
        <f t="shared" ref="BC56" si="127">BC57+BC60+BC63</f>
        <v>46605</v>
      </c>
      <c r="BD56" s="34">
        <f t="shared" si="125"/>
        <v>0</v>
      </c>
      <c r="BE56" s="34">
        <f t="shared" si="125"/>
        <v>1080</v>
      </c>
      <c r="BF56" s="34">
        <f t="shared" si="125"/>
        <v>17241</v>
      </c>
      <c r="BG56" s="34">
        <f t="shared" si="125"/>
        <v>0</v>
      </c>
      <c r="BH56" s="34">
        <f t="shared" si="125"/>
        <v>123943</v>
      </c>
      <c r="BI56" s="34">
        <f t="shared" si="125"/>
        <v>98157</v>
      </c>
      <c r="BJ56" s="34">
        <f t="shared" si="125"/>
        <v>28225</v>
      </c>
      <c r="BK56" s="34">
        <f t="shared" si="125"/>
        <v>46485</v>
      </c>
      <c r="BL56" s="34">
        <f t="shared" si="125"/>
        <v>23447</v>
      </c>
      <c r="BM56" s="34">
        <f t="shared" si="125"/>
        <v>0</v>
      </c>
      <c r="BN56" s="34"/>
      <c r="BO56" s="34">
        <f t="shared" si="125"/>
        <v>25903</v>
      </c>
      <c r="BP56" s="34">
        <f t="shared" si="125"/>
        <v>25903</v>
      </c>
      <c r="BQ56" s="34">
        <f t="shared" si="125"/>
        <v>11580</v>
      </c>
      <c r="BR56" s="34">
        <f t="shared" si="125"/>
        <v>0</v>
      </c>
      <c r="BS56" s="34">
        <f t="shared" si="125"/>
        <v>177</v>
      </c>
      <c r="BT56" s="34">
        <f t="shared" si="125"/>
        <v>14029</v>
      </c>
      <c r="BU56" s="34"/>
      <c r="BV56" s="111">
        <f t="shared" si="17"/>
        <v>65.348032857760487</v>
      </c>
      <c r="BW56" s="327">
        <f t="shared" si="18"/>
        <v>57.394304237091923</v>
      </c>
    </row>
    <row r="57" spans="1:75">
      <c r="A57" s="19"/>
      <c r="B57" s="45" t="s">
        <v>335</v>
      </c>
      <c r="C57" s="238">
        <f t="shared" si="43"/>
        <v>184926</v>
      </c>
      <c r="D57" s="238">
        <f t="shared" si="68"/>
        <v>184926</v>
      </c>
      <c r="E57" s="238">
        <v>30028</v>
      </c>
      <c r="F57" s="365">
        <f t="shared" si="6"/>
        <v>16.23784648994733</v>
      </c>
      <c r="G57" s="365">
        <f t="shared" si="7"/>
        <v>16.23784648994733</v>
      </c>
      <c r="H57" s="238">
        <f t="shared" si="44"/>
        <v>64984</v>
      </c>
      <c r="I57" s="240">
        <f t="shared" si="95"/>
        <v>35.14054270356791</v>
      </c>
      <c r="J57" s="380">
        <f t="shared" si="8"/>
        <v>35.14054270356791</v>
      </c>
      <c r="K57" s="35">
        <f>K58+K59</f>
        <v>120000</v>
      </c>
      <c r="L57" s="35">
        <f t="shared" ref="L57:S57" si="128">L58+L59</f>
        <v>0</v>
      </c>
      <c r="M57" s="35">
        <f t="shared" si="128"/>
        <v>0</v>
      </c>
      <c r="N57" s="35">
        <f t="shared" si="128"/>
        <v>0</v>
      </c>
      <c r="O57" s="35">
        <f t="shared" si="128"/>
        <v>0</v>
      </c>
      <c r="P57" s="35">
        <f t="shared" si="128"/>
        <v>0</v>
      </c>
      <c r="Q57" s="35">
        <f t="shared" si="128"/>
        <v>120000</v>
      </c>
      <c r="R57" s="35">
        <f t="shared" si="128"/>
        <v>120000</v>
      </c>
      <c r="S57" s="35">
        <f t="shared" si="128"/>
        <v>120000</v>
      </c>
      <c r="T57" s="35">
        <f t="shared" ref="T57:AJ57" si="129">T58+T59</f>
        <v>0</v>
      </c>
      <c r="U57" s="35">
        <f t="shared" si="129"/>
        <v>0</v>
      </c>
      <c r="V57" s="35">
        <f t="shared" si="129"/>
        <v>0</v>
      </c>
      <c r="W57" s="35">
        <f t="shared" si="129"/>
        <v>0</v>
      </c>
      <c r="X57" s="254">
        <f t="shared" si="71"/>
        <v>39198</v>
      </c>
      <c r="Y57" s="35">
        <f t="shared" si="129"/>
        <v>0</v>
      </c>
      <c r="Z57" s="35">
        <f t="shared" si="129"/>
        <v>0</v>
      </c>
      <c r="AA57" s="35">
        <f t="shared" si="129"/>
        <v>0</v>
      </c>
      <c r="AB57" s="35">
        <f t="shared" si="129"/>
        <v>0</v>
      </c>
      <c r="AC57" s="35">
        <f t="shared" si="129"/>
        <v>0</v>
      </c>
      <c r="AD57" s="254">
        <f t="shared" ref="AD57" si="130">AE57+AJ57</f>
        <v>39198</v>
      </c>
      <c r="AE57" s="254">
        <f t="shared" ref="AE57" si="131">SUM(AF57:AI57)</f>
        <v>39198</v>
      </c>
      <c r="AF57" s="35">
        <v>39198</v>
      </c>
      <c r="AG57" s="35">
        <f t="shared" si="129"/>
        <v>0</v>
      </c>
      <c r="AH57" s="35">
        <f t="shared" si="129"/>
        <v>0</v>
      </c>
      <c r="AI57" s="35">
        <f t="shared" si="129"/>
        <v>0</v>
      </c>
      <c r="AJ57" s="35">
        <f t="shared" si="129"/>
        <v>0</v>
      </c>
      <c r="AK57" s="395">
        <f t="shared" si="124"/>
        <v>32.664999999999999</v>
      </c>
      <c r="AL57" s="35">
        <f>AL58+AL59</f>
        <v>64926</v>
      </c>
      <c r="AM57" s="35">
        <f t="shared" si="74"/>
        <v>64926</v>
      </c>
      <c r="AN57" s="35">
        <f t="shared" ref="AN57:BT57" si="132">AN58+AN59</f>
        <v>0</v>
      </c>
      <c r="AO57" s="35"/>
      <c r="AP57" s="35">
        <f t="shared" si="132"/>
        <v>0</v>
      </c>
      <c r="AQ57" s="35"/>
      <c r="AR57" s="35">
        <f t="shared" si="132"/>
        <v>0</v>
      </c>
      <c r="AS57" s="35"/>
      <c r="AT57" s="35">
        <f t="shared" si="132"/>
        <v>0</v>
      </c>
      <c r="AU57" s="35">
        <f t="shared" si="132"/>
        <v>0</v>
      </c>
      <c r="AV57" s="35"/>
      <c r="AW57" s="35"/>
      <c r="AX57" s="35">
        <f t="shared" si="132"/>
        <v>64926</v>
      </c>
      <c r="AY57" s="35">
        <f t="shared" ref="AY57:AY59" si="133">BA57+BG57</f>
        <v>64926</v>
      </c>
      <c r="AZ57" s="35">
        <f t="shared" si="132"/>
        <v>64926</v>
      </c>
      <c r="BA57" s="35">
        <f t="shared" ref="BA57" si="134">BA58+BA59</f>
        <v>64926</v>
      </c>
      <c r="BB57" s="35">
        <f t="shared" si="132"/>
        <v>46605</v>
      </c>
      <c r="BC57" s="35">
        <f t="shared" ref="BC57" si="135">BC58+BC59</f>
        <v>46605</v>
      </c>
      <c r="BD57" s="35">
        <f t="shared" si="132"/>
        <v>0</v>
      </c>
      <c r="BE57" s="35">
        <f t="shared" si="132"/>
        <v>1080</v>
      </c>
      <c r="BF57" s="35">
        <f t="shared" si="132"/>
        <v>17241</v>
      </c>
      <c r="BG57" s="35">
        <f t="shared" si="132"/>
        <v>0</v>
      </c>
      <c r="BH57" s="35">
        <f t="shared" si="132"/>
        <v>25786</v>
      </c>
      <c r="BI57" s="35">
        <f t="shared" si="132"/>
        <v>0</v>
      </c>
      <c r="BJ57" s="35">
        <f t="shared" si="132"/>
        <v>0</v>
      </c>
      <c r="BK57" s="35">
        <f t="shared" si="132"/>
        <v>0</v>
      </c>
      <c r="BL57" s="35">
        <f t="shared" si="132"/>
        <v>0</v>
      </c>
      <c r="BM57" s="35">
        <f t="shared" si="132"/>
        <v>0</v>
      </c>
      <c r="BN57" s="35"/>
      <c r="BO57" s="35">
        <f t="shared" si="132"/>
        <v>25786</v>
      </c>
      <c r="BP57" s="35">
        <f t="shared" si="132"/>
        <v>25786</v>
      </c>
      <c r="BQ57" s="35">
        <f t="shared" si="132"/>
        <v>11580</v>
      </c>
      <c r="BR57" s="35">
        <f t="shared" si="132"/>
        <v>0</v>
      </c>
      <c r="BS57" s="35">
        <f t="shared" si="132"/>
        <v>177</v>
      </c>
      <c r="BT57" s="35">
        <f t="shared" si="132"/>
        <v>14029</v>
      </c>
      <c r="BU57" s="35"/>
      <c r="BV57" s="112">
        <f t="shared" si="17"/>
        <v>39.715984351415457</v>
      </c>
      <c r="BW57" s="326">
        <f t="shared" si="18"/>
        <v>39.715984351415457</v>
      </c>
    </row>
    <row r="58" spans="1:75" s="74" customFormat="1" hidden="1">
      <c r="A58" s="46"/>
      <c r="B58" s="75" t="s">
        <v>429</v>
      </c>
      <c r="C58" s="323">
        <f t="shared" si="43"/>
        <v>18321</v>
      </c>
      <c r="D58" s="323">
        <f t="shared" si="68"/>
        <v>18321</v>
      </c>
      <c r="E58" s="323">
        <v>30028</v>
      </c>
      <c r="F58" s="365">
        <f t="shared" si="6"/>
        <v>163.89935047213581</v>
      </c>
      <c r="G58" s="365">
        <f t="shared" si="7"/>
        <v>163.89935047213581</v>
      </c>
      <c r="H58" s="323">
        <f t="shared" si="44"/>
        <v>25786</v>
      </c>
      <c r="I58" s="113">
        <f t="shared" si="95"/>
        <v>140.74559248949294</v>
      </c>
      <c r="J58" s="388">
        <f t="shared" si="8"/>
        <v>140.74559248949294</v>
      </c>
      <c r="K58" s="36">
        <f t="shared" si="84"/>
        <v>0</v>
      </c>
      <c r="L58" s="36">
        <f t="shared" si="85"/>
        <v>0</v>
      </c>
      <c r="M58" s="113"/>
      <c r="N58" s="113"/>
      <c r="O58" s="113"/>
      <c r="P58" s="113"/>
      <c r="Q58" s="113"/>
      <c r="R58" s="75"/>
      <c r="S58" s="75"/>
      <c r="T58" s="75"/>
      <c r="U58" s="75"/>
      <c r="V58" s="75"/>
      <c r="W58" s="75"/>
      <c r="X58" s="324">
        <f t="shared" si="71"/>
        <v>0</v>
      </c>
      <c r="Y58" s="324">
        <f t="shared" si="72"/>
        <v>0</v>
      </c>
      <c r="Z58" s="75"/>
      <c r="AA58" s="75"/>
      <c r="AB58" s="75"/>
      <c r="AC58" s="75"/>
      <c r="AD58" s="75"/>
      <c r="AE58" s="75"/>
      <c r="AF58" s="75"/>
      <c r="AG58" s="75"/>
      <c r="AH58" s="75"/>
      <c r="AI58" s="75"/>
      <c r="AJ58" s="75"/>
      <c r="AK58" s="75"/>
      <c r="AL58" s="36">
        <f>AN58+AX58</f>
        <v>18321</v>
      </c>
      <c r="AM58" s="36">
        <f t="shared" si="74"/>
        <v>18321</v>
      </c>
      <c r="AN58" s="36">
        <f t="shared" ref="AN58:AN59" si="136">AP58+AR58+AT58+AU58</f>
        <v>0</v>
      </c>
      <c r="AO58" s="36"/>
      <c r="AP58" s="36"/>
      <c r="AQ58" s="36"/>
      <c r="AR58" s="36"/>
      <c r="AS58" s="36"/>
      <c r="AT58" s="36"/>
      <c r="AU58" s="36"/>
      <c r="AV58" s="36"/>
      <c r="AW58" s="36"/>
      <c r="AX58" s="36">
        <f t="shared" ref="AX58:AX59" si="137">AZ58+BG58</f>
        <v>18321</v>
      </c>
      <c r="AY58" s="36">
        <f t="shared" si="133"/>
        <v>18321</v>
      </c>
      <c r="AZ58" s="36">
        <f t="shared" ref="AZ58:AZ59" si="138">BB58+BD58+BE58+BF58</f>
        <v>18321</v>
      </c>
      <c r="BA58" s="36">
        <f t="shared" ref="BA58:BA59" si="139">BC58+BD58+BE58+BF58+BG58</f>
        <v>18321</v>
      </c>
      <c r="BB58" s="36"/>
      <c r="BC58" s="36"/>
      <c r="BD58" s="36"/>
      <c r="BE58" s="36">
        <f>SUMIF('PL3-GN TUNG DA'!$AO$15:$AO$512,"UBND TX.Tân Châu",'PL3-GN TUNG DA'!$V$15:$V$512)</f>
        <v>1080</v>
      </c>
      <c r="BF58" s="36">
        <f>SUMIF('PL3-GN TUNG DA'!$AO$15:$AO$512,"UBND TX.Tân Châu",'PL3-GN TUNG DA'!$W$15:$W$512)</f>
        <v>17241</v>
      </c>
      <c r="BG58" s="36"/>
      <c r="BH58" s="36">
        <f t="shared" ref="BH58:BH59" si="140">BI58+BO58</f>
        <v>25786</v>
      </c>
      <c r="BI58" s="36">
        <f t="shared" ref="BI58:BI59" si="141">BJ58+BK58+BL58+BM58</f>
        <v>0</v>
      </c>
      <c r="BJ58" s="36"/>
      <c r="BK58" s="36">
        <f>SUMIF('PL3-GN TUNG DA'!$AO$15:$AO$512,B58,'PL3-GN TUNG DA'!$AB$15:$AB$512)</f>
        <v>0</v>
      </c>
      <c r="BL58" s="36"/>
      <c r="BM58" s="36"/>
      <c r="BN58" s="36"/>
      <c r="BO58" s="36">
        <f t="shared" ref="BO58:BO59" si="142">BP58+BU58</f>
        <v>25786</v>
      </c>
      <c r="BP58" s="36">
        <f t="shared" ref="BP58:BP59" si="143">BQ58+BR58+BS58+BT58</f>
        <v>25786</v>
      </c>
      <c r="BQ58" s="36">
        <f>SUMIF('PL3-GN TUNG DA'!$AO$15:$AO$512,"Ban QLDA ĐTXD KV TX.Tân Châu",'PL3-GN TUNG DA'!$AH$15:$AH$512)</f>
        <v>11580</v>
      </c>
      <c r="BR58" s="36"/>
      <c r="BS58" s="36">
        <v>177</v>
      </c>
      <c r="BT58" s="36">
        <f>SUMIF('PL3-GN TUNG DA'!$AO$15:$AO$512,"UBND TX.Tân Châu",'PL3-GN TUNG DA'!$AK$15:$AK$512)</f>
        <v>14029</v>
      </c>
      <c r="BU58" s="36"/>
      <c r="BV58" s="113">
        <f t="shared" si="17"/>
        <v>140.74559248949294</v>
      </c>
      <c r="BW58" s="326">
        <f t="shared" si="18"/>
        <v>140.74559248949294</v>
      </c>
    </row>
    <row r="59" spans="1:75" s="74" customFormat="1" ht="19.5" hidden="1">
      <c r="A59" s="46"/>
      <c r="B59" s="75" t="s">
        <v>430</v>
      </c>
      <c r="C59" s="323">
        <f t="shared" si="43"/>
        <v>166605</v>
      </c>
      <c r="D59" s="323">
        <f t="shared" si="68"/>
        <v>166605</v>
      </c>
      <c r="E59" s="323">
        <v>0</v>
      </c>
      <c r="F59" s="365">
        <f t="shared" si="6"/>
        <v>0</v>
      </c>
      <c r="G59" s="365">
        <f t="shared" si="7"/>
        <v>0</v>
      </c>
      <c r="H59" s="323">
        <f t="shared" si="44"/>
        <v>0</v>
      </c>
      <c r="I59" s="113">
        <f t="shared" si="95"/>
        <v>0</v>
      </c>
      <c r="J59" s="388">
        <f t="shared" si="8"/>
        <v>0</v>
      </c>
      <c r="K59" s="36">
        <f t="shared" si="84"/>
        <v>120000</v>
      </c>
      <c r="L59" s="36">
        <f t="shared" si="85"/>
        <v>0</v>
      </c>
      <c r="M59" s="113"/>
      <c r="N59" s="113"/>
      <c r="O59" s="113"/>
      <c r="P59" s="113"/>
      <c r="Q59" s="36">
        <f>R59+W59</f>
        <v>120000</v>
      </c>
      <c r="R59" s="36">
        <f>SUM(S59:V59)</f>
        <v>120000</v>
      </c>
      <c r="S59" s="36">
        <f>SUMIF('PL4-GN KD23-24'!$AD$11:$AD$490,"Ban QLDA ĐTXD KV TX Tân Châu",'PL4-GN KD23-24'!K11:K490)</f>
        <v>120000</v>
      </c>
      <c r="T59" s="75"/>
      <c r="U59" s="75"/>
      <c r="V59" s="75"/>
      <c r="W59" s="75"/>
      <c r="X59" s="324">
        <f t="shared" si="71"/>
        <v>0</v>
      </c>
      <c r="Y59" s="324">
        <f t="shared" si="72"/>
        <v>0</v>
      </c>
      <c r="Z59" s="75"/>
      <c r="AA59" s="75"/>
      <c r="AB59" s="75"/>
      <c r="AC59" s="75"/>
      <c r="AD59" s="75"/>
      <c r="AE59" s="75"/>
      <c r="AF59" s="75"/>
      <c r="AG59" s="75"/>
      <c r="AH59" s="75"/>
      <c r="AI59" s="75"/>
      <c r="AJ59" s="75"/>
      <c r="AK59" s="75"/>
      <c r="AL59" s="36">
        <f>AN59+AX59</f>
        <v>46605</v>
      </c>
      <c r="AM59" s="36">
        <f t="shared" si="74"/>
        <v>46605</v>
      </c>
      <c r="AN59" s="36">
        <f t="shared" si="136"/>
        <v>0</v>
      </c>
      <c r="AO59" s="36"/>
      <c r="AP59" s="36"/>
      <c r="AQ59" s="36"/>
      <c r="AR59" s="36"/>
      <c r="AS59" s="36"/>
      <c r="AT59" s="36"/>
      <c r="AU59" s="36"/>
      <c r="AV59" s="36"/>
      <c r="AW59" s="36"/>
      <c r="AX59" s="36">
        <f t="shared" si="137"/>
        <v>46605</v>
      </c>
      <c r="AY59" s="36">
        <f t="shared" si="133"/>
        <v>46605</v>
      </c>
      <c r="AZ59" s="36">
        <f t="shared" si="138"/>
        <v>46605</v>
      </c>
      <c r="BA59" s="36">
        <f t="shared" si="139"/>
        <v>46605</v>
      </c>
      <c r="BB59" s="36">
        <f>SUMIF('PL3-GN TUNG DA'!$AO$15:$AO$512,"Ban QLDA ĐTXD KV TX.Tân Châu",'PL3-GN TUNG DA'!$S$15:$S$512)</f>
        <v>46605</v>
      </c>
      <c r="BC59" s="36">
        <f>SUMIF('PL3-GN TUNG DA'!$AO$15:$AO$512,"Ban QLDA ĐTXD KV TX.Tân Châu",'PL3-GN TUNG DA'!$T$15:$T$512)</f>
        <v>46605</v>
      </c>
      <c r="BD59" s="36"/>
      <c r="BE59" s="36"/>
      <c r="BF59" s="36"/>
      <c r="BG59" s="36"/>
      <c r="BH59" s="36">
        <f t="shared" si="140"/>
        <v>0</v>
      </c>
      <c r="BI59" s="36">
        <f t="shared" si="141"/>
        <v>0</v>
      </c>
      <c r="BJ59" s="36"/>
      <c r="BK59" s="36">
        <f>SUMIF('PL3-GN TUNG DA'!$AO$15:$AO$512,B59,'PL3-GN TUNG DA'!$AB$15:$AB$512)</f>
        <v>0</v>
      </c>
      <c r="BL59" s="36"/>
      <c r="BM59" s="36"/>
      <c r="BN59" s="36"/>
      <c r="BO59" s="38">
        <f t="shared" si="142"/>
        <v>0</v>
      </c>
      <c r="BP59" s="38">
        <f t="shared" si="143"/>
        <v>0</v>
      </c>
      <c r="BQ59" s="36"/>
      <c r="BR59" s="36"/>
      <c r="BS59" s="36"/>
      <c r="BT59" s="36"/>
      <c r="BU59" s="36"/>
      <c r="BV59" s="113">
        <f t="shared" si="17"/>
        <v>0</v>
      </c>
      <c r="BW59" s="326">
        <f t="shared" si="18"/>
        <v>0</v>
      </c>
    </row>
    <row r="60" spans="1:75" ht="44.25" customHeight="1">
      <c r="A60" s="19"/>
      <c r="B60" s="5" t="s">
        <v>336</v>
      </c>
      <c r="C60" s="238">
        <f t="shared" si="43"/>
        <v>70502</v>
      </c>
      <c r="D60" s="238">
        <f t="shared" si="68"/>
        <v>96786</v>
      </c>
      <c r="E60" s="238">
        <v>47488</v>
      </c>
      <c r="F60" s="365">
        <f t="shared" si="6"/>
        <v>67.356954412640775</v>
      </c>
      <c r="G60" s="365">
        <f t="shared" si="7"/>
        <v>49.064947409749344</v>
      </c>
      <c r="H60" s="238">
        <f t="shared" si="44"/>
        <v>56578</v>
      </c>
      <c r="I60" s="240">
        <f t="shared" si="95"/>
        <v>80.25020566792432</v>
      </c>
      <c r="J60" s="380">
        <f t="shared" si="8"/>
        <v>58.456801603537698</v>
      </c>
      <c r="K60" s="35">
        <f>K61+K62</f>
        <v>13244</v>
      </c>
      <c r="L60" s="35">
        <f t="shared" ref="L60:AJ60" si="144">L61+L62</f>
        <v>13244</v>
      </c>
      <c r="M60" s="35">
        <f t="shared" si="144"/>
        <v>0</v>
      </c>
      <c r="N60" s="35">
        <f t="shared" si="144"/>
        <v>13244</v>
      </c>
      <c r="O60" s="35">
        <f t="shared" si="144"/>
        <v>0</v>
      </c>
      <c r="P60" s="35">
        <f t="shared" si="144"/>
        <v>0</v>
      </c>
      <c r="Q60" s="35">
        <f t="shared" si="144"/>
        <v>0</v>
      </c>
      <c r="R60" s="35">
        <f t="shared" si="144"/>
        <v>0</v>
      </c>
      <c r="S60" s="35">
        <f t="shared" si="144"/>
        <v>0</v>
      </c>
      <c r="T60" s="35">
        <f t="shared" si="144"/>
        <v>0</v>
      </c>
      <c r="U60" s="35">
        <f t="shared" si="144"/>
        <v>0</v>
      </c>
      <c r="V60" s="35">
        <f t="shared" si="144"/>
        <v>0</v>
      </c>
      <c r="W60" s="35">
        <f t="shared" si="144"/>
        <v>0</v>
      </c>
      <c r="X60" s="35">
        <f t="shared" si="144"/>
        <v>2754</v>
      </c>
      <c r="Y60" s="35">
        <f t="shared" si="144"/>
        <v>2754</v>
      </c>
      <c r="Z60" s="35">
        <f t="shared" si="144"/>
        <v>0</v>
      </c>
      <c r="AA60" s="35">
        <f t="shared" si="144"/>
        <v>2754</v>
      </c>
      <c r="AB60" s="35">
        <f t="shared" si="144"/>
        <v>0</v>
      </c>
      <c r="AC60" s="35">
        <f t="shared" si="144"/>
        <v>0</v>
      </c>
      <c r="AD60" s="35">
        <f t="shared" si="144"/>
        <v>0</v>
      </c>
      <c r="AE60" s="35">
        <f t="shared" si="144"/>
        <v>0</v>
      </c>
      <c r="AF60" s="35">
        <f t="shared" si="144"/>
        <v>0</v>
      </c>
      <c r="AG60" s="35">
        <f t="shared" si="144"/>
        <v>0</v>
      </c>
      <c r="AH60" s="35">
        <f t="shared" si="144"/>
        <v>0</v>
      </c>
      <c r="AI60" s="35">
        <f t="shared" si="144"/>
        <v>0</v>
      </c>
      <c r="AJ60" s="35">
        <f t="shared" si="144"/>
        <v>0</v>
      </c>
      <c r="AK60" s="395">
        <f t="shared" ref="AK60" si="145">X60/K60*100</f>
        <v>20.794321957112654</v>
      </c>
      <c r="AL60" s="35">
        <f>AL61+AL62</f>
        <v>57258</v>
      </c>
      <c r="AM60" s="35">
        <f t="shared" si="74"/>
        <v>83542</v>
      </c>
      <c r="AN60" s="35">
        <f t="shared" ref="AN60:BT60" si="146">AN61+AN62</f>
        <v>57258</v>
      </c>
      <c r="AO60" s="35">
        <f t="shared" si="146"/>
        <v>83542</v>
      </c>
      <c r="AP60" s="35">
        <f t="shared" si="146"/>
        <v>0</v>
      </c>
      <c r="AQ60" s="35">
        <f t="shared" si="146"/>
        <v>10656</v>
      </c>
      <c r="AR60" s="35">
        <f t="shared" si="146"/>
        <v>57258</v>
      </c>
      <c r="AS60" s="35">
        <f t="shared" si="146"/>
        <v>72886</v>
      </c>
      <c r="AT60" s="35">
        <f t="shared" si="146"/>
        <v>0</v>
      </c>
      <c r="AU60" s="35">
        <f t="shared" si="146"/>
        <v>0</v>
      </c>
      <c r="AV60" s="35"/>
      <c r="AW60" s="35"/>
      <c r="AX60" s="35">
        <f t="shared" si="146"/>
        <v>0</v>
      </c>
      <c r="AY60" s="35"/>
      <c r="AZ60" s="35">
        <f t="shared" si="146"/>
        <v>0</v>
      </c>
      <c r="BA60" s="35"/>
      <c r="BB60" s="35">
        <f t="shared" si="146"/>
        <v>0</v>
      </c>
      <c r="BC60" s="35"/>
      <c r="BD60" s="35">
        <f t="shared" si="146"/>
        <v>0</v>
      </c>
      <c r="BE60" s="35">
        <f t="shared" si="146"/>
        <v>0</v>
      </c>
      <c r="BF60" s="35">
        <f t="shared" si="146"/>
        <v>0</v>
      </c>
      <c r="BG60" s="35">
        <f t="shared" si="146"/>
        <v>0</v>
      </c>
      <c r="BH60" s="35">
        <f t="shared" si="146"/>
        <v>53824</v>
      </c>
      <c r="BI60" s="35">
        <f t="shared" si="146"/>
        <v>53824</v>
      </c>
      <c r="BJ60" s="35">
        <f t="shared" si="146"/>
        <v>7339</v>
      </c>
      <c r="BK60" s="35">
        <f t="shared" si="146"/>
        <v>46485</v>
      </c>
      <c r="BL60" s="35">
        <f t="shared" si="146"/>
        <v>0</v>
      </c>
      <c r="BM60" s="35">
        <f t="shared" si="146"/>
        <v>0</v>
      </c>
      <c r="BN60" s="35">
        <f t="shared" si="146"/>
        <v>0</v>
      </c>
      <c r="BO60" s="35">
        <f t="shared" si="146"/>
        <v>117</v>
      </c>
      <c r="BP60" s="35">
        <f t="shared" si="146"/>
        <v>117</v>
      </c>
      <c r="BQ60" s="35">
        <f t="shared" si="146"/>
        <v>0</v>
      </c>
      <c r="BR60" s="35"/>
      <c r="BS60" s="35">
        <f t="shared" si="146"/>
        <v>0</v>
      </c>
      <c r="BT60" s="35">
        <f t="shared" si="146"/>
        <v>0</v>
      </c>
      <c r="BU60" s="35"/>
      <c r="BV60" s="112">
        <f t="shared" si="17"/>
        <v>94.002584791644836</v>
      </c>
      <c r="BW60" s="326">
        <f t="shared" si="18"/>
        <v>64.427473606090345</v>
      </c>
    </row>
    <row r="61" spans="1:75" s="74" customFormat="1" hidden="1">
      <c r="A61" s="46"/>
      <c r="B61" s="75" t="s">
        <v>429</v>
      </c>
      <c r="C61" s="238">
        <f t="shared" si="43"/>
        <v>108</v>
      </c>
      <c r="D61" s="238">
        <f t="shared" si="68"/>
        <v>108</v>
      </c>
      <c r="E61" s="238">
        <v>0</v>
      </c>
      <c r="F61" s="365">
        <f t="shared" si="6"/>
        <v>0</v>
      </c>
      <c r="G61" s="365">
        <f t="shared" si="7"/>
        <v>0</v>
      </c>
      <c r="H61" s="238">
        <f t="shared" si="44"/>
        <v>0</v>
      </c>
      <c r="I61" s="113">
        <f t="shared" si="95"/>
        <v>0</v>
      </c>
      <c r="J61" s="380">
        <f t="shared" si="8"/>
        <v>0</v>
      </c>
      <c r="K61" s="35">
        <f t="shared" si="84"/>
        <v>0</v>
      </c>
      <c r="L61" s="35">
        <f t="shared" si="85"/>
        <v>0</v>
      </c>
      <c r="M61" s="113"/>
      <c r="N61" s="113"/>
      <c r="O61" s="113"/>
      <c r="P61" s="113"/>
      <c r="Q61" s="113"/>
      <c r="R61" s="75"/>
      <c r="S61" s="75"/>
      <c r="T61" s="75"/>
      <c r="U61" s="75"/>
      <c r="V61" s="75"/>
      <c r="W61" s="75"/>
      <c r="X61" s="254">
        <f t="shared" si="71"/>
        <v>0</v>
      </c>
      <c r="Y61" s="254">
        <f t="shared" si="72"/>
        <v>0</v>
      </c>
      <c r="Z61" s="75"/>
      <c r="AA61" s="75"/>
      <c r="AB61" s="75"/>
      <c r="AC61" s="75"/>
      <c r="AD61" s="75"/>
      <c r="AE61" s="75"/>
      <c r="AF61" s="75"/>
      <c r="AG61" s="75"/>
      <c r="AH61" s="75"/>
      <c r="AI61" s="75"/>
      <c r="AJ61" s="75"/>
      <c r="AK61" s="75"/>
      <c r="AL61" s="36">
        <f>AN61+AX61</f>
        <v>108</v>
      </c>
      <c r="AM61" s="35">
        <f t="shared" si="74"/>
        <v>108</v>
      </c>
      <c r="AN61" s="36">
        <f t="shared" ref="AN61:AN63" si="147">AP61+AR61+AT61+AU61</f>
        <v>108</v>
      </c>
      <c r="AO61" s="36">
        <f t="shared" ref="AO61:AO63" si="148">AQ61+AS61+AT61+AV61+AW61</f>
        <v>108</v>
      </c>
      <c r="AP61" s="36">
        <f>SUMIF('PL3-GN TUNG DA'!$AO$15:$AO$512,"UBND TX.Tân Châu",'PL3-GN TUNG DA'!$G$15:$G$512)</f>
        <v>0</v>
      </c>
      <c r="AQ61" s="36">
        <f>SUMIF('PL3-GN TUNG DA'!$AO$15:$AO$512,"UBND TX.Tân Châu",'PL3-GN TUNG DA'!$H$15:$H$512)</f>
        <v>0</v>
      </c>
      <c r="AR61" s="36">
        <f>SUMIF('PL3-GN TUNG DA'!$AO$15:$AO$512,"UBND TX.Tân Châu",'PL3-GN TUNG DA'!$I$15:$I$512)</f>
        <v>108</v>
      </c>
      <c r="AS61" s="36">
        <f>SUMIF('PL3-GN TUNG DA'!$AO$15:$AO$512,"UBND TX.Tân Châu",'PL3-GN TUNG DA'!$J$15:$J$512)</f>
        <v>108</v>
      </c>
      <c r="AT61" s="36"/>
      <c r="AU61" s="36"/>
      <c r="AV61" s="36"/>
      <c r="AW61" s="36"/>
      <c r="AX61" s="36"/>
      <c r="AY61" s="36"/>
      <c r="AZ61" s="36"/>
      <c r="BA61" s="36"/>
      <c r="BB61" s="36"/>
      <c r="BC61" s="36"/>
      <c r="BD61" s="36"/>
      <c r="BE61" s="36"/>
      <c r="BF61" s="36"/>
      <c r="BG61" s="36"/>
      <c r="BH61" s="36"/>
      <c r="BI61" s="36"/>
      <c r="BJ61" s="36"/>
      <c r="BK61" s="36">
        <f>SUMIF('PL3-GN TUNG DA'!$AO$15:$AO$512,"UBND TX.Tân Châu",'PL3-GN TUNG DA'!$AB$15:$AB$512)</f>
        <v>0</v>
      </c>
      <c r="BL61" s="36"/>
      <c r="BM61" s="36"/>
      <c r="BN61" s="36"/>
      <c r="BO61" s="39">
        <f t="shared" ref="BO61" si="149">BP61+BU61</f>
        <v>117</v>
      </c>
      <c r="BP61" s="39">
        <f t="shared" ref="BP61" si="150">BQ61+BR61+BS61+BT61</f>
        <v>117</v>
      </c>
      <c r="BQ61" s="36"/>
      <c r="BR61" s="36">
        <v>117</v>
      </c>
      <c r="BS61" s="36"/>
      <c r="BT61" s="36"/>
      <c r="BU61" s="36"/>
      <c r="BV61" s="113">
        <f t="shared" si="17"/>
        <v>0</v>
      </c>
      <c r="BW61" s="326">
        <f t="shared" si="18"/>
        <v>0</v>
      </c>
    </row>
    <row r="62" spans="1:75" s="74" customFormat="1" hidden="1">
      <c r="A62" s="46"/>
      <c r="B62" s="75" t="s">
        <v>430</v>
      </c>
      <c r="C62" s="238">
        <f t="shared" si="43"/>
        <v>70394</v>
      </c>
      <c r="D62" s="238">
        <f t="shared" si="68"/>
        <v>96678</v>
      </c>
      <c r="E62" s="238">
        <v>47488</v>
      </c>
      <c r="F62" s="365">
        <f t="shared" si="6"/>
        <v>67.460294911498139</v>
      </c>
      <c r="G62" s="365">
        <f t="shared" si="7"/>
        <v>49.119758373156252</v>
      </c>
      <c r="H62" s="238">
        <f t="shared" si="44"/>
        <v>56578</v>
      </c>
      <c r="I62" s="113">
        <f t="shared" si="95"/>
        <v>80.373327272210702</v>
      </c>
      <c r="J62" s="380">
        <f t="shared" si="8"/>
        <v>58.522104305012512</v>
      </c>
      <c r="K62" s="36">
        <f t="shared" si="84"/>
        <v>13244</v>
      </c>
      <c r="L62" s="36">
        <f t="shared" si="85"/>
        <v>13244</v>
      </c>
      <c r="M62" s="36">
        <f>SUMIF('PL4-GN KD23-24'!$AD$11:$AD$489,"Ban QLDA ĐTXD KV TX Tân Châu",'PL4-GN KD23-24'!$E$11:$E$489)</f>
        <v>0</v>
      </c>
      <c r="N62" s="36">
        <f>SUMIF('PL4-GN KD23-24'!$AD$11:$AD$489,"Ban QLDA ĐTXD KV TX Tân Châu",'PL4-GN KD23-24'!$F$11:$F$489)</f>
        <v>13244</v>
      </c>
      <c r="O62" s="36">
        <f>SUMIF('PL4-GN KD23-24'!$AD$11:$AD$489,B62,'PL4-GN KD23-24'!$G$11:$G$489)</f>
        <v>0</v>
      </c>
      <c r="P62" s="36">
        <f>SUMIF('PL4-GN KD23-24'!$AD$11:$AD$489,B62,'PL4-GN KD23-24'!$H$11:$H$489)</f>
        <v>0</v>
      </c>
      <c r="Q62" s="113"/>
      <c r="R62" s="75"/>
      <c r="S62" s="75"/>
      <c r="T62" s="75"/>
      <c r="U62" s="75"/>
      <c r="V62" s="75"/>
      <c r="W62" s="75"/>
      <c r="X62" s="324">
        <f t="shared" si="71"/>
        <v>2754</v>
      </c>
      <c r="Y62" s="324">
        <f t="shared" si="72"/>
        <v>2754</v>
      </c>
      <c r="Z62" s="324"/>
      <c r="AA62" s="324">
        <v>2754</v>
      </c>
      <c r="AB62" s="324"/>
      <c r="AC62" s="324"/>
      <c r="AD62" s="254">
        <f t="shared" ref="AD62" si="151">AE62+AJ62</f>
        <v>0</v>
      </c>
      <c r="AE62" s="254">
        <f t="shared" ref="AE62" si="152">SUM(AF62:AI62)</f>
        <v>0</v>
      </c>
      <c r="AF62" s="254"/>
      <c r="AG62" s="75"/>
      <c r="AH62" s="75"/>
      <c r="AI62" s="75"/>
      <c r="AJ62" s="75"/>
      <c r="AK62" s="75"/>
      <c r="AL62" s="36">
        <f>AN62+AX62</f>
        <v>57150</v>
      </c>
      <c r="AM62" s="35">
        <f t="shared" si="74"/>
        <v>83434</v>
      </c>
      <c r="AN62" s="36">
        <f t="shared" si="147"/>
        <v>57150</v>
      </c>
      <c r="AO62" s="36">
        <f t="shared" si="148"/>
        <v>83434</v>
      </c>
      <c r="AP62" s="36">
        <f>SUMIF('PL3-GN TUNG DA'!$AO$15:$AO$512,"Ban QLDA ĐTXD KV TX.Tân Châu",'PL3-GN TUNG DA'!$G$15:$G$512)</f>
        <v>0</v>
      </c>
      <c r="AQ62" s="36">
        <f>SUMIF('PL3-GN TUNG DA'!$AO$15:$AO$512,"Ban QLDA ĐTXD KV TX.Tân Châu",'PL3-GN TUNG DA'!$H$15:$H$512)</f>
        <v>10656</v>
      </c>
      <c r="AR62" s="36">
        <f>SUMIF('PL3-GN TUNG DA'!$AO$15:$AO$512,"Ban QLDA ĐTXD KV TX.Tân Châu",'PL3-GN TUNG DA'!$I$15:$I$512)</f>
        <v>57150</v>
      </c>
      <c r="AS62" s="36">
        <f>SUMIF('PL3-GN TUNG DA'!$AO$15:$AO$512,"Ban QLDA ĐTXD KV TX.Tân Châu",'PL3-GN TUNG DA'!$J$15:$J$512)</f>
        <v>72778</v>
      </c>
      <c r="AT62" s="36"/>
      <c r="AU62" s="36"/>
      <c r="AV62" s="36"/>
      <c r="AW62" s="36"/>
      <c r="AX62" s="36"/>
      <c r="AY62" s="36"/>
      <c r="AZ62" s="36"/>
      <c r="BA62" s="36"/>
      <c r="BB62" s="36"/>
      <c r="BC62" s="36"/>
      <c r="BD62" s="36"/>
      <c r="BE62" s="36"/>
      <c r="BF62" s="36"/>
      <c r="BG62" s="36"/>
      <c r="BH62" s="36">
        <f t="shared" ref="BH62:BH63" si="153">BI62+BO62</f>
        <v>53824</v>
      </c>
      <c r="BI62" s="36">
        <f t="shared" ref="BI62:BI63" si="154">BJ62+BK62+BL62+BM62</f>
        <v>53824</v>
      </c>
      <c r="BJ62" s="36">
        <f>SUMIF('PL3-GN TUNG DA'!$AO$15:$AO$512,"Ban QLDA ĐTXD KV TX.Tân Châu",'PL3-GN TUNG DA'!$AA$15:$AA$512)</f>
        <v>7339</v>
      </c>
      <c r="BK62" s="36">
        <f>SUMIF('PL3-GN TUNG DA'!$AO$15:$AO$512,"Ban QLDA ĐTXD KV TX.Tân Châu",'PL3-GN TUNG DA'!$AB$15:$AB$512)</f>
        <v>46485</v>
      </c>
      <c r="BL62" s="36"/>
      <c r="BM62" s="36"/>
      <c r="BN62" s="36"/>
      <c r="BO62" s="36"/>
      <c r="BP62" s="36"/>
      <c r="BQ62" s="36"/>
      <c r="BR62" s="36"/>
      <c r="BS62" s="36"/>
      <c r="BT62" s="36"/>
      <c r="BU62" s="36"/>
      <c r="BV62" s="113">
        <f t="shared" si="17"/>
        <v>94.180227471566056</v>
      </c>
      <c r="BW62" s="326">
        <f t="shared" si="18"/>
        <v>64.510870867991471</v>
      </c>
    </row>
    <row r="63" spans="1:75" ht="44.25" customHeight="1">
      <c r="A63" s="19"/>
      <c r="B63" s="5" t="s">
        <v>337</v>
      </c>
      <c r="C63" s="238">
        <f t="shared" si="43"/>
        <v>67686</v>
      </c>
      <c r="D63" s="238">
        <f t="shared" si="68"/>
        <v>67686</v>
      </c>
      <c r="E63" s="238">
        <v>33968</v>
      </c>
      <c r="F63" s="365">
        <f t="shared" si="6"/>
        <v>50.184676299382446</v>
      </c>
      <c r="G63" s="365">
        <f t="shared" si="7"/>
        <v>50.184676299382446</v>
      </c>
      <c r="H63" s="238">
        <f t="shared" si="44"/>
        <v>44919</v>
      </c>
      <c r="I63" s="240">
        <f t="shared" si="95"/>
        <v>66.363797535679453</v>
      </c>
      <c r="J63" s="380">
        <f t="shared" si="8"/>
        <v>66.363797535679453</v>
      </c>
      <c r="K63" s="35">
        <f t="shared" si="84"/>
        <v>204</v>
      </c>
      <c r="L63" s="35">
        <f t="shared" si="85"/>
        <v>204</v>
      </c>
      <c r="M63" s="252">
        <f>'PL4-GN KD23-24'!E21</f>
        <v>204</v>
      </c>
      <c r="N63" s="240"/>
      <c r="O63" s="240"/>
      <c r="P63" s="240"/>
      <c r="Q63" s="240"/>
      <c r="R63" s="5"/>
      <c r="S63" s="5"/>
      <c r="T63" s="5"/>
      <c r="U63" s="5"/>
      <c r="V63" s="5"/>
      <c r="W63" s="5"/>
      <c r="X63" s="254">
        <f t="shared" si="71"/>
        <v>586</v>
      </c>
      <c r="Y63" s="254">
        <f t="shared" si="72"/>
        <v>586</v>
      </c>
      <c r="Z63" s="339">
        <f>'PL4-GN KD23-24'!R21</f>
        <v>23</v>
      </c>
      <c r="AA63" s="5"/>
      <c r="AB63" s="339">
        <f>'PL4-GN KD23-24'!T21</f>
        <v>563</v>
      </c>
      <c r="AC63" s="5"/>
      <c r="AD63" s="5"/>
      <c r="AE63" s="5"/>
      <c r="AF63" s="5"/>
      <c r="AG63" s="5"/>
      <c r="AH63" s="5"/>
      <c r="AI63" s="5"/>
      <c r="AJ63" s="5"/>
      <c r="AK63" s="395">
        <f t="shared" ref="AK63" si="155">X63/K63*100</f>
        <v>287.25490196078431</v>
      </c>
      <c r="AL63" s="35">
        <f>AN63+AX63</f>
        <v>67482</v>
      </c>
      <c r="AM63" s="35">
        <f t="shared" si="74"/>
        <v>67482</v>
      </c>
      <c r="AN63" s="39">
        <f t="shared" si="147"/>
        <v>67482</v>
      </c>
      <c r="AO63" s="39">
        <f t="shared" si="148"/>
        <v>67482</v>
      </c>
      <c r="AP63" s="35">
        <f>'PL3-GN TUNG DA'!G23</f>
        <v>32482</v>
      </c>
      <c r="AQ63" s="35">
        <f>'PL3-GN TUNG DA'!H23</f>
        <v>32482</v>
      </c>
      <c r="AR63" s="35"/>
      <c r="AS63" s="35"/>
      <c r="AT63" s="35">
        <f>'PL3-GN TUNG DA'!K23</f>
        <v>35000</v>
      </c>
      <c r="AU63" s="35"/>
      <c r="AV63" s="35"/>
      <c r="AW63" s="35"/>
      <c r="AX63" s="35"/>
      <c r="AY63" s="35"/>
      <c r="AZ63" s="35"/>
      <c r="BA63" s="35"/>
      <c r="BB63" s="35"/>
      <c r="BC63" s="35"/>
      <c r="BD63" s="35"/>
      <c r="BE63" s="35"/>
      <c r="BF63" s="35"/>
      <c r="BG63" s="35"/>
      <c r="BH63" s="39">
        <f t="shared" si="153"/>
        <v>44333</v>
      </c>
      <c r="BI63" s="39">
        <f t="shared" si="154"/>
        <v>44333</v>
      </c>
      <c r="BJ63" s="35">
        <f>'PL3-GN TUNG DA'!AA23</f>
        <v>20886</v>
      </c>
      <c r="BK63" s="35"/>
      <c r="BL63" s="35">
        <f>'PL3-GN TUNG DA'!AC23</f>
        <v>23447</v>
      </c>
      <c r="BM63" s="35"/>
      <c r="BN63" s="35"/>
      <c r="BO63" s="35"/>
      <c r="BP63" s="35"/>
      <c r="BQ63" s="35"/>
      <c r="BR63" s="35"/>
      <c r="BS63" s="35"/>
      <c r="BT63" s="35"/>
      <c r="BU63" s="35"/>
      <c r="BV63" s="112">
        <f t="shared" si="17"/>
        <v>65.696037461841669</v>
      </c>
      <c r="BW63" s="326">
        <f t="shared" si="18"/>
        <v>65.696037461841669</v>
      </c>
    </row>
    <row r="64" spans="1:75">
      <c r="A64" s="20">
        <v>4</v>
      </c>
      <c r="B64" s="44" t="s">
        <v>334</v>
      </c>
      <c r="C64" s="239">
        <f t="shared" si="43"/>
        <v>627416</v>
      </c>
      <c r="D64" s="239">
        <f>K64+AM64</f>
        <v>500728</v>
      </c>
      <c r="E64" s="239">
        <f>E65+E68+E71</f>
        <v>283685</v>
      </c>
      <c r="F64" s="364">
        <f t="shared" si="6"/>
        <v>45.214817601081258</v>
      </c>
      <c r="G64" s="364">
        <f t="shared" si="7"/>
        <v>56.654511031937503</v>
      </c>
      <c r="H64" s="239">
        <f t="shared" si="44"/>
        <v>362023</v>
      </c>
      <c r="I64" s="111">
        <f t="shared" si="95"/>
        <v>57.700632435258271</v>
      </c>
      <c r="J64" s="386">
        <f t="shared" si="8"/>
        <v>72.29933217235704</v>
      </c>
      <c r="K64" s="34">
        <f>K65+K68+K71</f>
        <v>5404</v>
      </c>
      <c r="L64" s="34">
        <f t="shared" ref="L64:AD64" si="156">L65+L68+L71</f>
        <v>5404</v>
      </c>
      <c r="M64" s="34">
        <f t="shared" si="156"/>
        <v>4460</v>
      </c>
      <c r="N64" s="34">
        <f t="shared" si="156"/>
        <v>944</v>
      </c>
      <c r="O64" s="34">
        <f t="shared" si="156"/>
        <v>0</v>
      </c>
      <c r="P64" s="34">
        <f t="shared" si="156"/>
        <v>0</v>
      </c>
      <c r="Q64" s="34">
        <f t="shared" si="156"/>
        <v>0</v>
      </c>
      <c r="R64" s="34">
        <f t="shared" si="156"/>
        <v>0</v>
      </c>
      <c r="S64" s="34">
        <f t="shared" si="156"/>
        <v>0</v>
      </c>
      <c r="T64" s="34">
        <f t="shared" si="156"/>
        <v>0</v>
      </c>
      <c r="U64" s="34">
        <f t="shared" si="156"/>
        <v>0</v>
      </c>
      <c r="V64" s="34">
        <f t="shared" si="156"/>
        <v>0</v>
      </c>
      <c r="W64" s="34">
        <f t="shared" si="156"/>
        <v>0</v>
      </c>
      <c r="X64" s="34">
        <f t="shared" si="156"/>
        <v>2726</v>
      </c>
      <c r="Y64" s="34">
        <f t="shared" si="156"/>
        <v>2726</v>
      </c>
      <c r="Z64" s="34">
        <f t="shared" si="156"/>
        <v>2726</v>
      </c>
      <c r="AA64" s="34">
        <f t="shared" si="156"/>
        <v>0</v>
      </c>
      <c r="AB64" s="34">
        <f t="shared" si="156"/>
        <v>0</v>
      </c>
      <c r="AC64" s="34">
        <f t="shared" si="156"/>
        <v>0</v>
      </c>
      <c r="AD64" s="34">
        <f t="shared" si="156"/>
        <v>0</v>
      </c>
      <c r="AE64" s="44"/>
      <c r="AF64" s="44"/>
      <c r="AG64" s="44"/>
      <c r="AH64" s="44"/>
      <c r="AI64" s="44"/>
      <c r="AJ64" s="44"/>
      <c r="AK64" s="396">
        <f t="shared" ref="AK64" si="157">X64/K64*100</f>
        <v>50.444115470022211</v>
      </c>
      <c r="AL64" s="34">
        <f t="shared" ref="AL64:BF64" si="158">AL65+AL68+AL71</f>
        <v>622012</v>
      </c>
      <c r="AM64" s="34">
        <f t="shared" si="158"/>
        <v>495324</v>
      </c>
      <c r="AN64" s="34">
        <f t="shared" si="158"/>
        <v>348231</v>
      </c>
      <c r="AO64" s="34">
        <f t="shared" si="158"/>
        <v>330543</v>
      </c>
      <c r="AP64" s="34">
        <f t="shared" si="158"/>
        <v>34304</v>
      </c>
      <c r="AQ64" s="34">
        <f t="shared" si="158"/>
        <v>34304</v>
      </c>
      <c r="AR64" s="34">
        <f t="shared" si="158"/>
        <v>298927</v>
      </c>
      <c r="AS64" s="34">
        <f t="shared" si="158"/>
        <v>281239</v>
      </c>
      <c r="AT64" s="34">
        <f t="shared" si="158"/>
        <v>15000</v>
      </c>
      <c r="AU64" s="34">
        <f t="shared" si="158"/>
        <v>0</v>
      </c>
      <c r="AV64" s="34"/>
      <c r="AW64" s="34"/>
      <c r="AX64" s="34">
        <f t="shared" si="158"/>
        <v>273781</v>
      </c>
      <c r="AY64" s="34">
        <f t="shared" ref="AY64" si="159">AY65+AY68+AY71</f>
        <v>164781</v>
      </c>
      <c r="AZ64" s="34">
        <f t="shared" si="158"/>
        <v>273781</v>
      </c>
      <c r="BA64" s="34">
        <f t="shared" ref="BA64" si="160">BA65+BA68+BA71</f>
        <v>164781</v>
      </c>
      <c r="BB64" s="34">
        <f t="shared" si="158"/>
        <v>250000</v>
      </c>
      <c r="BC64" s="34">
        <f t="shared" ref="BC64" si="161">BC65+BC68+BC71</f>
        <v>141000</v>
      </c>
      <c r="BD64" s="34">
        <f t="shared" si="158"/>
        <v>0</v>
      </c>
      <c r="BE64" s="34">
        <f t="shared" si="158"/>
        <v>9298</v>
      </c>
      <c r="BF64" s="34">
        <f t="shared" si="158"/>
        <v>14483</v>
      </c>
      <c r="BG64" s="34">
        <f t="shared" ref="BG64:BT64" si="162">BG65+BG68+BG71</f>
        <v>0</v>
      </c>
      <c r="BH64" s="34">
        <f t="shared" si="162"/>
        <v>359297</v>
      </c>
      <c r="BI64" s="34">
        <f t="shared" si="162"/>
        <v>200934</v>
      </c>
      <c r="BJ64" s="34">
        <f t="shared" si="162"/>
        <v>6943</v>
      </c>
      <c r="BK64" s="34">
        <f t="shared" si="162"/>
        <v>189744</v>
      </c>
      <c r="BL64" s="34">
        <f t="shared" si="162"/>
        <v>4247</v>
      </c>
      <c r="BM64" s="34">
        <f t="shared" si="162"/>
        <v>0</v>
      </c>
      <c r="BN64" s="34"/>
      <c r="BO64" s="34">
        <f t="shared" si="162"/>
        <v>158363</v>
      </c>
      <c r="BP64" s="34">
        <f t="shared" si="162"/>
        <v>158363</v>
      </c>
      <c r="BQ64" s="34">
        <f t="shared" si="162"/>
        <v>141000</v>
      </c>
      <c r="BR64" s="34">
        <f t="shared" si="162"/>
        <v>0</v>
      </c>
      <c r="BS64" s="34">
        <f t="shared" si="162"/>
        <v>6943</v>
      </c>
      <c r="BT64" s="34">
        <f t="shared" si="162"/>
        <v>10420</v>
      </c>
      <c r="BU64" s="34"/>
      <c r="BV64" s="111">
        <f t="shared" si="17"/>
        <v>57.763676585017656</v>
      </c>
      <c r="BW64" s="327">
        <f t="shared" si="18"/>
        <v>72.537773255485291</v>
      </c>
    </row>
    <row r="65" spans="1:75">
      <c r="A65" s="19"/>
      <c r="B65" s="45" t="s">
        <v>335</v>
      </c>
      <c r="C65" s="238">
        <f t="shared" si="43"/>
        <v>273781</v>
      </c>
      <c r="D65" s="238">
        <f t="shared" si="68"/>
        <v>164781</v>
      </c>
      <c r="E65" s="238">
        <v>152495</v>
      </c>
      <c r="F65" s="365">
        <f t="shared" si="6"/>
        <v>55.699628535216107</v>
      </c>
      <c r="G65" s="365">
        <f t="shared" si="7"/>
        <v>92.544043305963669</v>
      </c>
      <c r="H65" s="238">
        <f t="shared" si="44"/>
        <v>158363</v>
      </c>
      <c r="I65" s="240">
        <f t="shared" si="95"/>
        <v>57.842947465309869</v>
      </c>
      <c r="J65" s="380">
        <f t="shared" si="8"/>
        <v>96.105133480194922</v>
      </c>
      <c r="K65" s="35">
        <f t="shared" si="84"/>
        <v>0</v>
      </c>
      <c r="L65" s="35">
        <f t="shared" si="85"/>
        <v>0</v>
      </c>
      <c r="M65" s="240"/>
      <c r="N65" s="240"/>
      <c r="O65" s="240"/>
      <c r="P65" s="240"/>
      <c r="Q65" s="240"/>
      <c r="R65" s="45"/>
      <c r="S65" s="45"/>
      <c r="T65" s="45"/>
      <c r="U65" s="45"/>
      <c r="V65" s="45"/>
      <c r="W65" s="45"/>
      <c r="X65" s="254">
        <f t="shared" si="71"/>
        <v>0</v>
      </c>
      <c r="Y65" s="254">
        <f t="shared" si="72"/>
        <v>0</v>
      </c>
      <c r="Z65" s="45"/>
      <c r="AA65" s="45"/>
      <c r="AB65" s="45"/>
      <c r="AC65" s="45"/>
      <c r="AD65" s="45"/>
      <c r="AE65" s="45"/>
      <c r="AF65" s="45"/>
      <c r="AG65" s="45"/>
      <c r="AH65" s="45"/>
      <c r="AI65" s="45"/>
      <c r="AJ65" s="45"/>
      <c r="AK65" s="45"/>
      <c r="AL65" s="35">
        <f>AL66+AL67</f>
        <v>273781</v>
      </c>
      <c r="AM65" s="35">
        <f t="shared" si="74"/>
        <v>164781</v>
      </c>
      <c r="AN65" s="35"/>
      <c r="AO65" s="35"/>
      <c r="AP65" s="35">
        <f t="shared" ref="AP65:AU65" si="163">AP66+AP67</f>
        <v>0</v>
      </c>
      <c r="AQ65" s="35"/>
      <c r="AR65" s="35">
        <f t="shared" si="163"/>
        <v>0</v>
      </c>
      <c r="AS65" s="35"/>
      <c r="AT65" s="35">
        <f t="shared" si="163"/>
        <v>0</v>
      </c>
      <c r="AU65" s="35">
        <f t="shared" si="163"/>
        <v>0</v>
      </c>
      <c r="AV65" s="35"/>
      <c r="AW65" s="35"/>
      <c r="AX65" s="39">
        <f>AX66+AX67</f>
        <v>273781</v>
      </c>
      <c r="AY65" s="39">
        <f>AY66+AY67</f>
        <v>164781</v>
      </c>
      <c r="AZ65" s="39">
        <f t="shared" ref="AZ65:BF65" si="164">AZ66+AZ67</f>
        <v>273781</v>
      </c>
      <c r="BA65" s="39">
        <f t="shared" ref="BA65" si="165">BA66+BA67</f>
        <v>164781</v>
      </c>
      <c r="BB65" s="39">
        <f t="shared" si="164"/>
        <v>250000</v>
      </c>
      <c r="BC65" s="39">
        <f t="shared" ref="BC65" si="166">BC66+BC67</f>
        <v>141000</v>
      </c>
      <c r="BD65" s="39">
        <f t="shared" si="164"/>
        <v>0</v>
      </c>
      <c r="BE65" s="39">
        <f t="shared" si="164"/>
        <v>9298</v>
      </c>
      <c r="BF65" s="39">
        <f t="shared" si="164"/>
        <v>14483</v>
      </c>
      <c r="BG65" s="39">
        <f t="shared" ref="BG65:BT65" si="167">BG66+BG67</f>
        <v>0</v>
      </c>
      <c r="BH65" s="39">
        <f t="shared" si="167"/>
        <v>158363</v>
      </c>
      <c r="BI65" s="36">
        <f t="shared" si="167"/>
        <v>0</v>
      </c>
      <c r="BJ65" s="36">
        <f t="shared" si="167"/>
        <v>0</v>
      </c>
      <c r="BK65" s="36">
        <f t="shared" si="167"/>
        <v>0</v>
      </c>
      <c r="BL65" s="36">
        <f t="shared" si="167"/>
        <v>0</v>
      </c>
      <c r="BM65" s="36">
        <f t="shared" si="167"/>
        <v>0</v>
      </c>
      <c r="BN65" s="36"/>
      <c r="BO65" s="36">
        <f t="shared" si="167"/>
        <v>158363</v>
      </c>
      <c r="BP65" s="36">
        <f t="shared" si="167"/>
        <v>158363</v>
      </c>
      <c r="BQ65" s="36">
        <f t="shared" si="167"/>
        <v>141000</v>
      </c>
      <c r="BR65" s="36">
        <f t="shared" si="167"/>
        <v>0</v>
      </c>
      <c r="BS65" s="36">
        <f t="shared" si="167"/>
        <v>6943</v>
      </c>
      <c r="BT65" s="36">
        <f t="shared" si="167"/>
        <v>10420</v>
      </c>
      <c r="BU65" s="35"/>
      <c r="BV65" s="112">
        <f t="shared" si="17"/>
        <v>57.842947465309869</v>
      </c>
      <c r="BW65" s="326">
        <f t="shared" si="18"/>
        <v>96.105133480194922</v>
      </c>
    </row>
    <row r="66" spans="1:75" s="74" customFormat="1" hidden="1">
      <c r="A66" s="46"/>
      <c r="B66" s="75" t="s">
        <v>431</v>
      </c>
      <c r="C66" s="323">
        <f t="shared" si="43"/>
        <v>23781</v>
      </c>
      <c r="D66" s="323">
        <f t="shared" si="68"/>
        <v>23781</v>
      </c>
      <c r="E66" s="323">
        <v>12076</v>
      </c>
      <c r="F66" s="365">
        <f t="shared" si="6"/>
        <v>50.780034481308611</v>
      </c>
      <c r="G66" s="365">
        <f t="shared" si="7"/>
        <v>50.780034481308611</v>
      </c>
      <c r="H66" s="323">
        <f t="shared" si="44"/>
        <v>17363</v>
      </c>
      <c r="I66" s="113">
        <f t="shared" si="95"/>
        <v>73.012068458012706</v>
      </c>
      <c r="J66" s="388">
        <f t="shared" si="8"/>
        <v>73.012068458012706</v>
      </c>
      <c r="K66" s="36">
        <f t="shared" si="84"/>
        <v>0</v>
      </c>
      <c r="L66" s="36">
        <f t="shared" si="85"/>
        <v>0</v>
      </c>
      <c r="M66" s="113"/>
      <c r="N66" s="113"/>
      <c r="O66" s="113"/>
      <c r="P66" s="113"/>
      <c r="Q66" s="113"/>
      <c r="R66" s="75"/>
      <c r="S66" s="75"/>
      <c r="T66" s="75"/>
      <c r="U66" s="75"/>
      <c r="V66" s="75"/>
      <c r="W66" s="75"/>
      <c r="X66" s="324">
        <f t="shared" si="71"/>
        <v>0</v>
      </c>
      <c r="Y66" s="324">
        <f t="shared" si="72"/>
        <v>0</v>
      </c>
      <c r="Z66" s="75"/>
      <c r="AA66" s="75"/>
      <c r="AB66" s="75"/>
      <c r="AC66" s="75"/>
      <c r="AD66" s="75"/>
      <c r="AE66" s="75"/>
      <c r="AF66" s="75"/>
      <c r="AG66" s="75"/>
      <c r="AH66" s="75"/>
      <c r="AI66" s="75"/>
      <c r="AJ66" s="75"/>
      <c r="AK66" s="75"/>
      <c r="AL66" s="36">
        <f>AN66+AX66</f>
        <v>23781</v>
      </c>
      <c r="AM66" s="36">
        <f t="shared" si="74"/>
        <v>23781</v>
      </c>
      <c r="AN66" s="36"/>
      <c r="AO66" s="36"/>
      <c r="AP66" s="36"/>
      <c r="AQ66" s="36"/>
      <c r="AR66" s="36"/>
      <c r="AS66" s="36"/>
      <c r="AT66" s="36"/>
      <c r="AU66" s="36"/>
      <c r="AV66" s="36"/>
      <c r="AW66" s="36"/>
      <c r="AX66" s="36">
        <f t="shared" ref="AX66:AX67" si="168">AZ66+BG66</f>
        <v>23781</v>
      </c>
      <c r="AY66" s="36">
        <f t="shared" ref="AY66:AY67" si="169">BA66+BG66</f>
        <v>23781</v>
      </c>
      <c r="AZ66" s="36">
        <f t="shared" ref="AZ66:AZ67" si="170">BB66+BD66+BE66+BF66</f>
        <v>23781</v>
      </c>
      <c r="BA66" s="36">
        <f t="shared" ref="BA66:BA67" si="171">BC66+BD66+BE66+BF66+BG66</f>
        <v>23781</v>
      </c>
      <c r="BB66" s="36"/>
      <c r="BC66" s="36"/>
      <c r="BD66" s="36"/>
      <c r="BE66" s="36">
        <f>SUMIF('PL3-GN TUNG DA'!$AO$15:$AO$512,"UBND TX.Tịnh Biên",'PL3-GN TUNG DA'!$V$15:$V$512)</f>
        <v>9298</v>
      </c>
      <c r="BF66" s="36">
        <f>SUMIF('PL3-GN TUNG DA'!$AO$15:$AO$512,"UBND TX.Tịnh Biên",'PL3-GN TUNG DA'!$W$15:$W$512)</f>
        <v>14483</v>
      </c>
      <c r="BG66" s="36"/>
      <c r="BH66" s="36">
        <f t="shared" ref="BH66" si="172">BI66+BO66</f>
        <v>17363</v>
      </c>
      <c r="BI66" s="36">
        <f t="shared" ref="BI66" si="173">BJ66+BK66+BL66+BM66</f>
        <v>0</v>
      </c>
      <c r="BJ66" s="36"/>
      <c r="BK66" s="36">
        <f>SUMIF('PL3-GN TUNG DA'!$AO$15:$AO$512,B66,'PL3-GN TUNG DA'!$AB$15:$AB$512)</f>
        <v>0</v>
      </c>
      <c r="BL66" s="36"/>
      <c r="BM66" s="36"/>
      <c r="BN66" s="36"/>
      <c r="BO66" s="36">
        <f t="shared" ref="BO66" si="174">BP66+BU66</f>
        <v>17363</v>
      </c>
      <c r="BP66" s="36">
        <f t="shared" ref="BP66" si="175">BQ66+BR66+BS66+BT66</f>
        <v>17363</v>
      </c>
      <c r="BQ66" s="36"/>
      <c r="BR66" s="36"/>
      <c r="BS66" s="36">
        <f>SUMIF('PL3-GN TUNG DA'!$AO$15:$AO$512,"UBND TX.Tịnh Biên",'PL3-GN TUNG DA'!$AJ$15:$AJ$512)</f>
        <v>6943</v>
      </c>
      <c r="BT66" s="36">
        <f>SUMIF('PL3-GN TUNG DA'!$AO$15:$AO$512,"UBND TX.Tịnh Biên",'PL3-GN TUNG DA'!$AK$15:$AK$512)</f>
        <v>10420</v>
      </c>
      <c r="BU66" s="36"/>
      <c r="BV66" s="113">
        <f t="shared" si="17"/>
        <v>73.012068458012706</v>
      </c>
      <c r="BW66" s="326">
        <f t="shared" si="18"/>
        <v>73.012068458012706</v>
      </c>
    </row>
    <row r="67" spans="1:75" s="74" customFormat="1" hidden="1">
      <c r="A67" s="46"/>
      <c r="B67" s="75" t="s">
        <v>432</v>
      </c>
      <c r="C67" s="323">
        <f t="shared" si="43"/>
        <v>250000</v>
      </c>
      <c r="D67" s="323">
        <f t="shared" si="68"/>
        <v>141000</v>
      </c>
      <c r="E67" s="323">
        <v>140419</v>
      </c>
      <c r="F67" s="365">
        <f t="shared" si="6"/>
        <v>56.167599999999993</v>
      </c>
      <c r="G67" s="365">
        <f t="shared" si="7"/>
        <v>99.587943262411343</v>
      </c>
      <c r="H67" s="323">
        <f t="shared" si="44"/>
        <v>141000</v>
      </c>
      <c r="I67" s="113">
        <f t="shared" si="95"/>
        <v>56.399999999999991</v>
      </c>
      <c r="J67" s="388">
        <f t="shared" si="8"/>
        <v>100</v>
      </c>
      <c r="K67" s="36">
        <f t="shared" si="84"/>
        <v>0</v>
      </c>
      <c r="L67" s="36">
        <f t="shared" si="85"/>
        <v>0</v>
      </c>
      <c r="M67" s="113"/>
      <c r="N67" s="113"/>
      <c r="O67" s="113"/>
      <c r="P67" s="113"/>
      <c r="Q67" s="113"/>
      <c r="R67" s="75"/>
      <c r="S67" s="75"/>
      <c r="T67" s="75"/>
      <c r="U67" s="75"/>
      <c r="V67" s="75"/>
      <c r="W67" s="75"/>
      <c r="X67" s="324">
        <f t="shared" si="71"/>
        <v>0</v>
      </c>
      <c r="Y67" s="324">
        <f t="shared" si="72"/>
        <v>0</v>
      </c>
      <c r="Z67" s="75"/>
      <c r="AA67" s="75"/>
      <c r="AB67" s="75"/>
      <c r="AC67" s="75"/>
      <c r="AD67" s="75"/>
      <c r="AE67" s="75"/>
      <c r="AF67" s="75"/>
      <c r="AG67" s="75"/>
      <c r="AH67" s="75"/>
      <c r="AI67" s="75"/>
      <c r="AJ67" s="75"/>
      <c r="AK67" s="75"/>
      <c r="AL67" s="36">
        <f>AN67+AX67</f>
        <v>250000</v>
      </c>
      <c r="AM67" s="36">
        <f t="shared" si="74"/>
        <v>141000</v>
      </c>
      <c r="AN67" s="36"/>
      <c r="AO67" s="36"/>
      <c r="AP67" s="36"/>
      <c r="AQ67" s="36"/>
      <c r="AR67" s="36"/>
      <c r="AS67" s="36"/>
      <c r="AT67" s="36"/>
      <c r="AU67" s="36"/>
      <c r="AV67" s="36"/>
      <c r="AW67" s="36"/>
      <c r="AX67" s="36">
        <f t="shared" si="168"/>
        <v>250000</v>
      </c>
      <c r="AY67" s="36">
        <f t="shared" si="169"/>
        <v>141000</v>
      </c>
      <c r="AZ67" s="36">
        <f t="shared" si="170"/>
        <v>250000</v>
      </c>
      <c r="BA67" s="36">
        <f t="shared" si="171"/>
        <v>141000</v>
      </c>
      <c r="BB67" s="36">
        <f>SUMIF('PL3-GN TUNG DA'!$AO$15:$AO$512,"Ban QLDA ĐTXD KV TX.Tịnh Biên",'PL3-GN TUNG DA'!$S$15:$S$512)</f>
        <v>250000</v>
      </c>
      <c r="BC67" s="36">
        <f>SUMIF('PL3-GN TUNG DA'!$AO$15:$AO$512,"Ban QLDA ĐTXD KV TX.Tịnh Biên",'PL3-GN TUNG DA'!$T$15:$T$512)</f>
        <v>141000</v>
      </c>
      <c r="BD67" s="36"/>
      <c r="BE67" s="36"/>
      <c r="BF67" s="36"/>
      <c r="BG67" s="36"/>
      <c r="BH67" s="36">
        <f t="shared" ref="BH67" si="176">BI67+BO67</f>
        <v>141000</v>
      </c>
      <c r="BI67" s="36">
        <f t="shared" ref="BI67" si="177">BJ67+BK67+BL67+BM67</f>
        <v>0</v>
      </c>
      <c r="BJ67" s="36"/>
      <c r="BK67" s="36">
        <f>SUMIF('PL3-GN TUNG DA'!$AO$15:$AO$512,B67,'PL3-GN TUNG DA'!$AB$15:$AB$512)</f>
        <v>0</v>
      </c>
      <c r="BL67" s="36"/>
      <c r="BM67" s="36"/>
      <c r="BN67" s="36"/>
      <c r="BO67" s="36">
        <f t="shared" ref="BO67" si="178">BP67+BU67</f>
        <v>141000</v>
      </c>
      <c r="BP67" s="36">
        <f t="shared" ref="BP67" si="179">BQ67+BR67+BS67+BT67</f>
        <v>141000</v>
      </c>
      <c r="BQ67" s="36">
        <f>SUMIF('PL3-GN TUNG DA'!$AO$15:$AO$512,"Ban QLDA ĐTXD KV TX.Tịnh Biên",'PL3-GN TUNG DA'!$AH$15:$AH$512)</f>
        <v>141000</v>
      </c>
      <c r="BR67" s="36"/>
      <c r="BS67" s="36"/>
      <c r="BT67" s="36"/>
      <c r="BU67" s="36"/>
      <c r="BV67" s="113">
        <f t="shared" si="17"/>
        <v>56.399999999999991</v>
      </c>
      <c r="BW67" s="326">
        <f t="shared" si="18"/>
        <v>100</v>
      </c>
    </row>
    <row r="68" spans="1:75" ht="54" customHeight="1">
      <c r="A68" s="19"/>
      <c r="B68" s="5" t="s">
        <v>336</v>
      </c>
      <c r="C68" s="238">
        <f t="shared" si="43"/>
        <v>301784</v>
      </c>
      <c r="D68" s="238">
        <f t="shared" si="68"/>
        <v>284096</v>
      </c>
      <c r="E68" s="238">
        <v>122516</v>
      </c>
      <c r="F68" s="365">
        <f t="shared" si="6"/>
        <v>40.597248363067621</v>
      </c>
      <c r="G68" s="365">
        <f t="shared" si="7"/>
        <v>43.124859202523091</v>
      </c>
      <c r="H68" s="238">
        <f t="shared" si="44"/>
        <v>190353</v>
      </c>
      <c r="I68" s="240">
        <f t="shared" si="95"/>
        <v>63.075908596877241</v>
      </c>
      <c r="J68" s="380">
        <f t="shared" si="8"/>
        <v>67.003055305248921</v>
      </c>
      <c r="K68" s="35">
        <f>K69+K70</f>
        <v>944</v>
      </c>
      <c r="L68" s="35">
        <f t="shared" ref="L68:W68" si="180">L69+L70</f>
        <v>944</v>
      </c>
      <c r="M68" s="35">
        <f t="shared" si="180"/>
        <v>0</v>
      </c>
      <c r="N68" s="35">
        <f t="shared" si="180"/>
        <v>944</v>
      </c>
      <c r="O68" s="35">
        <f t="shared" si="180"/>
        <v>0</v>
      </c>
      <c r="P68" s="35">
        <f t="shared" si="180"/>
        <v>0</v>
      </c>
      <c r="Q68" s="35">
        <f t="shared" si="180"/>
        <v>0</v>
      </c>
      <c r="R68" s="35">
        <f t="shared" si="180"/>
        <v>0</v>
      </c>
      <c r="S68" s="35">
        <f t="shared" si="180"/>
        <v>0</v>
      </c>
      <c r="T68" s="35">
        <f t="shared" si="180"/>
        <v>0</v>
      </c>
      <c r="U68" s="35">
        <f t="shared" si="180"/>
        <v>0</v>
      </c>
      <c r="V68" s="35">
        <f t="shared" si="180"/>
        <v>0</v>
      </c>
      <c r="W68" s="35">
        <f t="shared" si="180"/>
        <v>0</v>
      </c>
      <c r="X68" s="254">
        <f t="shared" si="71"/>
        <v>0</v>
      </c>
      <c r="Y68" s="254">
        <f t="shared" si="72"/>
        <v>0</v>
      </c>
      <c r="Z68" s="5"/>
      <c r="AA68" s="5"/>
      <c r="AB68" s="5"/>
      <c r="AC68" s="5"/>
      <c r="AD68" s="5"/>
      <c r="AE68" s="5"/>
      <c r="AF68" s="5"/>
      <c r="AG68" s="5"/>
      <c r="AH68" s="5"/>
      <c r="AI68" s="5"/>
      <c r="AJ68" s="5"/>
      <c r="AK68" s="5"/>
      <c r="AL68" s="35">
        <f>AL69+AL70</f>
        <v>300840</v>
      </c>
      <c r="AM68" s="35">
        <f t="shared" si="74"/>
        <v>283152</v>
      </c>
      <c r="AN68" s="35">
        <f t="shared" ref="AN68:BM68" si="181">AN69+AN70</f>
        <v>300840</v>
      </c>
      <c r="AO68" s="35">
        <f t="shared" si="181"/>
        <v>283152</v>
      </c>
      <c r="AP68" s="35">
        <f t="shared" si="181"/>
        <v>1913</v>
      </c>
      <c r="AQ68" s="35">
        <f t="shared" si="181"/>
        <v>1913</v>
      </c>
      <c r="AR68" s="35">
        <f t="shared" si="181"/>
        <v>298927</v>
      </c>
      <c r="AS68" s="35">
        <f t="shared" si="181"/>
        <v>281239</v>
      </c>
      <c r="AT68" s="35">
        <f t="shared" si="181"/>
        <v>0</v>
      </c>
      <c r="AU68" s="35">
        <f t="shared" si="181"/>
        <v>0</v>
      </c>
      <c r="AV68" s="35"/>
      <c r="AW68" s="35"/>
      <c r="AX68" s="35">
        <f t="shared" si="181"/>
        <v>0</v>
      </c>
      <c r="AY68" s="35"/>
      <c r="AZ68" s="35">
        <f t="shared" si="181"/>
        <v>0</v>
      </c>
      <c r="BA68" s="35"/>
      <c r="BB68" s="35">
        <f t="shared" si="181"/>
        <v>0</v>
      </c>
      <c r="BC68" s="35"/>
      <c r="BD68" s="35">
        <f t="shared" si="181"/>
        <v>0</v>
      </c>
      <c r="BE68" s="35">
        <f t="shared" si="181"/>
        <v>0</v>
      </c>
      <c r="BF68" s="35">
        <f t="shared" si="181"/>
        <v>0</v>
      </c>
      <c r="BG68" s="35">
        <f t="shared" si="181"/>
        <v>0</v>
      </c>
      <c r="BH68" s="35">
        <f t="shared" si="181"/>
        <v>190353</v>
      </c>
      <c r="BI68" s="35">
        <f t="shared" si="181"/>
        <v>190353</v>
      </c>
      <c r="BJ68" s="35">
        <f t="shared" si="181"/>
        <v>609</v>
      </c>
      <c r="BK68" s="35">
        <f t="shared" si="181"/>
        <v>189744</v>
      </c>
      <c r="BL68" s="35">
        <f t="shared" si="181"/>
        <v>0</v>
      </c>
      <c r="BM68" s="35">
        <f t="shared" si="181"/>
        <v>0</v>
      </c>
      <c r="BN68" s="35"/>
      <c r="BO68" s="35"/>
      <c r="BP68" s="35"/>
      <c r="BQ68" s="35"/>
      <c r="BR68" s="35"/>
      <c r="BS68" s="35"/>
      <c r="BT68" s="35"/>
      <c r="BU68" s="35"/>
      <c r="BV68" s="112">
        <f t="shared" si="17"/>
        <v>63.273833266852805</v>
      </c>
      <c r="BW68" s="326">
        <f t="shared" si="18"/>
        <v>67.226436684183753</v>
      </c>
    </row>
    <row r="69" spans="1:75" s="74" customFormat="1" hidden="1">
      <c r="A69" s="46"/>
      <c r="B69" s="75" t="s">
        <v>431</v>
      </c>
      <c r="C69" s="323">
        <f t="shared" si="43"/>
        <v>930</v>
      </c>
      <c r="D69" s="323">
        <f t="shared" si="68"/>
        <v>930</v>
      </c>
      <c r="E69" s="323">
        <v>0</v>
      </c>
      <c r="F69" s="365">
        <f t="shared" si="6"/>
        <v>0</v>
      </c>
      <c r="G69" s="365">
        <f t="shared" si="7"/>
        <v>0</v>
      </c>
      <c r="H69" s="323">
        <f t="shared" si="44"/>
        <v>0</v>
      </c>
      <c r="I69" s="113">
        <f t="shared" si="95"/>
        <v>0</v>
      </c>
      <c r="J69" s="388">
        <f t="shared" si="8"/>
        <v>0</v>
      </c>
      <c r="K69" s="36">
        <f t="shared" si="84"/>
        <v>0</v>
      </c>
      <c r="L69" s="36">
        <f t="shared" si="85"/>
        <v>0</v>
      </c>
      <c r="M69" s="113"/>
      <c r="N69" s="113"/>
      <c r="O69" s="113"/>
      <c r="P69" s="113"/>
      <c r="Q69" s="113"/>
      <c r="R69" s="75"/>
      <c r="S69" s="75"/>
      <c r="T69" s="75"/>
      <c r="U69" s="75"/>
      <c r="V69" s="75"/>
      <c r="W69" s="75"/>
      <c r="X69" s="324">
        <f t="shared" si="71"/>
        <v>0</v>
      </c>
      <c r="Y69" s="324">
        <f t="shared" si="72"/>
        <v>0</v>
      </c>
      <c r="Z69" s="75"/>
      <c r="AA69" s="75"/>
      <c r="AB69" s="75"/>
      <c r="AC69" s="75"/>
      <c r="AD69" s="75"/>
      <c r="AE69" s="75"/>
      <c r="AF69" s="75"/>
      <c r="AG69" s="75"/>
      <c r="AH69" s="75"/>
      <c r="AI69" s="75"/>
      <c r="AJ69" s="75"/>
      <c r="AK69" s="75"/>
      <c r="AL69" s="36">
        <f>AN69+AX69</f>
        <v>930</v>
      </c>
      <c r="AM69" s="36">
        <f t="shared" si="74"/>
        <v>930</v>
      </c>
      <c r="AN69" s="36">
        <f t="shared" ref="AN69:AN71" si="182">AP69+AR69+AT69+AU69</f>
        <v>930</v>
      </c>
      <c r="AO69" s="36">
        <f t="shared" ref="AO69:AO71" si="183">AQ69+AS69+AT69+AV69+AW69</f>
        <v>930</v>
      </c>
      <c r="AP69" s="36">
        <f>SUMIF('PL3-GN TUNG DA'!$AO$15:$AO$512,"UBND TX.Tịnh Biên",'PL3-GN TUNG DA'!$G$15:$G$512)</f>
        <v>0</v>
      </c>
      <c r="AQ69" s="36">
        <f>SUMIF('PL3-GN TUNG DA'!$AO$15:$AO$512,"UBND TX.Tịnh Biên",'PL3-GN TUNG DA'!$H$15:$H$512)</f>
        <v>0</v>
      </c>
      <c r="AR69" s="36">
        <f>SUMIF('PL3-GN TUNG DA'!$AO$15:$AO$512,"UBND TX.Tịnh Biên",'PL3-GN TUNG DA'!$I$15:$I$512)</f>
        <v>930</v>
      </c>
      <c r="AS69" s="36">
        <f>SUMIF('PL3-GN TUNG DA'!$AO$15:$AO$512,"UBND TX.Tịnh Biên",'PL3-GN TUNG DA'!$J$15:$J$512)</f>
        <v>930</v>
      </c>
      <c r="AT69" s="36"/>
      <c r="AU69" s="36"/>
      <c r="AV69" s="36"/>
      <c r="AW69" s="36"/>
      <c r="AX69" s="36"/>
      <c r="AY69" s="36"/>
      <c r="AZ69" s="36"/>
      <c r="BA69" s="36"/>
      <c r="BB69" s="36"/>
      <c r="BC69" s="36"/>
      <c r="BD69" s="36"/>
      <c r="BE69" s="36"/>
      <c r="BF69" s="36"/>
      <c r="BG69" s="36"/>
      <c r="BH69" s="36">
        <f t="shared" ref="BH69:BH71" si="184">BI69+BO69</f>
        <v>0</v>
      </c>
      <c r="BI69" s="36">
        <f t="shared" ref="BI69:BI71" si="185">BJ69+BK69+BL69+BM69</f>
        <v>0</v>
      </c>
      <c r="BJ69" s="36"/>
      <c r="BK69" s="36">
        <f>SUMIF('PL3-GN TUNG DA'!$AO$15:$AO$512,"UBND TX.Tịnh Biên",'PL3-GN TUNG DA'!$AB$15:$AB$512)</f>
        <v>0</v>
      </c>
      <c r="BL69" s="36"/>
      <c r="BM69" s="36"/>
      <c r="BN69" s="36"/>
      <c r="BO69" s="36"/>
      <c r="BP69" s="36"/>
      <c r="BQ69" s="36"/>
      <c r="BR69" s="36"/>
      <c r="BS69" s="36"/>
      <c r="BT69" s="36"/>
      <c r="BU69" s="36"/>
      <c r="BV69" s="113">
        <f t="shared" si="17"/>
        <v>0</v>
      </c>
      <c r="BW69" s="326">
        <f t="shared" si="18"/>
        <v>0</v>
      </c>
    </row>
    <row r="70" spans="1:75" s="74" customFormat="1" hidden="1">
      <c r="A70" s="46"/>
      <c r="B70" s="75" t="s">
        <v>432</v>
      </c>
      <c r="C70" s="323">
        <f t="shared" si="43"/>
        <v>300854</v>
      </c>
      <c r="D70" s="323">
        <f t="shared" si="68"/>
        <v>283166</v>
      </c>
      <c r="E70" s="323">
        <v>122516</v>
      </c>
      <c r="F70" s="365">
        <f t="shared" si="6"/>
        <v>40.722742592752631</v>
      </c>
      <c r="G70" s="365">
        <f t="shared" si="7"/>
        <v>43.26649385872598</v>
      </c>
      <c r="H70" s="323">
        <f t="shared" si="44"/>
        <v>190353</v>
      </c>
      <c r="I70" s="113">
        <f t="shared" si="95"/>
        <v>63.270888869684292</v>
      </c>
      <c r="J70" s="388">
        <f t="shared" si="8"/>
        <v>67.22311294435066</v>
      </c>
      <c r="K70" s="36">
        <f t="shared" si="84"/>
        <v>944</v>
      </c>
      <c r="L70" s="36">
        <f t="shared" si="85"/>
        <v>944</v>
      </c>
      <c r="M70" s="36">
        <f>SUMIF('PL4-GN KD23-24'!$AD$11:$AD$489,"Ban QLDA ĐTXD KV TX Tịnh Biên",'PL4-GN KD23-24'!$E$11:$E$489)</f>
        <v>0</v>
      </c>
      <c r="N70" s="36">
        <f>SUMIF('PL4-GN KD23-24'!$AD$11:$AD$489,"Ban QLDA ĐTXD KV TX Tịnh Biên",'PL4-GN KD23-24'!$F$11:$F$489)</f>
        <v>944</v>
      </c>
      <c r="O70" s="36">
        <f>SUMIF('PL4-GN KD23-24'!$AD$11:$AD$489,B70,'PL4-GN KD23-24'!$G$11:$G$489)</f>
        <v>0</v>
      </c>
      <c r="P70" s="36">
        <f>SUMIF('PL4-GN KD23-24'!$AD$11:$AD$489,B70,'PL4-GN KD23-24'!$H$11:$H$489)</f>
        <v>0</v>
      </c>
      <c r="Q70" s="113"/>
      <c r="R70" s="75"/>
      <c r="S70" s="75"/>
      <c r="T70" s="75"/>
      <c r="U70" s="75"/>
      <c r="V70" s="75"/>
      <c r="W70" s="75"/>
      <c r="X70" s="324">
        <f t="shared" si="71"/>
        <v>0</v>
      </c>
      <c r="Y70" s="324">
        <f t="shared" si="72"/>
        <v>0</v>
      </c>
      <c r="Z70" s="75"/>
      <c r="AA70" s="75"/>
      <c r="AB70" s="75"/>
      <c r="AC70" s="75"/>
      <c r="AD70" s="75"/>
      <c r="AE70" s="75"/>
      <c r="AF70" s="75"/>
      <c r="AG70" s="75"/>
      <c r="AH70" s="75"/>
      <c r="AI70" s="75"/>
      <c r="AJ70" s="75"/>
      <c r="AK70" s="75"/>
      <c r="AL70" s="36">
        <f>AN70+AX70</f>
        <v>299910</v>
      </c>
      <c r="AM70" s="36">
        <f t="shared" si="74"/>
        <v>282222</v>
      </c>
      <c r="AN70" s="36">
        <f t="shared" si="182"/>
        <v>299910</v>
      </c>
      <c r="AO70" s="36">
        <f t="shared" si="183"/>
        <v>282222</v>
      </c>
      <c r="AP70" s="36">
        <f>SUMIF('PL3-GN TUNG DA'!$AO$15:$AO$512,"Ban QLDA ĐTXD KV TX.Tịnh Biên",'PL3-GN TUNG DA'!$G$15:$G$512)</f>
        <v>1913</v>
      </c>
      <c r="AQ70" s="36">
        <f>SUMIF('PL3-GN TUNG DA'!$AO$15:$AO$512,"Ban QLDA ĐTXD KV TX.Tịnh Biên",'PL3-GN TUNG DA'!$H$15:$H$512)</f>
        <v>1913</v>
      </c>
      <c r="AR70" s="36">
        <f>SUMIF('PL3-GN TUNG DA'!$AO$15:$AO$512,"Ban QLDA ĐTXD KV TX.Tịnh Biên",'PL3-GN TUNG DA'!$I$15:$I$512)</f>
        <v>297997</v>
      </c>
      <c r="AS70" s="36">
        <f>SUMIF('PL3-GN TUNG DA'!$AO$15:$AO$512,"Ban QLDA ĐTXD KV TX.Tịnh Biên",'PL3-GN TUNG DA'!$J$15:$J$512)</f>
        <v>280309</v>
      </c>
      <c r="AT70" s="36"/>
      <c r="AU70" s="36"/>
      <c r="AV70" s="36"/>
      <c r="AW70" s="36"/>
      <c r="AX70" s="36"/>
      <c r="AY70" s="36"/>
      <c r="AZ70" s="36"/>
      <c r="BA70" s="36"/>
      <c r="BB70" s="36"/>
      <c r="BC70" s="36"/>
      <c r="BD70" s="36"/>
      <c r="BE70" s="36"/>
      <c r="BF70" s="36"/>
      <c r="BG70" s="36"/>
      <c r="BH70" s="36">
        <f t="shared" si="184"/>
        <v>190353</v>
      </c>
      <c r="BI70" s="36">
        <f t="shared" si="185"/>
        <v>190353</v>
      </c>
      <c r="BJ70" s="36">
        <f>SUMIF('PL3-GN TUNG DA'!$AO$15:$AO$512,"Ban QLDA ĐTXD KV TX.Tịnh Biên",'PL3-GN TUNG DA'!$AA$15:$AA$512)</f>
        <v>609</v>
      </c>
      <c r="BK70" s="36">
        <f>SUMIF('PL3-GN TUNG DA'!$AO$15:$AO$512,"Ban QLDA ĐTXD KV TX.Tịnh Biên",'PL3-GN TUNG DA'!$AB$15:$AB$512)</f>
        <v>189744</v>
      </c>
      <c r="BL70" s="36"/>
      <c r="BM70" s="36"/>
      <c r="BN70" s="36"/>
      <c r="BO70" s="36"/>
      <c r="BP70" s="36"/>
      <c r="BQ70" s="36"/>
      <c r="BR70" s="36"/>
      <c r="BS70" s="36"/>
      <c r="BT70" s="36"/>
      <c r="BU70" s="36"/>
      <c r="BV70" s="113">
        <f t="shared" si="17"/>
        <v>63.470041012303689</v>
      </c>
      <c r="BW70" s="326">
        <f t="shared" si="18"/>
        <v>67.447966494461809</v>
      </c>
    </row>
    <row r="71" spans="1:75" ht="45.75" customHeight="1">
      <c r="A71" s="19"/>
      <c r="B71" s="5" t="s">
        <v>439</v>
      </c>
      <c r="C71" s="238">
        <f t="shared" si="43"/>
        <v>51851</v>
      </c>
      <c r="D71" s="238">
        <f t="shared" si="68"/>
        <v>51851</v>
      </c>
      <c r="E71" s="238">
        <v>8674</v>
      </c>
      <c r="F71" s="365">
        <f t="shared" si="6"/>
        <v>16.728703400127287</v>
      </c>
      <c r="G71" s="365">
        <f t="shared" si="7"/>
        <v>16.728703400127287</v>
      </c>
      <c r="H71" s="238">
        <f t="shared" si="44"/>
        <v>13307</v>
      </c>
      <c r="I71" s="240">
        <f t="shared" si="95"/>
        <v>25.663921621569497</v>
      </c>
      <c r="J71" s="380">
        <f t="shared" si="8"/>
        <v>25.663921621569497</v>
      </c>
      <c r="K71" s="35">
        <f t="shared" si="84"/>
        <v>4460</v>
      </c>
      <c r="L71" s="35">
        <f t="shared" si="85"/>
        <v>4460</v>
      </c>
      <c r="M71" s="35">
        <f>'PL4-GN KD23-24'!E22</f>
        <v>4460</v>
      </c>
      <c r="N71" s="240"/>
      <c r="O71" s="240"/>
      <c r="P71" s="240"/>
      <c r="Q71" s="240"/>
      <c r="R71" s="5"/>
      <c r="S71" s="5"/>
      <c r="T71" s="5"/>
      <c r="U71" s="5"/>
      <c r="V71" s="5"/>
      <c r="W71" s="5"/>
      <c r="X71" s="254">
        <f t="shared" si="71"/>
        <v>2726</v>
      </c>
      <c r="Y71" s="254">
        <f t="shared" si="72"/>
        <v>2726</v>
      </c>
      <c r="Z71" s="339">
        <v>2726</v>
      </c>
      <c r="AA71" s="5"/>
      <c r="AB71" s="5"/>
      <c r="AC71" s="5"/>
      <c r="AD71" s="5"/>
      <c r="AE71" s="5"/>
      <c r="AF71" s="5"/>
      <c r="AG71" s="5"/>
      <c r="AH71" s="5"/>
      <c r="AI71" s="5"/>
      <c r="AJ71" s="5"/>
      <c r="AK71" s="395">
        <f t="shared" ref="AK71:AK74" si="186">X71/K71*100</f>
        <v>61.121076233183857</v>
      </c>
      <c r="AL71" s="35">
        <f>AN71+AX71</f>
        <v>47391</v>
      </c>
      <c r="AM71" s="35">
        <f t="shared" si="74"/>
        <v>47391</v>
      </c>
      <c r="AN71" s="39">
        <f t="shared" si="182"/>
        <v>47391</v>
      </c>
      <c r="AO71" s="39">
        <f t="shared" si="183"/>
        <v>47391</v>
      </c>
      <c r="AP71" s="35">
        <f>'PL3-GN TUNG DA'!G24</f>
        <v>32391</v>
      </c>
      <c r="AQ71" s="35">
        <f>'PL3-GN TUNG DA'!H24</f>
        <v>32391</v>
      </c>
      <c r="AR71" s="35"/>
      <c r="AS71" s="35"/>
      <c r="AT71" s="35">
        <f>'PL3-GN TUNG DA'!K24</f>
        <v>15000</v>
      </c>
      <c r="AU71" s="35"/>
      <c r="AV71" s="35"/>
      <c r="AW71" s="35"/>
      <c r="AX71" s="35"/>
      <c r="AY71" s="35"/>
      <c r="AZ71" s="35"/>
      <c r="BA71" s="35"/>
      <c r="BB71" s="35"/>
      <c r="BC71" s="35"/>
      <c r="BD71" s="35"/>
      <c r="BE71" s="35"/>
      <c r="BF71" s="35"/>
      <c r="BG71" s="35"/>
      <c r="BH71" s="39">
        <f t="shared" si="184"/>
        <v>10581</v>
      </c>
      <c r="BI71" s="39">
        <f t="shared" si="185"/>
        <v>10581</v>
      </c>
      <c r="BJ71" s="35">
        <f>'PL3-GN TUNG DA'!AA24</f>
        <v>6334</v>
      </c>
      <c r="BK71" s="35"/>
      <c r="BL71" s="35">
        <f>'PL3-GN TUNG DA'!AC24</f>
        <v>4247</v>
      </c>
      <c r="BM71" s="35"/>
      <c r="BN71" s="35"/>
      <c r="BO71" s="35"/>
      <c r="BP71" s="35"/>
      <c r="BQ71" s="35"/>
      <c r="BR71" s="35"/>
      <c r="BS71" s="35"/>
      <c r="BT71" s="35"/>
      <c r="BU71" s="35"/>
      <c r="BV71" s="112">
        <f t="shared" si="17"/>
        <v>22.327024118503513</v>
      </c>
      <c r="BW71" s="326">
        <f t="shared" si="18"/>
        <v>22.327024118503513</v>
      </c>
    </row>
    <row r="72" spans="1:75">
      <c r="A72" s="20">
        <v>5</v>
      </c>
      <c r="B72" s="44" t="s">
        <v>14</v>
      </c>
      <c r="C72" s="239">
        <f t="shared" si="43"/>
        <v>292418</v>
      </c>
      <c r="D72" s="239">
        <f>K72+AM72</f>
        <v>309888</v>
      </c>
      <c r="E72" s="239">
        <f>E73+E74+E77</f>
        <v>94422</v>
      </c>
      <c r="F72" s="364">
        <f t="shared" si="6"/>
        <v>32.290077902181125</v>
      </c>
      <c r="G72" s="364">
        <f t="shared" si="7"/>
        <v>30.469718091697644</v>
      </c>
      <c r="H72" s="239">
        <f t="shared" si="44"/>
        <v>147964</v>
      </c>
      <c r="I72" s="111">
        <f t="shared" si="95"/>
        <v>50.60016825229637</v>
      </c>
      <c r="J72" s="386">
        <f t="shared" si="8"/>
        <v>47.747573316811234</v>
      </c>
      <c r="K72" s="34">
        <f>K73+K74+K77</f>
        <v>130029</v>
      </c>
      <c r="L72" s="34">
        <f t="shared" ref="L72:AJ72" si="187">L73+L74+L77</f>
        <v>29</v>
      </c>
      <c r="M72" s="34">
        <f t="shared" si="187"/>
        <v>0</v>
      </c>
      <c r="N72" s="34">
        <f t="shared" si="187"/>
        <v>29</v>
      </c>
      <c r="O72" s="34">
        <f t="shared" si="187"/>
        <v>0</v>
      </c>
      <c r="P72" s="34">
        <f t="shared" si="187"/>
        <v>0</v>
      </c>
      <c r="Q72" s="34">
        <f t="shared" si="187"/>
        <v>130000</v>
      </c>
      <c r="R72" s="34">
        <f t="shared" si="187"/>
        <v>130000</v>
      </c>
      <c r="S72" s="34">
        <f t="shared" si="187"/>
        <v>130000</v>
      </c>
      <c r="T72" s="34">
        <f t="shared" si="187"/>
        <v>0</v>
      </c>
      <c r="U72" s="34">
        <f t="shared" si="187"/>
        <v>0</v>
      </c>
      <c r="V72" s="34">
        <f t="shared" si="187"/>
        <v>0</v>
      </c>
      <c r="W72" s="34">
        <f t="shared" si="187"/>
        <v>0</v>
      </c>
      <c r="X72" s="34">
        <f t="shared" si="187"/>
        <v>31829</v>
      </c>
      <c r="Y72" s="34">
        <f t="shared" si="187"/>
        <v>29</v>
      </c>
      <c r="Z72" s="34">
        <f t="shared" si="187"/>
        <v>0</v>
      </c>
      <c r="AA72" s="34">
        <f t="shared" si="187"/>
        <v>29</v>
      </c>
      <c r="AB72" s="34">
        <f t="shared" si="187"/>
        <v>0</v>
      </c>
      <c r="AC72" s="34">
        <f t="shared" si="187"/>
        <v>0</v>
      </c>
      <c r="AD72" s="34">
        <f t="shared" si="187"/>
        <v>31800</v>
      </c>
      <c r="AE72" s="34">
        <f t="shared" si="187"/>
        <v>31800</v>
      </c>
      <c r="AF72" s="34">
        <f t="shared" si="187"/>
        <v>31800</v>
      </c>
      <c r="AG72" s="34">
        <f t="shared" si="187"/>
        <v>0</v>
      </c>
      <c r="AH72" s="34">
        <f t="shared" si="187"/>
        <v>0</v>
      </c>
      <c r="AI72" s="34">
        <f t="shared" si="187"/>
        <v>0</v>
      </c>
      <c r="AJ72" s="34">
        <f t="shared" si="187"/>
        <v>0</v>
      </c>
      <c r="AK72" s="396">
        <f t="shared" si="186"/>
        <v>24.478385590906644</v>
      </c>
      <c r="AL72" s="34">
        <f>AL73+AL74+AL77</f>
        <v>162389</v>
      </c>
      <c r="AM72" s="34">
        <f>AM73+AM74+AM77</f>
        <v>179859</v>
      </c>
      <c r="AN72" s="34">
        <f t="shared" ref="AN72:BT72" si="188">AN73+AN74+AN77</f>
        <v>135213</v>
      </c>
      <c r="AO72" s="34">
        <f t="shared" si="188"/>
        <v>152683</v>
      </c>
      <c r="AP72" s="34">
        <f t="shared" si="188"/>
        <v>55731</v>
      </c>
      <c r="AQ72" s="34">
        <f t="shared" si="188"/>
        <v>58323</v>
      </c>
      <c r="AR72" s="34">
        <f t="shared" si="188"/>
        <v>64482</v>
      </c>
      <c r="AS72" s="34">
        <f t="shared" si="188"/>
        <v>79360</v>
      </c>
      <c r="AT72" s="34">
        <f t="shared" si="188"/>
        <v>15000</v>
      </c>
      <c r="AU72" s="34">
        <f t="shared" si="188"/>
        <v>0</v>
      </c>
      <c r="AV72" s="34"/>
      <c r="AW72" s="34"/>
      <c r="AX72" s="34">
        <f t="shared" si="188"/>
        <v>27176</v>
      </c>
      <c r="AY72" s="34">
        <f t="shared" si="188"/>
        <v>27176</v>
      </c>
      <c r="AZ72" s="34">
        <f t="shared" si="188"/>
        <v>27176</v>
      </c>
      <c r="BA72" s="34">
        <f t="shared" si="188"/>
        <v>27176</v>
      </c>
      <c r="BB72" s="34">
        <f t="shared" si="188"/>
        <v>0</v>
      </c>
      <c r="BC72" s="34"/>
      <c r="BD72" s="34">
        <f t="shared" si="188"/>
        <v>0</v>
      </c>
      <c r="BE72" s="34">
        <f t="shared" si="188"/>
        <v>1659</v>
      </c>
      <c r="BF72" s="34">
        <f t="shared" si="188"/>
        <v>25517</v>
      </c>
      <c r="BG72" s="34">
        <f t="shared" si="188"/>
        <v>0</v>
      </c>
      <c r="BH72" s="34">
        <f t="shared" si="188"/>
        <v>116135</v>
      </c>
      <c r="BI72" s="34">
        <f t="shared" si="188"/>
        <v>93419</v>
      </c>
      <c r="BJ72" s="34">
        <f t="shared" si="188"/>
        <v>28957</v>
      </c>
      <c r="BK72" s="34">
        <f t="shared" si="188"/>
        <v>54985</v>
      </c>
      <c r="BL72" s="34">
        <f t="shared" si="188"/>
        <v>9477</v>
      </c>
      <c r="BM72" s="34">
        <f t="shared" si="188"/>
        <v>0</v>
      </c>
      <c r="BN72" s="34"/>
      <c r="BO72" s="34">
        <f t="shared" si="188"/>
        <v>22716</v>
      </c>
      <c r="BP72" s="34">
        <f t="shared" si="188"/>
        <v>22716</v>
      </c>
      <c r="BQ72" s="34">
        <f t="shared" si="188"/>
        <v>0</v>
      </c>
      <c r="BR72" s="34">
        <f t="shared" si="188"/>
        <v>0</v>
      </c>
      <c r="BS72" s="34">
        <f t="shared" si="188"/>
        <v>447</v>
      </c>
      <c r="BT72" s="34">
        <f t="shared" si="188"/>
        <v>22269</v>
      </c>
      <c r="BU72" s="34"/>
      <c r="BV72" s="111">
        <f t="shared" si="17"/>
        <v>71.516543608249322</v>
      </c>
      <c r="BW72" s="327">
        <f t="shared" si="18"/>
        <v>64.570024296810274</v>
      </c>
    </row>
    <row r="73" spans="1:75">
      <c r="A73" s="19"/>
      <c r="B73" s="45" t="s">
        <v>335</v>
      </c>
      <c r="C73" s="238">
        <f t="shared" si="43"/>
        <v>157176</v>
      </c>
      <c r="D73" s="238">
        <f t="shared" si="68"/>
        <v>157176</v>
      </c>
      <c r="E73" s="238">
        <v>19928</v>
      </c>
      <c r="F73" s="365">
        <f t="shared" si="6"/>
        <v>12.678780475390644</v>
      </c>
      <c r="G73" s="365">
        <f t="shared" si="7"/>
        <v>12.678780475390644</v>
      </c>
      <c r="H73" s="238">
        <f t="shared" si="44"/>
        <v>54516</v>
      </c>
      <c r="I73" s="240">
        <f t="shared" si="95"/>
        <v>34.684684684684683</v>
      </c>
      <c r="J73" s="380">
        <f t="shared" si="8"/>
        <v>34.684684684684683</v>
      </c>
      <c r="K73" s="35">
        <f t="shared" si="84"/>
        <v>130000</v>
      </c>
      <c r="L73" s="35">
        <f t="shared" si="85"/>
        <v>0</v>
      </c>
      <c r="M73" s="240"/>
      <c r="N73" s="240"/>
      <c r="O73" s="240"/>
      <c r="P73" s="240"/>
      <c r="Q73" s="35">
        <f>R73+W73</f>
        <v>130000</v>
      </c>
      <c r="R73" s="35">
        <f>SUM(S73:V73)</f>
        <v>130000</v>
      </c>
      <c r="S73" s="35">
        <f>SUMIF('PL4-GN KD23-24'!$AD$11:$AD$490,"Ban QLDA ĐTXD KV huyện An Phú",'PL4-GN KD23-24'!$K$11:$K$490)</f>
        <v>130000</v>
      </c>
      <c r="T73" s="45"/>
      <c r="U73" s="45"/>
      <c r="V73" s="45"/>
      <c r="W73" s="45"/>
      <c r="X73" s="254">
        <f t="shared" si="71"/>
        <v>31800</v>
      </c>
      <c r="Y73" s="35"/>
      <c r="Z73" s="45"/>
      <c r="AA73" s="45"/>
      <c r="AB73" s="45"/>
      <c r="AC73" s="45"/>
      <c r="AD73" s="254">
        <f t="shared" ref="AD73" si="189">AE73+AJ73</f>
        <v>31800</v>
      </c>
      <c r="AE73" s="254">
        <f t="shared" ref="AE73" si="190">SUM(AF73:AI73)</f>
        <v>31800</v>
      </c>
      <c r="AF73" s="35">
        <v>31800</v>
      </c>
      <c r="AG73" s="45"/>
      <c r="AH73" s="45"/>
      <c r="AI73" s="45"/>
      <c r="AJ73" s="45"/>
      <c r="AK73" s="395">
        <f t="shared" si="186"/>
        <v>24.461538461538463</v>
      </c>
      <c r="AL73" s="35">
        <f>AN73+AX73</f>
        <v>27176</v>
      </c>
      <c r="AM73" s="35">
        <f t="shared" si="74"/>
        <v>27176</v>
      </c>
      <c r="AN73" s="35"/>
      <c r="AO73" s="35"/>
      <c r="AP73" s="35"/>
      <c r="AQ73" s="35"/>
      <c r="AR73" s="35"/>
      <c r="AS73" s="35"/>
      <c r="AT73" s="35"/>
      <c r="AU73" s="35"/>
      <c r="AV73" s="35"/>
      <c r="AW73" s="35"/>
      <c r="AX73" s="39">
        <f t="shared" ref="AX73" si="191">AZ73+BG73</f>
        <v>27176</v>
      </c>
      <c r="AY73" s="35">
        <f t="shared" ref="AY73" si="192">BA73+BG73</f>
        <v>27176</v>
      </c>
      <c r="AZ73" s="39">
        <f t="shared" ref="AZ73" si="193">BB73+BD73+BE73+BF73</f>
        <v>27176</v>
      </c>
      <c r="BA73" s="39">
        <f t="shared" ref="BA73" si="194">BC73+BD73+BE73+BF73+BG73</f>
        <v>27176</v>
      </c>
      <c r="BB73" s="39"/>
      <c r="BC73" s="39"/>
      <c r="BD73" s="39"/>
      <c r="BE73" s="39">
        <f>SUMIF('PL3-GN TUNG DA'!$AO$15:$AO$512,"UBND huyện An Phú",'PL3-GN TUNG DA'!$V$15:$V$512)</f>
        <v>1659</v>
      </c>
      <c r="BF73" s="39">
        <f>SUMIF('PL3-GN TUNG DA'!$AO$15:$AO$512,"UBND huyện An Phú",'PL3-GN TUNG DA'!$W$15:$W$512)</f>
        <v>25517</v>
      </c>
      <c r="BG73" s="39"/>
      <c r="BH73" s="39">
        <f t="shared" ref="BH73" si="195">BI73+BO73</f>
        <v>22716</v>
      </c>
      <c r="BI73" s="39">
        <f t="shared" ref="BI73" si="196">BJ73+BK73+BL73+BM73</f>
        <v>0</v>
      </c>
      <c r="BJ73" s="35"/>
      <c r="BK73" s="35"/>
      <c r="BL73" s="35"/>
      <c r="BM73" s="35"/>
      <c r="BN73" s="35"/>
      <c r="BO73" s="36">
        <f t="shared" ref="BO73" si="197">BP73+BU73</f>
        <v>22716</v>
      </c>
      <c r="BP73" s="36">
        <f t="shared" ref="BP73" si="198">BQ73+BR73+BS73+BT73</f>
        <v>22716</v>
      </c>
      <c r="BQ73" s="35"/>
      <c r="BR73" s="35"/>
      <c r="BS73" s="39">
        <f>SUMIF('PL3-GN TUNG DA'!$AO$15:$AO$512,"UBND huyện An Phú",'PL3-GN TUNG DA'!$AJ$15:$AJ$512)</f>
        <v>447</v>
      </c>
      <c r="BT73" s="39">
        <f>SUMIF('PL3-GN TUNG DA'!$AO$15:$AO$512,"UBND huyện An Phú",'PL3-GN TUNG DA'!$AK$15:$AK$512)</f>
        <v>22269</v>
      </c>
      <c r="BU73" s="35"/>
      <c r="BV73" s="112">
        <f t="shared" si="17"/>
        <v>83.588460406240799</v>
      </c>
      <c r="BW73" s="326">
        <f t="shared" si="18"/>
        <v>83.588460406240799</v>
      </c>
    </row>
    <row r="74" spans="1:75" ht="42" customHeight="1">
      <c r="A74" s="19"/>
      <c r="B74" s="5" t="s">
        <v>336</v>
      </c>
      <c r="C74" s="238">
        <f t="shared" si="43"/>
        <v>90430</v>
      </c>
      <c r="D74" s="238">
        <f t="shared" si="68"/>
        <v>107900</v>
      </c>
      <c r="E74" s="238">
        <v>53311</v>
      </c>
      <c r="F74" s="365">
        <f t="shared" si="6"/>
        <v>58.952781156695785</v>
      </c>
      <c r="G74" s="365">
        <f t="shared" si="7"/>
        <v>49.407784986098243</v>
      </c>
      <c r="H74" s="238">
        <f t="shared" si="44"/>
        <v>68912</v>
      </c>
      <c r="I74" s="240">
        <f t="shared" si="95"/>
        <v>76.204799292270266</v>
      </c>
      <c r="J74" s="380">
        <f t="shared" si="8"/>
        <v>63.866543095458759</v>
      </c>
      <c r="K74" s="35">
        <f>K75+K76</f>
        <v>29</v>
      </c>
      <c r="L74" s="35">
        <f t="shared" ref="L74:AJ74" si="199">L75+L76</f>
        <v>29</v>
      </c>
      <c r="M74" s="35">
        <f t="shared" si="199"/>
        <v>0</v>
      </c>
      <c r="N74" s="35">
        <f t="shared" si="199"/>
        <v>29</v>
      </c>
      <c r="O74" s="35">
        <f t="shared" si="199"/>
        <v>0</v>
      </c>
      <c r="P74" s="35">
        <f t="shared" si="199"/>
        <v>0</v>
      </c>
      <c r="Q74" s="35">
        <f t="shared" si="199"/>
        <v>0</v>
      </c>
      <c r="R74" s="35">
        <f t="shared" si="199"/>
        <v>0</v>
      </c>
      <c r="S74" s="35">
        <f t="shared" si="199"/>
        <v>0</v>
      </c>
      <c r="T74" s="35">
        <f t="shared" si="199"/>
        <v>0</v>
      </c>
      <c r="U74" s="35">
        <f t="shared" si="199"/>
        <v>0</v>
      </c>
      <c r="V74" s="35">
        <f t="shared" si="199"/>
        <v>0</v>
      </c>
      <c r="W74" s="35">
        <f t="shared" si="199"/>
        <v>0</v>
      </c>
      <c r="X74" s="35">
        <f t="shared" si="199"/>
        <v>29</v>
      </c>
      <c r="Y74" s="35">
        <f t="shared" si="199"/>
        <v>29</v>
      </c>
      <c r="Z74" s="35">
        <f t="shared" si="199"/>
        <v>0</v>
      </c>
      <c r="AA74" s="35">
        <f t="shared" si="199"/>
        <v>29</v>
      </c>
      <c r="AB74" s="35">
        <f t="shared" si="199"/>
        <v>0</v>
      </c>
      <c r="AC74" s="35">
        <f t="shared" si="199"/>
        <v>0</v>
      </c>
      <c r="AD74" s="35">
        <f t="shared" si="199"/>
        <v>0</v>
      </c>
      <c r="AE74" s="35">
        <f t="shared" si="199"/>
        <v>0</v>
      </c>
      <c r="AF74" s="35">
        <f t="shared" si="199"/>
        <v>0</v>
      </c>
      <c r="AG74" s="35">
        <f t="shared" si="199"/>
        <v>0</v>
      </c>
      <c r="AH74" s="35">
        <f t="shared" si="199"/>
        <v>0</v>
      </c>
      <c r="AI74" s="35">
        <f t="shared" si="199"/>
        <v>0</v>
      </c>
      <c r="AJ74" s="35">
        <f t="shared" si="199"/>
        <v>0</v>
      </c>
      <c r="AK74" s="395">
        <f t="shared" si="186"/>
        <v>100</v>
      </c>
      <c r="AL74" s="35">
        <f>AL75+AL76</f>
        <v>90401</v>
      </c>
      <c r="AM74" s="35">
        <f t="shared" si="74"/>
        <v>107871</v>
      </c>
      <c r="AN74" s="35">
        <f t="shared" ref="AN74:BM74" si="200">AN75+AN76</f>
        <v>90401</v>
      </c>
      <c r="AO74" s="35">
        <f t="shared" si="200"/>
        <v>107871</v>
      </c>
      <c r="AP74" s="35">
        <f t="shared" si="200"/>
        <v>25919</v>
      </c>
      <c r="AQ74" s="35">
        <f t="shared" si="200"/>
        <v>28511</v>
      </c>
      <c r="AR74" s="35">
        <f t="shared" si="200"/>
        <v>64482</v>
      </c>
      <c r="AS74" s="35">
        <f t="shared" si="200"/>
        <v>79360</v>
      </c>
      <c r="AT74" s="35">
        <f t="shared" si="200"/>
        <v>0</v>
      </c>
      <c r="AU74" s="35">
        <f t="shared" si="200"/>
        <v>0</v>
      </c>
      <c r="AV74" s="35"/>
      <c r="AW74" s="35"/>
      <c r="AX74" s="35">
        <f t="shared" si="200"/>
        <v>0</v>
      </c>
      <c r="AY74" s="35"/>
      <c r="AZ74" s="35">
        <f t="shared" si="200"/>
        <v>0</v>
      </c>
      <c r="BA74" s="35"/>
      <c r="BB74" s="35">
        <f t="shared" si="200"/>
        <v>0</v>
      </c>
      <c r="BC74" s="35"/>
      <c r="BD74" s="35">
        <f t="shared" si="200"/>
        <v>0</v>
      </c>
      <c r="BE74" s="35">
        <f t="shared" si="200"/>
        <v>0</v>
      </c>
      <c r="BF74" s="35">
        <f t="shared" si="200"/>
        <v>0</v>
      </c>
      <c r="BG74" s="35">
        <f t="shared" si="200"/>
        <v>0</v>
      </c>
      <c r="BH74" s="35">
        <f t="shared" si="200"/>
        <v>68883</v>
      </c>
      <c r="BI74" s="35">
        <f t="shared" si="200"/>
        <v>68883</v>
      </c>
      <c r="BJ74" s="35">
        <f t="shared" si="200"/>
        <v>13898</v>
      </c>
      <c r="BK74" s="35">
        <f t="shared" si="200"/>
        <v>54985</v>
      </c>
      <c r="BL74" s="35">
        <f t="shared" si="200"/>
        <v>0</v>
      </c>
      <c r="BM74" s="35">
        <f t="shared" si="200"/>
        <v>0</v>
      </c>
      <c r="BN74" s="35"/>
      <c r="BO74" s="35"/>
      <c r="BP74" s="35"/>
      <c r="BQ74" s="35"/>
      <c r="BR74" s="35"/>
      <c r="BS74" s="35"/>
      <c r="BT74" s="35"/>
      <c r="BU74" s="35"/>
      <c r="BV74" s="112">
        <f t="shared" si="17"/>
        <v>76.197165960553534</v>
      </c>
      <c r="BW74" s="326">
        <f t="shared" si="18"/>
        <v>63.85682899018272</v>
      </c>
    </row>
    <row r="75" spans="1:75" s="74" customFormat="1" hidden="1">
      <c r="A75" s="46"/>
      <c r="B75" s="75" t="s">
        <v>433</v>
      </c>
      <c r="C75" s="323">
        <f t="shared" si="43"/>
        <v>166</v>
      </c>
      <c r="D75" s="323">
        <f t="shared" si="68"/>
        <v>5166</v>
      </c>
      <c r="E75" s="323">
        <v>0</v>
      </c>
      <c r="F75" s="365">
        <f t="shared" si="6"/>
        <v>0</v>
      </c>
      <c r="G75" s="365">
        <f t="shared" si="7"/>
        <v>0</v>
      </c>
      <c r="H75" s="323">
        <f t="shared" si="44"/>
        <v>160</v>
      </c>
      <c r="I75" s="113">
        <f t="shared" si="95"/>
        <v>96.385542168674704</v>
      </c>
      <c r="J75" s="388">
        <f t="shared" si="8"/>
        <v>3.0971738288811461</v>
      </c>
      <c r="K75" s="36">
        <f t="shared" si="84"/>
        <v>0</v>
      </c>
      <c r="L75" s="36">
        <f t="shared" si="85"/>
        <v>0</v>
      </c>
      <c r="M75" s="113"/>
      <c r="N75" s="113"/>
      <c r="O75" s="113"/>
      <c r="P75" s="113"/>
      <c r="Q75" s="113"/>
      <c r="R75" s="75"/>
      <c r="S75" s="75"/>
      <c r="T75" s="75"/>
      <c r="U75" s="75"/>
      <c r="V75" s="75"/>
      <c r="W75" s="75"/>
      <c r="X75" s="324">
        <f t="shared" si="71"/>
        <v>0</v>
      </c>
      <c r="Y75" s="324">
        <f t="shared" si="72"/>
        <v>0</v>
      </c>
      <c r="Z75" s="75"/>
      <c r="AA75" s="75"/>
      <c r="AB75" s="75"/>
      <c r="AC75" s="75"/>
      <c r="AD75" s="75"/>
      <c r="AE75" s="75"/>
      <c r="AF75" s="75"/>
      <c r="AG75" s="75"/>
      <c r="AH75" s="75"/>
      <c r="AI75" s="75"/>
      <c r="AJ75" s="75"/>
      <c r="AK75" s="75"/>
      <c r="AL75" s="36">
        <f t="shared" ref="AL75:AL76" si="201">AN75+AX75</f>
        <v>166</v>
      </c>
      <c r="AM75" s="36">
        <f t="shared" si="74"/>
        <v>5166</v>
      </c>
      <c r="AN75" s="36">
        <f t="shared" ref="AN75:AN79" si="202">AP75+AR75+AT75+AU75</f>
        <v>166</v>
      </c>
      <c r="AO75" s="36">
        <f t="shared" ref="AO75:AO77" si="203">AQ75+AS75+AT75+AV75+AW75</f>
        <v>5166</v>
      </c>
      <c r="AP75" s="36">
        <f>SUMIF('PL3-GN TUNG DA'!$AO$15:$AO$512,"UBND huyện An Phú",'PL3-GN TUNG DA'!$G$15:$G$512)</f>
        <v>0</v>
      </c>
      <c r="AQ75" s="36">
        <f>SUMIF('PL3-GN TUNG DA'!$AO$15:$AO$512,"UBND huyện An Phú",'PL3-GN TUNG DA'!$H$15:$H$512)</f>
        <v>0</v>
      </c>
      <c r="AR75" s="36">
        <f>SUMIF('PL3-GN TUNG DA'!$AO$15:$AO$512,"UBND huyện An Phú",'PL3-GN TUNG DA'!$I$15:$I$512)</f>
        <v>166</v>
      </c>
      <c r="AS75" s="36">
        <f>SUMIF('PL3-GN TUNG DA'!$AO$15:$AO$512,"UBND huyện An Phú",'PL3-GN TUNG DA'!$J$15:$J$512)</f>
        <v>5166</v>
      </c>
      <c r="AT75" s="36"/>
      <c r="AU75" s="36"/>
      <c r="AV75" s="36"/>
      <c r="AW75" s="36"/>
      <c r="AX75" s="36"/>
      <c r="AY75" s="36"/>
      <c r="AZ75" s="36"/>
      <c r="BA75" s="36"/>
      <c r="BB75" s="36"/>
      <c r="BC75" s="36"/>
      <c r="BD75" s="36"/>
      <c r="BE75" s="36"/>
      <c r="BF75" s="36"/>
      <c r="BG75" s="36"/>
      <c r="BH75" s="36">
        <f t="shared" ref="BH75" si="204">BI75+BO75</f>
        <v>160</v>
      </c>
      <c r="BI75" s="36">
        <f t="shared" ref="BI75" si="205">BJ75+BK75+BL75+BM75</f>
        <v>160</v>
      </c>
      <c r="BJ75" s="36"/>
      <c r="BK75" s="36">
        <f>SUMIF('PL3-GN TUNG DA'!$AO$15:$AO$512,"UBND huyện An Phú",'PL3-GN TUNG DA'!$AB$15:$AB$512)</f>
        <v>160</v>
      </c>
      <c r="BL75" s="36"/>
      <c r="BM75" s="36"/>
      <c r="BN75" s="36"/>
      <c r="BO75" s="36"/>
      <c r="BP75" s="36"/>
      <c r="BQ75" s="36"/>
      <c r="BR75" s="36"/>
      <c r="BS75" s="36"/>
      <c r="BT75" s="36"/>
      <c r="BU75" s="36"/>
      <c r="BV75" s="113">
        <f t="shared" si="17"/>
        <v>96.385542168674704</v>
      </c>
      <c r="BW75" s="326">
        <f t="shared" si="18"/>
        <v>3.0971738288811461</v>
      </c>
    </row>
    <row r="76" spans="1:75" s="74" customFormat="1" hidden="1">
      <c r="A76" s="46"/>
      <c r="B76" s="75" t="s">
        <v>434</v>
      </c>
      <c r="C76" s="323">
        <f t="shared" si="43"/>
        <v>90264</v>
      </c>
      <c r="D76" s="323">
        <f t="shared" si="68"/>
        <v>102734</v>
      </c>
      <c r="E76" s="323">
        <v>53311</v>
      </c>
      <c r="F76" s="365">
        <f t="shared" si="6"/>
        <v>59.061198262873347</v>
      </c>
      <c r="G76" s="365">
        <f t="shared" si="7"/>
        <v>51.892265462261769</v>
      </c>
      <c r="H76" s="323">
        <f t="shared" si="44"/>
        <v>68752</v>
      </c>
      <c r="I76" s="113">
        <f t="shared" si="95"/>
        <v>76.167685899140309</v>
      </c>
      <c r="J76" s="388">
        <f t="shared" si="8"/>
        <v>66.922343138590918</v>
      </c>
      <c r="K76" s="36">
        <f t="shared" si="84"/>
        <v>29</v>
      </c>
      <c r="L76" s="36">
        <f t="shared" si="85"/>
        <v>29</v>
      </c>
      <c r="M76" s="36">
        <f>SUMIF('PL4-GN KD23-24'!$AD$11:$AD$489,"Ban QLDA ĐTXD KV huyện An Phú",'PL4-GN KD23-24'!$E$11:$E$489)</f>
        <v>0</v>
      </c>
      <c r="N76" s="36">
        <f>SUMIF('PL4-GN KD23-24'!$AD$11:$AD$489,"Ban QLDA ĐTXD KV huyện An Phú",'PL4-GN KD23-24'!$F$11:$F$489)</f>
        <v>29</v>
      </c>
      <c r="O76" s="36">
        <f>SUMIF('PL4-GN KD23-24'!$AD$11:$AD$489,B76,'PL4-GN KD23-24'!$G$11:$G$489)</f>
        <v>0</v>
      </c>
      <c r="P76" s="36">
        <f>SUMIF('PL4-GN KD23-24'!$AD$11:$AD$489,B76,'PL4-GN KD23-24'!$H$11:$H$489)</f>
        <v>0</v>
      </c>
      <c r="Q76" s="113"/>
      <c r="R76" s="75"/>
      <c r="S76" s="75"/>
      <c r="T76" s="75"/>
      <c r="U76" s="75"/>
      <c r="V76" s="75"/>
      <c r="W76" s="75"/>
      <c r="X76" s="324">
        <f t="shared" si="71"/>
        <v>29</v>
      </c>
      <c r="Y76" s="324">
        <f t="shared" si="72"/>
        <v>29</v>
      </c>
      <c r="Z76" s="75"/>
      <c r="AA76" s="362">
        <v>29</v>
      </c>
      <c r="AB76" s="75"/>
      <c r="AC76" s="75"/>
      <c r="AD76" s="75"/>
      <c r="AE76" s="75"/>
      <c r="AF76" s="75"/>
      <c r="AG76" s="75"/>
      <c r="AH76" s="75"/>
      <c r="AI76" s="75"/>
      <c r="AJ76" s="75"/>
      <c r="AK76" s="75"/>
      <c r="AL76" s="36">
        <f t="shared" si="201"/>
        <v>90235</v>
      </c>
      <c r="AM76" s="36">
        <f t="shared" si="74"/>
        <v>102705</v>
      </c>
      <c r="AN76" s="36">
        <f t="shared" si="202"/>
        <v>90235</v>
      </c>
      <c r="AO76" s="36">
        <f t="shared" si="203"/>
        <v>102705</v>
      </c>
      <c r="AP76" s="36">
        <f>SUMIF('PL3-GN TUNG DA'!$AO$15:$AO$512,"Ban QLDA ĐTXD KV huyện An Phú",'PL3-GN TUNG DA'!$G$15:$G$512)</f>
        <v>25919</v>
      </c>
      <c r="AQ76" s="36">
        <f>SUMIF('PL3-GN TUNG DA'!$AO$15:$AO$512,"Ban QLDA ĐTXD KV huyện An Phú",'PL3-GN TUNG DA'!$H$15:$H$512)</f>
        <v>28511</v>
      </c>
      <c r="AR76" s="36">
        <f>SUMIF('PL3-GN TUNG DA'!$AO$15:$AO$512,"Ban QLDA ĐTXD KV huyện An Phú",'PL3-GN TUNG DA'!$I$15:$I$512)</f>
        <v>64316</v>
      </c>
      <c r="AS76" s="36">
        <f>SUMIF('PL3-GN TUNG DA'!$AO$15:$AO$512,"Ban QLDA ĐTXD KV huyện An Phú",'PL3-GN TUNG DA'!$J$15:$J$512)</f>
        <v>74194</v>
      </c>
      <c r="AT76" s="36"/>
      <c r="AU76" s="36"/>
      <c r="AV76" s="36"/>
      <c r="AW76" s="36"/>
      <c r="AX76" s="36"/>
      <c r="AY76" s="36"/>
      <c r="AZ76" s="36"/>
      <c r="BA76" s="36"/>
      <c r="BB76" s="36"/>
      <c r="BC76" s="36"/>
      <c r="BD76" s="36"/>
      <c r="BE76" s="36"/>
      <c r="BF76" s="36"/>
      <c r="BG76" s="36"/>
      <c r="BH76" s="36">
        <f t="shared" ref="BH76" si="206">BI76+BO76</f>
        <v>68723</v>
      </c>
      <c r="BI76" s="36">
        <f t="shared" ref="BI76" si="207">BJ76+BK76+BL76+BM76</f>
        <v>68723</v>
      </c>
      <c r="BJ76" s="36">
        <f>SUMIF('PL3-GN TUNG DA'!$AO$15:$AO$512,"Ban QLDA ĐTXD KV huyện An Phú",'PL3-GN TUNG DA'!$AA$15:$AA$512)</f>
        <v>13898</v>
      </c>
      <c r="BK76" s="36">
        <f>SUMIF('PL3-GN TUNG DA'!$AO$15:$AO$512,"Ban QLDA ĐTXD KV huyện An Phú",'PL3-GN TUNG DA'!$AB$15:$AB$512)</f>
        <v>54825</v>
      </c>
      <c r="BL76" s="36"/>
      <c r="BM76" s="36"/>
      <c r="BN76" s="36"/>
      <c r="BO76" s="36"/>
      <c r="BP76" s="36"/>
      <c r="BQ76" s="36"/>
      <c r="BR76" s="36"/>
      <c r="BS76" s="36"/>
      <c r="BT76" s="36"/>
      <c r="BU76" s="36"/>
      <c r="BV76" s="113">
        <f t="shared" si="17"/>
        <v>76.160026597218376</v>
      </c>
      <c r="BW76" s="326">
        <f t="shared" si="18"/>
        <v>66.913003261769148</v>
      </c>
    </row>
    <row r="77" spans="1:75" ht="45" customHeight="1">
      <c r="A77" s="19"/>
      <c r="B77" s="5" t="s">
        <v>439</v>
      </c>
      <c r="C77" s="238">
        <f t="shared" si="43"/>
        <v>44812</v>
      </c>
      <c r="D77" s="238">
        <f t="shared" si="68"/>
        <v>44812</v>
      </c>
      <c r="E77" s="238">
        <v>21183</v>
      </c>
      <c r="F77" s="365">
        <f t="shared" si="6"/>
        <v>47.270820315986789</v>
      </c>
      <c r="G77" s="365">
        <f t="shared" si="7"/>
        <v>47.270820315986789</v>
      </c>
      <c r="H77" s="238">
        <f t="shared" si="44"/>
        <v>24536</v>
      </c>
      <c r="I77" s="240">
        <f t="shared" si="95"/>
        <v>54.753191109524238</v>
      </c>
      <c r="J77" s="380">
        <f t="shared" si="8"/>
        <v>54.753191109524238</v>
      </c>
      <c r="K77" s="35">
        <f t="shared" si="84"/>
        <v>0</v>
      </c>
      <c r="L77" s="35">
        <f t="shared" si="85"/>
        <v>0</v>
      </c>
      <c r="M77" s="240"/>
      <c r="N77" s="240"/>
      <c r="O77" s="240"/>
      <c r="P77" s="240"/>
      <c r="Q77" s="240"/>
      <c r="R77" s="5"/>
      <c r="S77" s="5"/>
      <c r="T77" s="5"/>
      <c r="U77" s="5"/>
      <c r="V77" s="5"/>
      <c r="W77" s="5"/>
      <c r="X77" s="254">
        <f t="shared" si="71"/>
        <v>0</v>
      </c>
      <c r="Y77" s="254">
        <f t="shared" si="72"/>
        <v>0</v>
      </c>
      <c r="Z77" s="5"/>
      <c r="AA77" s="5"/>
      <c r="AB77" s="5"/>
      <c r="AC77" s="5"/>
      <c r="AD77" s="5"/>
      <c r="AE77" s="5"/>
      <c r="AF77" s="5"/>
      <c r="AG77" s="5"/>
      <c r="AH77" s="5"/>
      <c r="AI77" s="5"/>
      <c r="AJ77" s="5"/>
      <c r="AK77" s="5"/>
      <c r="AL77" s="35">
        <f>AN77+AX77</f>
        <v>44812</v>
      </c>
      <c r="AM77" s="35">
        <f t="shared" si="74"/>
        <v>44812</v>
      </c>
      <c r="AN77" s="39">
        <f t="shared" si="202"/>
        <v>44812</v>
      </c>
      <c r="AO77" s="39">
        <f t="shared" si="203"/>
        <v>44812</v>
      </c>
      <c r="AP77" s="35">
        <f>'PL3-GN TUNG DA'!G25</f>
        <v>29812</v>
      </c>
      <c r="AQ77" s="35">
        <f>'PL3-GN TUNG DA'!H25</f>
        <v>29812</v>
      </c>
      <c r="AR77" s="35"/>
      <c r="AS77" s="35"/>
      <c r="AT77" s="35">
        <f>'PL3-GN TUNG DA'!K25</f>
        <v>15000</v>
      </c>
      <c r="AU77" s="35"/>
      <c r="AV77" s="35"/>
      <c r="AW77" s="35"/>
      <c r="AX77" s="35"/>
      <c r="AY77" s="35"/>
      <c r="AZ77" s="35"/>
      <c r="BA77" s="35"/>
      <c r="BB77" s="35"/>
      <c r="BC77" s="35"/>
      <c r="BD77" s="35"/>
      <c r="BE77" s="35"/>
      <c r="BF77" s="35"/>
      <c r="BG77" s="35"/>
      <c r="BH77" s="39">
        <f t="shared" ref="BH77" si="208">BI77+BO77</f>
        <v>24536</v>
      </c>
      <c r="BI77" s="39">
        <f t="shared" ref="BI77" si="209">BJ77+BK77+BL77+BM77</f>
        <v>24536</v>
      </c>
      <c r="BJ77" s="35">
        <f>'PL3-GN TUNG DA'!AA25</f>
        <v>15059</v>
      </c>
      <c r="BK77" s="35"/>
      <c r="BL77" s="35">
        <f>'PL3-GN TUNG DA'!AC25</f>
        <v>9477</v>
      </c>
      <c r="BM77" s="35"/>
      <c r="BN77" s="35"/>
      <c r="BO77" s="35"/>
      <c r="BP77" s="35"/>
      <c r="BQ77" s="35"/>
      <c r="BR77" s="35"/>
      <c r="BS77" s="35"/>
      <c r="BT77" s="35"/>
      <c r="BU77" s="35"/>
      <c r="BV77" s="112">
        <f t="shared" si="17"/>
        <v>54.753191109524238</v>
      </c>
      <c r="BW77" s="326">
        <f t="shared" si="18"/>
        <v>54.753191109524238</v>
      </c>
    </row>
    <row r="78" spans="1:75">
      <c r="A78" s="20">
        <v>6</v>
      </c>
      <c r="B78" s="44" t="s">
        <v>15</v>
      </c>
      <c r="C78" s="239">
        <f t="shared" si="43"/>
        <v>190053</v>
      </c>
      <c r="D78" s="239">
        <f>K78+AM78</f>
        <v>213619</v>
      </c>
      <c r="E78" s="239">
        <f>E79+E80+E82</f>
        <v>144173</v>
      </c>
      <c r="F78" s="364">
        <f t="shared" si="6"/>
        <v>75.859365545400493</v>
      </c>
      <c r="G78" s="364">
        <f t="shared" si="7"/>
        <v>67.490719458475141</v>
      </c>
      <c r="H78" s="239">
        <f t="shared" si="44"/>
        <v>189033</v>
      </c>
      <c r="I78" s="111">
        <f t="shared" si="95"/>
        <v>99.463307603668454</v>
      </c>
      <c r="J78" s="386">
        <f t="shared" si="8"/>
        <v>88.490724139706671</v>
      </c>
      <c r="K78" s="34">
        <f>K79+K80+K82</f>
        <v>338</v>
      </c>
      <c r="L78" s="34">
        <f t="shared" ref="L78:AJ78" si="210">L79+L80+L82</f>
        <v>338</v>
      </c>
      <c r="M78" s="34">
        <f t="shared" si="210"/>
        <v>0</v>
      </c>
      <c r="N78" s="34">
        <f t="shared" si="210"/>
        <v>338</v>
      </c>
      <c r="O78" s="34">
        <f t="shared" si="210"/>
        <v>0</v>
      </c>
      <c r="P78" s="34">
        <f t="shared" si="210"/>
        <v>0</v>
      </c>
      <c r="Q78" s="34">
        <f t="shared" si="210"/>
        <v>0</v>
      </c>
      <c r="R78" s="34">
        <f t="shared" si="210"/>
        <v>0</v>
      </c>
      <c r="S78" s="34">
        <f t="shared" si="210"/>
        <v>0</v>
      </c>
      <c r="T78" s="34">
        <f t="shared" si="210"/>
        <v>0</v>
      </c>
      <c r="U78" s="34">
        <f t="shared" si="210"/>
        <v>0</v>
      </c>
      <c r="V78" s="34">
        <f t="shared" si="210"/>
        <v>0</v>
      </c>
      <c r="W78" s="34">
        <f t="shared" si="210"/>
        <v>0</v>
      </c>
      <c r="X78" s="34">
        <f t="shared" si="210"/>
        <v>338</v>
      </c>
      <c r="Y78" s="34">
        <f t="shared" si="210"/>
        <v>338</v>
      </c>
      <c r="Z78" s="34">
        <f t="shared" si="210"/>
        <v>0</v>
      </c>
      <c r="AA78" s="34">
        <f t="shared" si="210"/>
        <v>338</v>
      </c>
      <c r="AB78" s="34">
        <f t="shared" si="210"/>
        <v>0</v>
      </c>
      <c r="AC78" s="34">
        <f t="shared" si="210"/>
        <v>0</v>
      </c>
      <c r="AD78" s="34">
        <f t="shared" si="210"/>
        <v>0</v>
      </c>
      <c r="AE78" s="34">
        <f t="shared" si="210"/>
        <v>0</v>
      </c>
      <c r="AF78" s="34">
        <f t="shared" si="210"/>
        <v>0</v>
      </c>
      <c r="AG78" s="34">
        <f t="shared" si="210"/>
        <v>0</v>
      </c>
      <c r="AH78" s="34">
        <f t="shared" si="210"/>
        <v>0</v>
      </c>
      <c r="AI78" s="34">
        <f t="shared" si="210"/>
        <v>0</v>
      </c>
      <c r="AJ78" s="34">
        <f t="shared" si="210"/>
        <v>0</v>
      </c>
      <c r="AK78" s="396">
        <f t="shared" ref="AK78" si="211">X78/K78*100</f>
        <v>100</v>
      </c>
      <c r="AL78" s="34">
        <f t="shared" ref="AL78:BK78" si="212">AL79+AL80+AL82</f>
        <v>189715</v>
      </c>
      <c r="AM78" s="34">
        <f t="shared" si="212"/>
        <v>213281</v>
      </c>
      <c r="AN78" s="34">
        <f t="shared" si="212"/>
        <v>168336</v>
      </c>
      <c r="AO78" s="34">
        <f t="shared" si="212"/>
        <v>191902</v>
      </c>
      <c r="AP78" s="34">
        <f t="shared" si="212"/>
        <v>63703</v>
      </c>
      <c r="AQ78" s="34">
        <f t="shared" si="212"/>
        <v>82340</v>
      </c>
      <c r="AR78" s="34">
        <f t="shared" si="212"/>
        <v>94633</v>
      </c>
      <c r="AS78" s="34">
        <f t="shared" si="212"/>
        <v>99562</v>
      </c>
      <c r="AT78" s="34">
        <f t="shared" si="212"/>
        <v>10000</v>
      </c>
      <c r="AU78" s="34">
        <f t="shared" si="212"/>
        <v>0</v>
      </c>
      <c r="AV78" s="34"/>
      <c r="AW78" s="34"/>
      <c r="AX78" s="34">
        <f t="shared" si="212"/>
        <v>21379</v>
      </c>
      <c r="AY78" s="34">
        <f t="shared" si="212"/>
        <v>21379</v>
      </c>
      <c r="AZ78" s="34">
        <f t="shared" si="212"/>
        <v>21379</v>
      </c>
      <c r="BA78" s="34">
        <f t="shared" si="212"/>
        <v>21379</v>
      </c>
      <c r="BB78" s="34">
        <f t="shared" si="212"/>
        <v>0</v>
      </c>
      <c r="BC78" s="34"/>
      <c r="BD78" s="34">
        <f t="shared" si="212"/>
        <v>0</v>
      </c>
      <c r="BE78" s="34">
        <f t="shared" si="212"/>
        <v>0</v>
      </c>
      <c r="BF78" s="34">
        <f t="shared" si="212"/>
        <v>21379</v>
      </c>
      <c r="BG78" s="34">
        <f t="shared" si="212"/>
        <v>0</v>
      </c>
      <c r="BH78" s="34">
        <f t="shared" si="212"/>
        <v>188695</v>
      </c>
      <c r="BI78" s="34">
        <f t="shared" si="212"/>
        <v>173002</v>
      </c>
      <c r="BJ78" s="34">
        <f t="shared" si="212"/>
        <v>86766</v>
      </c>
      <c r="BK78" s="34">
        <f t="shared" si="212"/>
        <v>81763</v>
      </c>
      <c r="BL78" s="34">
        <f t="shared" ref="BL78:BT78" si="213">BL79+BL80+BL82</f>
        <v>4473</v>
      </c>
      <c r="BM78" s="34">
        <f t="shared" si="213"/>
        <v>0</v>
      </c>
      <c r="BN78" s="34"/>
      <c r="BO78" s="34">
        <f t="shared" si="213"/>
        <v>15693</v>
      </c>
      <c r="BP78" s="34">
        <f t="shared" si="213"/>
        <v>15693</v>
      </c>
      <c r="BQ78" s="34">
        <f t="shared" si="213"/>
        <v>0</v>
      </c>
      <c r="BR78" s="34">
        <f t="shared" si="213"/>
        <v>0</v>
      </c>
      <c r="BS78" s="34">
        <f t="shared" si="213"/>
        <v>0</v>
      </c>
      <c r="BT78" s="34">
        <f t="shared" si="213"/>
        <v>15693</v>
      </c>
      <c r="BU78" s="34"/>
      <c r="BV78" s="111">
        <f t="shared" si="17"/>
        <v>99.462351421869641</v>
      </c>
      <c r="BW78" s="327">
        <f t="shared" si="18"/>
        <v>88.472484656392268</v>
      </c>
    </row>
    <row r="79" spans="1:75">
      <c r="A79" s="19"/>
      <c r="B79" s="45" t="s">
        <v>335</v>
      </c>
      <c r="C79" s="238">
        <f t="shared" si="43"/>
        <v>21379</v>
      </c>
      <c r="D79" s="238">
        <f t="shared" si="68"/>
        <v>21379</v>
      </c>
      <c r="E79" s="238">
        <v>11629</v>
      </c>
      <c r="F79" s="365">
        <f t="shared" ref="F79:F114" si="214">E79/C79*100</f>
        <v>54.394499274989471</v>
      </c>
      <c r="G79" s="365">
        <f t="shared" ref="G79:G114" si="215">E79/D79*100</f>
        <v>54.394499274989471</v>
      </c>
      <c r="H79" s="238">
        <f t="shared" si="44"/>
        <v>15693</v>
      </c>
      <c r="I79" s="240">
        <f t="shared" si="95"/>
        <v>73.403807474624628</v>
      </c>
      <c r="J79" s="380">
        <f t="shared" ref="J79:J114" si="216">H79/D79*100</f>
        <v>73.403807474624628</v>
      </c>
      <c r="K79" s="35">
        <f t="shared" si="84"/>
        <v>0</v>
      </c>
      <c r="L79" s="35">
        <f t="shared" si="85"/>
        <v>0</v>
      </c>
      <c r="M79" s="240"/>
      <c r="N79" s="240"/>
      <c r="O79" s="240"/>
      <c r="P79" s="240"/>
      <c r="Q79" s="35">
        <f>R79+W79</f>
        <v>0</v>
      </c>
      <c r="R79" s="35">
        <f>SUM(S79:V79)</f>
        <v>0</v>
      </c>
      <c r="S79" s="35"/>
      <c r="T79" s="45"/>
      <c r="U79" s="45"/>
      <c r="V79" s="45"/>
      <c r="W79" s="45"/>
      <c r="X79" s="254">
        <f t="shared" si="71"/>
        <v>0</v>
      </c>
      <c r="Y79" s="254">
        <f t="shared" si="72"/>
        <v>0</v>
      </c>
      <c r="Z79" s="45"/>
      <c r="AA79" s="45"/>
      <c r="AB79" s="45"/>
      <c r="AC79" s="45"/>
      <c r="AD79" s="45"/>
      <c r="AE79" s="45"/>
      <c r="AF79" s="45"/>
      <c r="AG79" s="45"/>
      <c r="AH79" s="45"/>
      <c r="AI79" s="45"/>
      <c r="AJ79" s="45"/>
      <c r="AK79" s="45"/>
      <c r="AL79" s="35">
        <f>AN79+AX79</f>
        <v>21379</v>
      </c>
      <c r="AM79" s="35">
        <f t="shared" si="74"/>
        <v>21379</v>
      </c>
      <c r="AN79" s="39">
        <f t="shared" si="202"/>
        <v>0</v>
      </c>
      <c r="AO79" s="39"/>
      <c r="AP79" s="35"/>
      <c r="AQ79" s="35"/>
      <c r="AR79" s="35"/>
      <c r="AS79" s="35"/>
      <c r="AT79" s="35"/>
      <c r="AU79" s="35"/>
      <c r="AV79" s="35"/>
      <c r="AW79" s="35"/>
      <c r="AX79" s="39">
        <f t="shared" ref="AX79" si="217">AZ79+BG79</f>
        <v>21379</v>
      </c>
      <c r="AY79" s="35">
        <f t="shared" ref="AY79" si="218">BA79+BG79</f>
        <v>21379</v>
      </c>
      <c r="AZ79" s="39">
        <f t="shared" ref="AZ79" si="219">BB79+BD79+BE79+BF79</f>
        <v>21379</v>
      </c>
      <c r="BA79" s="39">
        <f t="shared" ref="BA79" si="220">BC79+BD79+BE79+BF79+BG79</f>
        <v>21379</v>
      </c>
      <c r="BB79" s="35"/>
      <c r="BC79" s="35"/>
      <c r="BD79" s="35"/>
      <c r="BE79" s="35"/>
      <c r="BF79" s="39">
        <f>SUMIF('PL3-GN TUNG DA'!$AO$15:$AO$512,"UBND huyện Châu Phú",'PL3-GN TUNG DA'!$W$15:$W$512)</f>
        <v>21379</v>
      </c>
      <c r="BG79" s="35"/>
      <c r="BH79" s="39">
        <f t="shared" ref="BH79" si="221">BI79+BO79</f>
        <v>15693</v>
      </c>
      <c r="BI79" s="39">
        <f t="shared" ref="BI79" si="222">BJ79+BK79+BL79+BM79</f>
        <v>0</v>
      </c>
      <c r="BJ79" s="35"/>
      <c r="BK79" s="35"/>
      <c r="BL79" s="35"/>
      <c r="BM79" s="35"/>
      <c r="BN79" s="35"/>
      <c r="BO79" s="36">
        <f t="shared" ref="BO79" si="223">BP79+BU79</f>
        <v>15693</v>
      </c>
      <c r="BP79" s="36">
        <f t="shared" ref="BP79" si="224">BQ79+BR79+BS79+BT79</f>
        <v>15693</v>
      </c>
      <c r="BQ79" s="35"/>
      <c r="BR79" s="35"/>
      <c r="BS79" s="35"/>
      <c r="BT79" s="39">
        <f>SUMIF('PL3-GN TUNG DA'!$AO$15:$AO$512,"UBND huyện Châu Phú",'PL3-GN TUNG DA'!$AK$15:$AK$512)</f>
        <v>15693</v>
      </c>
      <c r="BU79" s="35"/>
      <c r="BV79" s="112">
        <f t="shared" ref="BV79:BV114" si="225">BH79/AL79*100</f>
        <v>73.403807474624628</v>
      </c>
      <c r="BW79" s="326">
        <f t="shared" ref="BW79:BW114" si="226">BH79/AM79*100</f>
        <v>73.403807474624628</v>
      </c>
    </row>
    <row r="80" spans="1:75" ht="43.5" customHeight="1">
      <c r="A80" s="19"/>
      <c r="B80" s="5" t="s">
        <v>336</v>
      </c>
      <c r="C80" s="238">
        <f t="shared" si="43"/>
        <v>124971</v>
      </c>
      <c r="D80" s="238">
        <f t="shared" si="68"/>
        <v>148537</v>
      </c>
      <c r="E80" s="238">
        <v>99136</v>
      </c>
      <c r="F80" s="365">
        <f t="shared" si="214"/>
        <v>79.327203911307421</v>
      </c>
      <c r="G80" s="365">
        <f t="shared" si="215"/>
        <v>66.741619933080642</v>
      </c>
      <c r="H80" s="238">
        <f t="shared" si="44"/>
        <v>129095</v>
      </c>
      <c r="I80" s="240">
        <f t="shared" si="95"/>
        <v>103.29996559201734</v>
      </c>
      <c r="J80" s="380">
        <f t="shared" si="216"/>
        <v>86.911005338737141</v>
      </c>
      <c r="K80" s="35">
        <f>K81</f>
        <v>338</v>
      </c>
      <c r="L80" s="35">
        <f t="shared" ref="L80:W80" si="227">L81</f>
        <v>338</v>
      </c>
      <c r="M80" s="35">
        <f t="shared" si="227"/>
        <v>0</v>
      </c>
      <c r="N80" s="35">
        <f t="shared" si="227"/>
        <v>338</v>
      </c>
      <c r="O80" s="35">
        <f t="shared" si="227"/>
        <v>0</v>
      </c>
      <c r="P80" s="35">
        <f t="shared" si="227"/>
        <v>0</v>
      </c>
      <c r="Q80" s="35">
        <f t="shared" si="227"/>
        <v>0</v>
      </c>
      <c r="R80" s="35">
        <f t="shared" si="227"/>
        <v>0</v>
      </c>
      <c r="S80" s="35">
        <f t="shared" si="227"/>
        <v>0</v>
      </c>
      <c r="T80" s="35">
        <f t="shared" si="227"/>
        <v>0</v>
      </c>
      <c r="U80" s="35">
        <f t="shared" si="227"/>
        <v>0</v>
      </c>
      <c r="V80" s="35">
        <f t="shared" si="227"/>
        <v>0</v>
      </c>
      <c r="W80" s="35">
        <f t="shared" si="227"/>
        <v>0</v>
      </c>
      <c r="X80" s="254">
        <f t="shared" si="71"/>
        <v>338</v>
      </c>
      <c r="Y80" s="254">
        <f>Y81</f>
        <v>338</v>
      </c>
      <c r="Z80" s="254">
        <f t="shared" ref="Z80:AD80" si="228">Z81</f>
        <v>0</v>
      </c>
      <c r="AA80" s="254">
        <f t="shared" si="228"/>
        <v>338</v>
      </c>
      <c r="AB80" s="254">
        <f t="shared" si="228"/>
        <v>0</v>
      </c>
      <c r="AC80" s="254">
        <f t="shared" si="228"/>
        <v>0</v>
      </c>
      <c r="AD80" s="254">
        <f t="shared" si="228"/>
        <v>0</v>
      </c>
      <c r="AE80" s="5"/>
      <c r="AF80" s="5"/>
      <c r="AG80" s="5"/>
      <c r="AH80" s="5"/>
      <c r="AI80" s="5"/>
      <c r="AJ80" s="5"/>
      <c r="AK80" s="395">
        <f t="shared" ref="AK80" si="229">X80/K80*100</f>
        <v>100</v>
      </c>
      <c r="AL80" s="35">
        <f>AL81</f>
        <v>124633</v>
      </c>
      <c r="AM80" s="35">
        <f t="shared" si="74"/>
        <v>148199</v>
      </c>
      <c r="AN80" s="35">
        <f t="shared" ref="AN80:BM80" si="230">AN81</f>
        <v>124633</v>
      </c>
      <c r="AO80" s="35">
        <f t="shared" si="230"/>
        <v>148199</v>
      </c>
      <c r="AP80" s="35">
        <f t="shared" si="230"/>
        <v>30000</v>
      </c>
      <c r="AQ80" s="35">
        <f t="shared" si="230"/>
        <v>48637</v>
      </c>
      <c r="AR80" s="35">
        <f t="shared" si="230"/>
        <v>94633</v>
      </c>
      <c r="AS80" s="35">
        <f t="shared" si="230"/>
        <v>99562</v>
      </c>
      <c r="AT80" s="35">
        <f t="shared" si="230"/>
        <v>0</v>
      </c>
      <c r="AU80" s="35">
        <f t="shared" si="230"/>
        <v>0</v>
      </c>
      <c r="AV80" s="35"/>
      <c r="AW80" s="35"/>
      <c r="AX80" s="35">
        <f t="shared" si="230"/>
        <v>0</v>
      </c>
      <c r="AY80" s="35"/>
      <c r="AZ80" s="35">
        <f t="shared" si="230"/>
        <v>0</v>
      </c>
      <c r="BA80" s="35"/>
      <c r="BB80" s="35">
        <f t="shared" si="230"/>
        <v>0</v>
      </c>
      <c r="BC80" s="35"/>
      <c r="BD80" s="35">
        <f t="shared" si="230"/>
        <v>0</v>
      </c>
      <c r="BE80" s="35">
        <f t="shared" si="230"/>
        <v>0</v>
      </c>
      <c r="BF80" s="35">
        <f t="shared" si="230"/>
        <v>0</v>
      </c>
      <c r="BG80" s="35">
        <f t="shared" si="230"/>
        <v>0</v>
      </c>
      <c r="BH80" s="35">
        <f t="shared" si="230"/>
        <v>128757</v>
      </c>
      <c r="BI80" s="35">
        <f t="shared" si="230"/>
        <v>128757</v>
      </c>
      <c r="BJ80" s="35">
        <f t="shared" si="230"/>
        <v>46994</v>
      </c>
      <c r="BK80" s="35">
        <f t="shared" si="230"/>
        <v>81763</v>
      </c>
      <c r="BL80" s="35">
        <f t="shared" si="230"/>
        <v>0</v>
      </c>
      <c r="BM80" s="35">
        <f t="shared" si="230"/>
        <v>0</v>
      </c>
      <c r="BN80" s="35"/>
      <c r="BO80" s="35"/>
      <c r="BP80" s="35"/>
      <c r="BQ80" s="35"/>
      <c r="BR80" s="35"/>
      <c r="BS80" s="35"/>
      <c r="BT80" s="35"/>
      <c r="BU80" s="35"/>
      <c r="BV80" s="112">
        <f t="shared" si="225"/>
        <v>103.30891497436474</v>
      </c>
      <c r="BW80" s="326">
        <f t="shared" si="226"/>
        <v>86.881153044217569</v>
      </c>
    </row>
    <row r="81" spans="1:75" s="74" customFormat="1" ht="37.5" hidden="1">
      <c r="A81" s="46"/>
      <c r="B81" s="75" t="s">
        <v>435</v>
      </c>
      <c r="C81" s="323">
        <f t="shared" si="43"/>
        <v>124971</v>
      </c>
      <c r="D81" s="323">
        <f t="shared" si="68"/>
        <v>148537</v>
      </c>
      <c r="E81" s="323">
        <v>99136</v>
      </c>
      <c r="F81" s="365">
        <f t="shared" si="214"/>
        <v>79.327203911307421</v>
      </c>
      <c r="G81" s="365">
        <f t="shared" si="215"/>
        <v>66.741619933080642</v>
      </c>
      <c r="H81" s="323">
        <f t="shared" si="44"/>
        <v>129095</v>
      </c>
      <c r="I81" s="113">
        <f t="shared" si="95"/>
        <v>103.29996559201734</v>
      </c>
      <c r="J81" s="388">
        <f t="shared" si="216"/>
        <v>86.911005338737141</v>
      </c>
      <c r="K81" s="36">
        <f t="shared" si="84"/>
        <v>338</v>
      </c>
      <c r="L81" s="36">
        <f t="shared" si="85"/>
        <v>338</v>
      </c>
      <c r="M81" s="36">
        <f>SUMIF('PL4-GN KD23-24'!$AD$11:$AD$489,"Ban QLDA ĐTXD KV huyện Châu Phú",'PL4-GN KD23-24'!$E$11:$E$489)</f>
        <v>0</v>
      </c>
      <c r="N81" s="36">
        <f>SUMIF('PL4-GN KD23-24'!$AD$11:$AD$489,"Ban QLDA ĐTXD KV huyện Châu Phú",'PL4-GN KD23-24'!$F$11:$F$489)</f>
        <v>338</v>
      </c>
      <c r="O81" s="36">
        <f>SUMIF('PL4-GN KD23-24'!$AD$11:$AD$489,B81,'PL4-GN KD23-24'!$G$11:$G$489)</f>
        <v>0</v>
      </c>
      <c r="P81" s="36">
        <f>SUMIF('PL4-GN KD23-24'!$AD$11:$AD$489,B81,'PL4-GN KD23-24'!$H$11:$H$489)</f>
        <v>0</v>
      </c>
      <c r="Q81" s="113"/>
      <c r="R81" s="75"/>
      <c r="S81" s="75"/>
      <c r="T81" s="75"/>
      <c r="U81" s="75"/>
      <c r="V81" s="75"/>
      <c r="W81" s="75"/>
      <c r="X81" s="324">
        <f t="shared" si="71"/>
        <v>338</v>
      </c>
      <c r="Y81" s="324">
        <f t="shared" si="72"/>
        <v>338</v>
      </c>
      <c r="Z81" s="75"/>
      <c r="AA81" s="324">
        <v>338</v>
      </c>
      <c r="AB81" s="75"/>
      <c r="AC81" s="75"/>
      <c r="AD81" s="75"/>
      <c r="AE81" s="75"/>
      <c r="AF81" s="75"/>
      <c r="AG81" s="75"/>
      <c r="AH81" s="75"/>
      <c r="AI81" s="75"/>
      <c r="AJ81" s="75"/>
      <c r="AK81" s="75"/>
      <c r="AL81" s="36">
        <f>AN81+AX81</f>
        <v>124633</v>
      </c>
      <c r="AM81" s="36">
        <f t="shared" si="74"/>
        <v>148199</v>
      </c>
      <c r="AN81" s="36">
        <f t="shared" ref="AN81:AN82" si="231">AP81+AR81+AT81+AU81</f>
        <v>124633</v>
      </c>
      <c r="AO81" s="36">
        <f t="shared" ref="AO81:AO82" si="232">AQ81+AS81+AT81+AV81+AW81</f>
        <v>148199</v>
      </c>
      <c r="AP81" s="36">
        <f>SUMIF('PL3-GN TUNG DA'!$AO$15:$AO$512,"Ban QLDA ĐTXD KV huyện Châu Phú",'PL3-GN TUNG DA'!$G$15:$G$512)</f>
        <v>30000</v>
      </c>
      <c r="AQ81" s="36">
        <f>SUMIF('PL3-GN TUNG DA'!$AO$15:$AO$512,"Ban QLDA ĐTXD KV huyện Châu Phú",'PL3-GN TUNG DA'!$H$15:$H$512)</f>
        <v>48637</v>
      </c>
      <c r="AR81" s="36">
        <f>SUMIF('PL3-GN TUNG DA'!$AO$15:$AO$512,"Ban QLDA ĐTXD KV huyện Châu Phú",'PL3-GN TUNG DA'!$I$15:$I$512)</f>
        <v>94633</v>
      </c>
      <c r="AS81" s="36">
        <f>SUMIF('PL3-GN TUNG DA'!$AO$15:$AO$512,"Ban QLDA ĐTXD KV huyện Châu Phú",'PL3-GN TUNG DA'!$J$15:$J$512)</f>
        <v>99562</v>
      </c>
      <c r="AT81" s="36"/>
      <c r="AU81" s="36"/>
      <c r="AV81" s="36"/>
      <c r="AW81" s="36"/>
      <c r="AX81" s="36"/>
      <c r="AY81" s="36"/>
      <c r="AZ81" s="36"/>
      <c r="BA81" s="36"/>
      <c r="BB81" s="36"/>
      <c r="BC81" s="36"/>
      <c r="BD81" s="36"/>
      <c r="BE81" s="36"/>
      <c r="BF81" s="36"/>
      <c r="BG81" s="36"/>
      <c r="BH81" s="36">
        <f t="shared" ref="BH81" si="233">BI81+BO81</f>
        <v>128757</v>
      </c>
      <c r="BI81" s="36">
        <f t="shared" ref="BI81" si="234">BJ81+BK81+BL81+BM81</f>
        <v>128757</v>
      </c>
      <c r="BJ81" s="36">
        <f>SUMIF('PL3-GN TUNG DA'!$AO$15:$AO$512,"Ban QLDA ĐTXD KV huyện Châu Phú",'PL3-GN TUNG DA'!$AA$15:$AA$512)</f>
        <v>46994</v>
      </c>
      <c r="BK81" s="36">
        <f>SUMIF('PL3-GN TUNG DA'!$AO$15:$AO$512,"Ban QLDA ĐTXD KV huyện Châu Phú",'PL3-GN TUNG DA'!$AB$15:$AB$512)</f>
        <v>81763</v>
      </c>
      <c r="BL81" s="36"/>
      <c r="BM81" s="36"/>
      <c r="BN81" s="36"/>
      <c r="BO81" s="36"/>
      <c r="BP81" s="36"/>
      <c r="BQ81" s="36"/>
      <c r="BR81" s="36"/>
      <c r="BS81" s="36"/>
      <c r="BT81" s="36"/>
      <c r="BU81" s="36"/>
      <c r="BV81" s="113">
        <f t="shared" si="225"/>
        <v>103.30891497436474</v>
      </c>
      <c r="BW81" s="326">
        <f t="shared" si="226"/>
        <v>86.881153044217569</v>
      </c>
    </row>
    <row r="82" spans="1:75" ht="48" customHeight="1">
      <c r="A82" s="45"/>
      <c r="B82" s="5" t="s">
        <v>439</v>
      </c>
      <c r="C82" s="238">
        <f t="shared" si="43"/>
        <v>43703</v>
      </c>
      <c r="D82" s="238">
        <f t="shared" si="68"/>
        <v>43703</v>
      </c>
      <c r="E82" s="238">
        <v>33408</v>
      </c>
      <c r="F82" s="365">
        <f t="shared" si="214"/>
        <v>76.443264764432655</v>
      </c>
      <c r="G82" s="365">
        <f t="shared" si="215"/>
        <v>76.443264764432655</v>
      </c>
      <c r="H82" s="238">
        <f t="shared" si="44"/>
        <v>44245</v>
      </c>
      <c r="I82" s="240">
        <f t="shared" si="95"/>
        <v>101.24018946067777</v>
      </c>
      <c r="J82" s="380">
        <f t="shared" si="216"/>
        <v>101.24018946067777</v>
      </c>
      <c r="K82" s="35">
        <f t="shared" si="84"/>
        <v>0</v>
      </c>
      <c r="L82" s="35">
        <f t="shared" si="85"/>
        <v>0</v>
      </c>
      <c r="M82" s="240"/>
      <c r="N82" s="240"/>
      <c r="O82" s="240"/>
      <c r="P82" s="240"/>
      <c r="Q82" s="240"/>
      <c r="R82" s="5"/>
      <c r="S82" s="5"/>
      <c r="T82" s="5"/>
      <c r="U82" s="5"/>
      <c r="V82" s="5"/>
      <c r="W82" s="5"/>
      <c r="X82" s="254">
        <f t="shared" si="71"/>
        <v>0</v>
      </c>
      <c r="Y82" s="254">
        <f t="shared" si="72"/>
        <v>0</v>
      </c>
      <c r="Z82" s="5"/>
      <c r="AA82" s="5"/>
      <c r="AB82" s="5"/>
      <c r="AC82" s="5"/>
      <c r="AD82" s="5"/>
      <c r="AE82" s="5"/>
      <c r="AF82" s="5"/>
      <c r="AG82" s="5"/>
      <c r="AH82" s="5"/>
      <c r="AI82" s="5"/>
      <c r="AJ82" s="5"/>
      <c r="AK82" s="5"/>
      <c r="AL82" s="39">
        <f>AN82+AX82</f>
        <v>43703</v>
      </c>
      <c r="AM82" s="35">
        <f t="shared" si="74"/>
        <v>43703</v>
      </c>
      <c r="AN82" s="39">
        <f t="shared" si="231"/>
        <v>43703</v>
      </c>
      <c r="AO82" s="39">
        <f t="shared" si="232"/>
        <v>43703</v>
      </c>
      <c r="AP82" s="35">
        <f>'PL3-GN TUNG DA'!G26</f>
        <v>33703</v>
      </c>
      <c r="AQ82" s="35">
        <f>'PL3-GN TUNG DA'!H26</f>
        <v>33703</v>
      </c>
      <c r="AR82" s="35"/>
      <c r="AS82" s="35"/>
      <c r="AT82" s="35">
        <f>'PL3-GN TUNG DA'!K26</f>
        <v>10000</v>
      </c>
      <c r="AU82" s="35"/>
      <c r="AV82" s="35"/>
      <c r="AW82" s="35"/>
      <c r="AX82" s="35"/>
      <c r="AY82" s="35"/>
      <c r="AZ82" s="35"/>
      <c r="BA82" s="35"/>
      <c r="BB82" s="35"/>
      <c r="BC82" s="35"/>
      <c r="BD82" s="35"/>
      <c r="BE82" s="35"/>
      <c r="BF82" s="35"/>
      <c r="BG82" s="35"/>
      <c r="BH82" s="39">
        <f t="shared" ref="BH82" si="235">BI82+BO82</f>
        <v>44245</v>
      </c>
      <c r="BI82" s="39">
        <f t="shared" ref="BI82" si="236">BJ82+BK82+BL82+BM82</f>
        <v>44245</v>
      </c>
      <c r="BJ82" s="35">
        <f>'PL3-GN TUNG DA'!AA26</f>
        <v>39772</v>
      </c>
      <c r="BK82" s="35"/>
      <c r="BL82" s="35">
        <f>'PL3-GN TUNG DA'!AC26</f>
        <v>4473</v>
      </c>
      <c r="BM82" s="35"/>
      <c r="BN82" s="35"/>
      <c r="BO82" s="35"/>
      <c r="BP82" s="35"/>
      <c r="BQ82" s="35"/>
      <c r="BR82" s="35"/>
      <c r="BS82" s="35"/>
      <c r="BT82" s="35"/>
      <c r="BU82" s="35"/>
      <c r="BV82" s="112">
        <f t="shared" si="225"/>
        <v>101.24018946067777</v>
      </c>
      <c r="BW82" s="326">
        <f t="shared" si="226"/>
        <v>101.24018946067777</v>
      </c>
    </row>
    <row r="83" spans="1:75">
      <c r="A83" s="20">
        <v>7</v>
      </c>
      <c r="B83" s="44" t="s">
        <v>16</v>
      </c>
      <c r="C83" s="239">
        <f t="shared" si="43"/>
        <v>275422</v>
      </c>
      <c r="D83" s="239">
        <f>K83+AM83</f>
        <v>263403</v>
      </c>
      <c r="E83" s="239">
        <f>E84+E85+E88</f>
        <v>126994</v>
      </c>
      <c r="F83" s="364">
        <f t="shared" si="214"/>
        <v>46.108880191124889</v>
      </c>
      <c r="G83" s="364">
        <f t="shared" si="215"/>
        <v>48.212814584496002</v>
      </c>
      <c r="H83" s="239">
        <f t="shared" si="44"/>
        <v>155971</v>
      </c>
      <c r="I83" s="111">
        <f t="shared" si="95"/>
        <v>56.62982623029388</v>
      </c>
      <c r="J83" s="386">
        <f t="shared" si="216"/>
        <v>59.213828240376913</v>
      </c>
      <c r="K83" s="34">
        <f>K84+K85+K88</f>
        <v>15440</v>
      </c>
      <c r="L83" s="34">
        <f t="shared" ref="L83:AJ83" si="237">L84+L85+L88</f>
        <v>15440</v>
      </c>
      <c r="M83" s="34">
        <f t="shared" si="237"/>
        <v>7017</v>
      </c>
      <c r="N83" s="34">
        <f t="shared" si="237"/>
        <v>8423</v>
      </c>
      <c r="O83" s="34">
        <f t="shared" si="237"/>
        <v>0</v>
      </c>
      <c r="P83" s="34">
        <f t="shared" si="237"/>
        <v>0</v>
      </c>
      <c r="Q83" s="34">
        <f t="shared" si="237"/>
        <v>0</v>
      </c>
      <c r="R83" s="34">
        <f t="shared" si="237"/>
        <v>0</v>
      </c>
      <c r="S83" s="34">
        <f t="shared" si="237"/>
        <v>0</v>
      </c>
      <c r="T83" s="34">
        <f t="shared" si="237"/>
        <v>0</v>
      </c>
      <c r="U83" s="34">
        <f t="shared" si="237"/>
        <v>0</v>
      </c>
      <c r="V83" s="34">
        <f t="shared" si="237"/>
        <v>0</v>
      </c>
      <c r="W83" s="34">
        <f t="shared" si="237"/>
        <v>0</v>
      </c>
      <c r="X83" s="34">
        <f t="shared" si="237"/>
        <v>14409</v>
      </c>
      <c r="Y83" s="34">
        <f t="shared" si="237"/>
        <v>14409</v>
      </c>
      <c r="Z83" s="34">
        <f t="shared" si="237"/>
        <v>4214</v>
      </c>
      <c r="AA83" s="34">
        <f t="shared" si="237"/>
        <v>7450</v>
      </c>
      <c r="AB83" s="34">
        <f t="shared" si="237"/>
        <v>2745</v>
      </c>
      <c r="AC83" s="34">
        <f t="shared" si="237"/>
        <v>0</v>
      </c>
      <c r="AD83" s="34">
        <f t="shared" si="237"/>
        <v>0</v>
      </c>
      <c r="AE83" s="34">
        <f t="shared" si="237"/>
        <v>0</v>
      </c>
      <c r="AF83" s="34">
        <f t="shared" si="237"/>
        <v>0</v>
      </c>
      <c r="AG83" s="34">
        <f t="shared" si="237"/>
        <v>0</v>
      </c>
      <c r="AH83" s="34">
        <f t="shared" si="237"/>
        <v>0</v>
      </c>
      <c r="AI83" s="34">
        <f t="shared" si="237"/>
        <v>0</v>
      </c>
      <c r="AJ83" s="34">
        <f t="shared" si="237"/>
        <v>0</v>
      </c>
      <c r="AK83" s="396">
        <f t="shared" ref="AK83" si="238">X83/K83*100</f>
        <v>93.322538860103634</v>
      </c>
      <c r="AL83" s="34">
        <f t="shared" ref="AL83:BU83" si="239">AL84+AL85+AL88</f>
        <v>259982</v>
      </c>
      <c r="AM83" s="34">
        <f t="shared" si="239"/>
        <v>247963</v>
      </c>
      <c r="AN83" s="34">
        <f t="shared" si="239"/>
        <v>223431</v>
      </c>
      <c r="AO83" s="34">
        <f t="shared" si="239"/>
        <v>211412</v>
      </c>
      <c r="AP83" s="34">
        <f t="shared" si="239"/>
        <v>56500</v>
      </c>
      <c r="AQ83" s="34">
        <f t="shared" si="239"/>
        <v>55697</v>
      </c>
      <c r="AR83" s="34">
        <f t="shared" si="239"/>
        <v>156931</v>
      </c>
      <c r="AS83" s="34">
        <f t="shared" si="239"/>
        <v>145715</v>
      </c>
      <c r="AT83" s="34">
        <f t="shared" si="239"/>
        <v>10000</v>
      </c>
      <c r="AU83" s="34">
        <f t="shared" si="239"/>
        <v>0</v>
      </c>
      <c r="AV83" s="34"/>
      <c r="AW83" s="34"/>
      <c r="AX83" s="34">
        <f t="shared" si="239"/>
        <v>36551</v>
      </c>
      <c r="AY83" s="34">
        <f t="shared" si="239"/>
        <v>36551</v>
      </c>
      <c r="AZ83" s="34">
        <f t="shared" si="239"/>
        <v>36551</v>
      </c>
      <c r="BA83" s="34">
        <f t="shared" si="239"/>
        <v>36551</v>
      </c>
      <c r="BB83" s="34">
        <f t="shared" si="239"/>
        <v>0</v>
      </c>
      <c r="BC83" s="34"/>
      <c r="BD83" s="34">
        <f t="shared" si="239"/>
        <v>0</v>
      </c>
      <c r="BE83" s="34">
        <f t="shared" si="239"/>
        <v>0</v>
      </c>
      <c r="BF83" s="34">
        <f t="shared" si="239"/>
        <v>36551</v>
      </c>
      <c r="BG83" s="34">
        <f t="shared" si="239"/>
        <v>0</v>
      </c>
      <c r="BH83" s="34">
        <f t="shared" si="239"/>
        <v>141562</v>
      </c>
      <c r="BI83" s="34">
        <f t="shared" si="239"/>
        <v>108707</v>
      </c>
      <c r="BJ83" s="34">
        <f t="shared" si="239"/>
        <v>30479</v>
      </c>
      <c r="BK83" s="34">
        <f t="shared" si="239"/>
        <v>76581</v>
      </c>
      <c r="BL83" s="34">
        <f t="shared" si="239"/>
        <v>1647</v>
      </c>
      <c r="BM83" s="34">
        <f t="shared" si="239"/>
        <v>0</v>
      </c>
      <c r="BN83" s="34"/>
      <c r="BO83" s="34">
        <f t="shared" si="239"/>
        <v>32855</v>
      </c>
      <c r="BP83" s="34">
        <f t="shared" si="239"/>
        <v>32855</v>
      </c>
      <c r="BQ83" s="34">
        <f t="shared" si="239"/>
        <v>0</v>
      </c>
      <c r="BR83" s="34">
        <f t="shared" si="239"/>
        <v>0</v>
      </c>
      <c r="BS83" s="34">
        <f t="shared" si="239"/>
        <v>0</v>
      </c>
      <c r="BT83" s="34">
        <f t="shared" si="239"/>
        <v>32855</v>
      </c>
      <c r="BU83" s="34">
        <f t="shared" si="239"/>
        <v>0</v>
      </c>
      <c r="BV83" s="111">
        <f t="shared" si="225"/>
        <v>54.450692740266639</v>
      </c>
      <c r="BW83" s="327">
        <f t="shared" si="226"/>
        <v>57.089969067965782</v>
      </c>
    </row>
    <row r="84" spans="1:75">
      <c r="A84" s="19"/>
      <c r="B84" s="45" t="s">
        <v>335</v>
      </c>
      <c r="C84" s="238">
        <f t="shared" si="43"/>
        <v>36551</v>
      </c>
      <c r="D84" s="238">
        <f t="shared" si="68"/>
        <v>36551</v>
      </c>
      <c r="E84" s="238">
        <v>30928</v>
      </c>
      <c r="F84" s="365">
        <f t="shared" si="214"/>
        <v>84.616015977675033</v>
      </c>
      <c r="G84" s="365">
        <f t="shared" si="215"/>
        <v>84.616015977675033</v>
      </c>
      <c r="H84" s="238">
        <f t="shared" si="44"/>
        <v>32855</v>
      </c>
      <c r="I84" s="240">
        <f t="shared" si="95"/>
        <v>89.888101556728955</v>
      </c>
      <c r="J84" s="380">
        <f t="shared" si="216"/>
        <v>89.888101556728955</v>
      </c>
      <c r="K84" s="35">
        <f t="shared" si="84"/>
        <v>0</v>
      </c>
      <c r="L84" s="35">
        <f t="shared" si="85"/>
        <v>0</v>
      </c>
      <c r="M84" s="240"/>
      <c r="N84" s="240"/>
      <c r="O84" s="240"/>
      <c r="P84" s="240"/>
      <c r="Q84" s="240"/>
      <c r="R84" s="45"/>
      <c r="S84" s="45"/>
      <c r="T84" s="45"/>
      <c r="U84" s="45"/>
      <c r="V84" s="45"/>
      <c r="W84" s="45"/>
      <c r="X84" s="254">
        <f t="shared" si="71"/>
        <v>0</v>
      </c>
      <c r="Y84" s="254">
        <f t="shared" si="72"/>
        <v>0</v>
      </c>
      <c r="Z84" s="45"/>
      <c r="AA84" s="45"/>
      <c r="AB84" s="45"/>
      <c r="AC84" s="45"/>
      <c r="AD84" s="45"/>
      <c r="AE84" s="45"/>
      <c r="AF84" s="45"/>
      <c r="AG84" s="45"/>
      <c r="AH84" s="45"/>
      <c r="AI84" s="45"/>
      <c r="AJ84" s="45"/>
      <c r="AK84" s="45"/>
      <c r="AL84" s="35">
        <f>AN84+AX84</f>
        <v>36551</v>
      </c>
      <c r="AM84" s="35">
        <f t="shared" si="74"/>
        <v>36551</v>
      </c>
      <c r="AN84" s="35"/>
      <c r="AO84" s="35"/>
      <c r="AP84" s="35"/>
      <c r="AQ84" s="35"/>
      <c r="AR84" s="35"/>
      <c r="AS84" s="35"/>
      <c r="AT84" s="35"/>
      <c r="AU84" s="35"/>
      <c r="AV84" s="35"/>
      <c r="AW84" s="35"/>
      <c r="AX84" s="39">
        <f t="shared" ref="AX84" si="240">AZ84+BG84</f>
        <v>36551</v>
      </c>
      <c r="AY84" s="35">
        <f t="shared" ref="AY84" si="241">BA84+BG84</f>
        <v>36551</v>
      </c>
      <c r="AZ84" s="39">
        <f t="shared" ref="AZ84" si="242">BB84+BD84+BE84+BF84</f>
        <v>36551</v>
      </c>
      <c r="BA84" s="39">
        <f t="shared" ref="BA84" si="243">BC84+BD84+BE84+BF84+BG84</f>
        <v>36551</v>
      </c>
      <c r="BB84" s="35"/>
      <c r="BC84" s="35"/>
      <c r="BD84" s="35"/>
      <c r="BE84" s="35"/>
      <c r="BF84" s="39">
        <f>SUMIF('PL3-GN TUNG DA'!$AO$15:$AO$512,"UBND huyện Châu Thành",'PL3-GN TUNG DA'!$W$15:$W$512)</f>
        <v>36551</v>
      </c>
      <c r="BG84" s="35"/>
      <c r="BH84" s="39">
        <f t="shared" ref="BH84" si="244">BI84+BO84</f>
        <v>32855</v>
      </c>
      <c r="BI84" s="39">
        <f t="shared" ref="BI84" si="245">BJ84+BK84+BL84+BM84</f>
        <v>0</v>
      </c>
      <c r="BJ84" s="35"/>
      <c r="BK84" s="35"/>
      <c r="BL84" s="35"/>
      <c r="BM84" s="35"/>
      <c r="BN84" s="35"/>
      <c r="BO84" s="36">
        <f t="shared" ref="BO84" si="246">BP84+BU84</f>
        <v>32855</v>
      </c>
      <c r="BP84" s="36">
        <f t="shared" ref="BP84" si="247">BQ84+BR84+BS84+BT84</f>
        <v>32855</v>
      </c>
      <c r="BQ84" s="35"/>
      <c r="BR84" s="35"/>
      <c r="BS84" s="35"/>
      <c r="BT84" s="39">
        <f>SUMIF('PL3-GN TUNG DA'!$AO$15:$AO$512,"UBND huyện Châu Thành",'PL3-GN TUNG DA'!$AK$15:$AK$512)</f>
        <v>32855</v>
      </c>
      <c r="BU84" s="35"/>
      <c r="BV84" s="112">
        <f t="shared" si="225"/>
        <v>89.888101556728955</v>
      </c>
      <c r="BW84" s="326">
        <f t="shared" si="226"/>
        <v>89.888101556728955</v>
      </c>
    </row>
    <row r="85" spans="1:75" ht="44.25" customHeight="1">
      <c r="A85" s="19"/>
      <c r="B85" s="5" t="s">
        <v>336</v>
      </c>
      <c r="C85" s="238">
        <f t="shared" si="43"/>
        <v>193428</v>
      </c>
      <c r="D85" s="238">
        <f t="shared" si="68"/>
        <v>181409</v>
      </c>
      <c r="E85" s="238">
        <v>79795</v>
      </c>
      <c r="F85" s="365">
        <f t="shared" si="214"/>
        <v>41.253076079988418</v>
      </c>
      <c r="G85" s="365">
        <f t="shared" si="215"/>
        <v>43.986241035450277</v>
      </c>
      <c r="H85" s="238">
        <f t="shared" si="44"/>
        <v>97700</v>
      </c>
      <c r="I85" s="240">
        <f t="shared" si="95"/>
        <v>50.509750398080946</v>
      </c>
      <c r="J85" s="380">
        <f t="shared" si="216"/>
        <v>53.85620338571956</v>
      </c>
      <c r="K85" s="35">
        <f>K86+K87</f>
        <v>9923</v>
      </c>
      <c r="L85" s="35">
        <f t="shared" ref="L85:AJ85" si="248">L86+L87</f>
        <v>9923</v>
      </c>
      <c r="M85" s="35">
        <f t="shared" si="248"/>
        <v>1500</v>
      </c>
      <c r="N85" s="35">
        <f t="shared" si="248"/>
        <v>8423</v>
      </c>
      <c r="O85" s="35">
        <f t="shared" si="248"/>
        <v>0</v>
      </c>
      <c r="P85" s="35">
        <f t="shared" si="248"/>
        <v>0</v>
      </c>
      <c r="Q85" s="35">
        <f t="shared" si="248"/>
        <v>0</v>
      </c>
      <c r="R85" s="35">
        <f t="shared" si="248"/>
        <v>0</v>
      </c>
      <c r="S85" s="35">
        <f t="shared" si="248"/>
        <v>0</v>
      </c>
      <c r="T85" s="35">
        <f t="shared" si="248"/>
        <v>0</v>
      </c>
      <c r="U85" s="35">
        <f t="shared" si="248"/>
        <v>0</v>
      </c>
      <c r="V85" s="35">
        <f t="shared" si="248"/>
        <v>0</v>
      </c>
      <c r="W85" s="35">
        <f t="shared" si="248"/>
        <v>0</v>
      </c>
      <c r="X85" s="35">
        <f t="shared" si="248"/>
        <v>8950</v>
      </c>
      <c r="Y85" s="35">
        <f t="shared" si="248"/>
        <v>8950</v>
      </c>
      <c r="Z85" s="35">
        <f t="shared" si="248"/>
        <v>1500</v>
      </c>
      <c r="AA85" s="35">
        <f t="shared" si="248"/>
        <v>7450</v>
      </c>
      <c r="AB85" s="35">
        <f t="shared" si="248"/>
        <v>0</v>
      </c>
      <c r="AC85" s="35">
        <f t="shared" si="248"/>
        <v>0</v>
      </c>
      <c r="AD85" s="35">
        <f t="shared" si="248"/>
        <v>0</v>
      </c>
      <c r="AE85" s="35">
        <f t="shared" si="248"/>
        <v>0</v>
      </c>
      <c r="AF85" s="35">
        <f t="shared" si="248"/>
        <v>0</v>
      </c>
      <c r="AG85" s="35">
        <f t="shared" si="248"/>
        <v>0</v>
      </c>
      <c r="AH85" s="35">
        <f t="shared" si="248"/>
        <v>0</v>
      </c>
      <c r="AI85" s="35">
        <f t="shared" si="248"/>
        <v>0</v>
      </c>
      <c r="AJ85" s="35">
        <f t="shared" si="248"/>
        <v>0</v>
      </c>
      <c r="AK85" s="395">
        <f t="shared" ref="AK85" si="249">X85/K85*100</f>
        <v>90.194497631764591</v>
      </c>
      <c r="AL85" s="35">
        <f>AL86+AL87</f>
        <v>183505</v>
      </c>
      <c r="AM85" s="35">
        <f t="shared" si="74"/>
        <v>171486</v>
      </c>
      <c r="AN85" s="35">
        <f t="shared" ref="AN85:BM85" si="250">AN86+AN87</f>
        <v>183505</v>
      </c>
      <c r="AO85" s="35">
        <f t="shared" si="250"/>
        <v>171486</v>
      </c>
      <c r="AP85" s="35">
        <f t="shared" si="250"/>
        <v>26574</v>
      </c>
      <c r="AQ85" s="35">
        <f t="shared" si="250"/>
        <v>25771</v>
      </c>
      <c r="AR85" s="35">
        <f t="shared" si="250"/>
        <v>156931</v>
      </c>
      <c r="AS85" s="35">
        <f t="shared" si="250"/>
        <v>145715</v>
      </c>
      <c r="AT85" s="35">
        <f t="shared" si="250"/>
        <v>0</v>
      </c>
      <c r="AU85" s="35">
        <f t="shared" si="250"/>
        <v>0</v>
      </c>
      <c r="AV85" s="35"/>
      <c r="AW85" s="35"/>
      <c r="AX85" s="35">
        <f t="shared" si="250"/>
        <v>0</v>
      </c>
      <c r="AY85" s="35"/>
      <c r="AZ85" s="35">
        <f t="shared" si="250"/>
        <v>0</v>
      </c>
      <c r="BA85" s="35"/>
      <c r="BB85" s="35">
        <f t="shared" si="250"/>
        <v>0</v>
      </c>
      <c r="BC85" s="35"/>
      <c r="BD85" s="35">
        <f t="shared" si="250"/>
        <v>0</v>
      </c>
      <c r="BE85" s="35">
        <f t="shared" si="250"/>
        <v>0</v>
      </c>
      <c r="BF85" s="35">
        <f t="shared" si="250"/>
        <v>0</v>
      </c>
      <c r="BG85" s="35">
        <f t="shared" si="250"/>
        <v>0</v>
      </c>
      <c r="BH85" s="35">
        <f t="shared" si="250"/>
        <v>88750</v>
      </c>
      <c r="BI85" s="35">
        <f t="shared" si="250"/>
        <v>88750</v>
      </c>
      <c r="BJ85" s="35">
        <f t="shared" si="250"/>
        <v>12169</v>
      </c>
      <c r="BK85" s="35">
        <f t="shared" si="250"/>
        <v>76581</v>
      </c>
      <c r="BL85" s="35">
        <f t="shared" si="250"/>
        <v>0</v>
      </c>
      <c r="BM85" s="35">
        <f t="shared" si="250"/>
        <v>0</v>
      </c>
      <c r="BN85" s="35"/>
      <c r="BO85" s="35"/>
      <c r="BP85" s="35"/>
      <c r="BQ85" s="35"/>
      <c r="BR85" s="35"/>
      <c r="BS85" s="35"/>
      <c r="BT85" s="35"/>
      <c r="BU85" s="35"/>
      <c r="BV85" s="112">
        <f t="shared" si="225"/>
        <v>48.363804800959102</v>
      </c>
      <c r="BW85" s="326">
        <f t="shared" si="226"/>
        <v>51.753495912202737</v>
      </c>
    </row>
    <row r="86" spans="1:75" s="74" customFormat="1" hidden="1">
      <c r="A86" s="46"/>
      <c r="B86" s="75" t="s">
        <v>447</v>
      </c>
      <c r="C86" s="323">
        <f t="shared" si="43"/>
        <v>0</v>
      </c>
      <c r="D86" s="323">
        <f t="shared" si="68"/>
        <v>0</v>
      </c>
      <c r="E86" s="323">
        <v>0</v>
      </c>
      <c r="F86" s="365" t="e">
        <f t="shared" si="214"/>
        <v>#DIV/0!</v>
      </c>
      <c r="G86" s="365" t="e">
        <f t="shared" si="215"/>
        <v>#DIV/0!</v>
      </c>
      <c r="H86" s="323">
        <f t="shared" si="44"/>
        <v>0</v>
      </c>
      <c r="I86" s="113"/>
      <c r="J86" s="388"/>
      <c r="K86" s="36">
        <f t="shared" si="84"/>
        <v>0</v>
      </c>
      <c r="L86" s="36">
        <f t="shared" si="85"/>
        <v>0</v>
      </c>
      <c r="M86" s="113"/>
      <c r="N86" s="113"/>
      <c r="O86" s="113"/>
      <c r="P86" s="113"/>
      <c r="Q86" s="113"/>
      <c r="R86" s="75"/>
      <c r="S86" s="75"/>
      <c r="T86" s="75"/>
      <c r="U86" s="75"/>
      <c r="V86" s="75"/>
      <c r="W86" s="75"/>
      <c r="X86" s="324">
        <f t="shared" si="71"/>
        <v>0</v>
      </c>
      <c r="Y86" s="324">
        <f t="shared" si="72"/>
        <v>0</v>
      </c>
      <c r="Z86" s="75"/>
      <c r="AA86" s="75"/>
      <c r="AB86" s="75"/>
      <c r="AC86" s="75"/>
      <c r="AD86" s="75"/>
      <c r="AE86" s="75"/>
      <c r="AF86" s="75"/>
      <c r="AG86" s="75"/>
      <c r="AH86" s="75"/>
      <c r="AI86" s="75"/>
      <c r="AJ86" s="75"/>
      <c r="AK86" s="75"/>
      <c r="AL86" s="36">
        <f>AN86+AX86</f>
        <v>0</v>
      </c>
      <c r="AM86" s="36">
        <f t="shared" si="74"/>
        <v>0</v>
      </c>
      <c r="AN86" s="36">
        <f t="shared" ref="AN86:AN88" si="251">AP86+AR86+AT86+AU86</f>
        <v>0</v>
      </c>
      <c r="AO86" s="36">
        <f t="shared" ref="AO86:AO88" si="252">AQ86+AS86+AT86+AV86+AW86</f>
        <v>0</v>
      </c>
      <c r="AP86" s="36">
        <f>SUMIF('PL3-GN TUNG DA'!$AO$15:$AO$512,"UBND huyện Châu Thành",'PL3-GN TUNG DA'!$G$15:$G$512)</f>
        <v>0</v>
      </c>
      <c r="AQ86" s="36">
        <f>SUMIF('PL3-GN TUNG DA'!$AO$15:$AO$512,"UBND huyện Châu Thành",'PL3-GN TUNG DA'!$H$15:$H$512)</f>
        <v>0</v>
      </c>
      <c r="AR86" s="36">
        <f>SUMIF('PL3-GN TUNG DA'!$AO$15:$AO$512,"UBND huyện Châu Thành",'PL3-GN TUNG DA'!$I$15:$I$512)</f>
        <v>0</v>
      </c>
      <c r="AS86" s="36">
        <f>SUMIF('PL3-GN TUNG DA'!$AO$15:$AO$512,"UBND huyện Châu Thành",'PL3-GN TUNG DA'!$J$15:$J$512)</f>
        <v>0</v>
      </c>
      <c r="AT86" s="36"/>
      <c r="AU86" s="36"/>
      <c r="AV86" s="36"/>
      <c r="AW86" s="36"/>
      <c r="AX86" s="36"/>
      <c r="AY86" s="36"/>
      <c r="AZ86" s="36"/>
      <c r="BA86" s="36"/>
      <c r="BB86" s="36"/>
      <c r="BC86" s="36"/>
      <c r="BD86" s="36"/>
      <c r="BE86" s="36"/>
      <c r="BF86" s="36"/>
      <c r="BG86" s="36"/>
      <c r="BH86" s="36">
        <f t="shared" ref="BH86:BH87" si="253">BI86+BO86</f>
        <v>0</v>
      </c>
      <c r="BI86" s="36">
        <f t="shared" ref="BI86:BI87" si="254">BJ86+BK86+BL86+BM86</f>
        <v>0</v>
      </c>
      <c r="BJ86" s="36"/>
      <c r="BK86" s="36">
        <f>SUMIF('PL3-GN TUNG DA'!$AO$15:$AO$512,"UBND huyện Châu Thành",'PL3-GN TUNG DA'!$AB$15:$AB$512)</f>
        <v>0</v>
      </c>
      <c r="BL86" s="36"/>
      <c r="BM86" s="36"/>
      <c r="BN86" s="36"/>
      <c r="BO86" s="36"/>
      <c r="BP86" s="36"/>
      <c r="BQ86" s="36"/>
      <c r="BR86" s="36"/>
      <c r="BS86" s="36"/>
      <c r="BT86" s="36"/>
      <c r="BU86" s="36"/>
      <c r="BV86" s="113"/>
      <c r="BW86" s="326"/>
    </row>
    <row r="87" spans="1:75" s="74" customFormat="1" ht="37.5" hidden="1">
      <c r="A87" s="46"/>
      <c r="B87" s="73" t="s">
        <v>436</v>
      </c>
      <c r="C87" s="323">
        <f t="shared" si="43"/>
        <v>193428</v>
      </c>
      <c r="D87" s="323">
        <f t="shared" si="68"/>
        <v>181409</v>
      </c>
      <c r="E87" s="323">
        <v>79795</v>
      </c>
      <c r="F87" s="365">
        <f t="shared" si="214"/>
        <v>41.253076079988418</v>
      </c>
      <c r="G87" s="365">
        <f t="shared" si="215"/>
        <v>43.986241035450277</v>
      </c>
      <c r="H87" s="323">
        <f t="shared" si="44"/>
        <v>97700</v>
      </c>
      <c r="I87" s="113">
        <f t="shared" ref="I87:I99" si="255">H87/C87*100</f>
        <v>50.509750398080946</v>
      </c>
      <c r="J87" s="388">
        <f t="shared" si="216"/>
        <v>53.85620338571956</v>
      </c>
      <c r="K87" s="36">
        <f t="shared" si="84"/>
        <v>9923</v>
      </c>
      <c r="L87" s="36">
        <f t="shared" si="85"/>
        <v>9923</v>
      </c>
      <c r="M87" s="36">
        <f>SUMIF('PL4-GN KD23-24'!$AD$11:$AD$489,"Ban QLDA ĐTXD KV huyện Châu Thành",'PL4-GN KD23-24'!$E$11:$E$489)</f>
        <v>1500</v>
      </c>
      <c r="N87" s="36">
        <f>SUMIF('PL4-GN KD23-24'!$AD$11:$AD$489,"Ban QLDA ĐTXD KV huyện Châu Thành",'PL4-GN KD23-24'!$F$11:$F$489)</f>
        <v>8423</v>
      </c>
      <c r="O87" s="36">
        <f>SUMIF('PL4-GN KD23-24'!$AD$11:$AD$489,B87,'PL4-GN KD23-24'!$G$11:$G$489)</f>
        <v>0</v>
      </c>
      <c r="P87" s="36">
        <f>SUMIF('PL4-GN KD23-24'!$AD$11:$AD$489,B87,'PL4-GN KD23-24'!$H$11:$H$489)</f>
        <v>0</v>
      </c>
      <c r="Q87" s="113"/>
      <c r="R87" s="73"/>
      <c r="S87" s="73"/>
      <c r="T87" s="73"/>
      <c r="U87" s="73"/>
      <c r="V87" s="73"/>
      <c r="W87" s="73"/>
      <c r="X87" s="324">
        <f t="shared" si="71"/>
        <v>8950</v>
      </c>
      <c r="Y87" s="324">
        <f t="shared" si="72"/>
        <v>8950</v>
      </c>
      <c r="Z87" s="73">
        <v>1500</v>
      </c>
      <c r="AA87" s="221">
        <v>7450</v>
      </c>
      <c r="AB87" s="73"/>
      <c r="AC87" s="73"/>
      <c r="AD87" s="73"/>
      <c r="AE87" s="73"/>
      <c r="AF87" s="73"/>
      <c r="AG87" s="73"/>
      <c r="AH87" s="73"/>
      <c r="AI87" s="73"/>
      <c r="AJ87" s="73"/>
      <c r="AK87" s="73"/>
      <c r="AL87" s="36">
        <f>AN87+AX87</f>
        <v>183505</v>
      </c>
      <c r="AM87" s="36">
        <f t="shared" si="74"/>
        <v>171486</v>
      </c>
      <c r="AN87" s="36">
        <f t="shared" si="251"/>
        <v>183505</v>
      </c>
      <c r="AO87" s="36">
        <f t="shared" si="252"/>
        <v>171486</v>
      </c>
      <c r="AP87" s="36">
        <f>SUMIF('PL3-GN TUNG DA'!$AO$15:$AO$512,"Ban QLDA ĐTXD KV huyện Châu Thành",'PL3-GN TUNG DA'!$G$15:$G$512)</f>
        <v>26574</v>
      </c>
      <c r="AQ87" s="36">
        <f>SUMIF('PL3-GN TUNG DA'!$AO$15:$AO$512,"Ban QLDA ĐTXD KV huyện Châu Thành",'PL3-GN TUNG DA'!$H$15:$H$512)</f>
        <v>25771</v>
      </c>
      <c r="AR87" s="36">
        <f>SUMIF('PL3-GN TUNG DA'!$AO$15:$AO$512,"Ban QLDA ĐTXD KV huyện Châu Thành",'PL3-GN TUNG DA'!$I$15:$I$512)</f>
        <v>156931</v>
      </c>
      <c r="AS87" s="36">
        <f>SUMIF('PL3-GN TUNG DA'!$AO$15:$AO$512,"Ban QLDA ĐTXD KV huyện Châu Thành",'PL3-GN TUNG DA'!$J$15:$J$512)</f>
        <v>145715</v>
      </c>
      <c r="AT87" s="36"/>
      <c r="AU87" s="36"/>
      <c r="AV87" s="36"/>
      <c r="AW87" s="36"/>
      <c r="AX87" s="36"/>
      <c r="AY87" s="36"/>
      <c r="AZ87" s="36"/>
      <c r="BA87" s="36"/>
      <c r="BB87" s="36"/>
      <c r="BC87" s="36"/>
      <c r="BD87" s="36"/>
      <c r="BE87" s="36"/>
      <c r="BF87" s="36"/>
      <c r="BG87" s="36"/>
      <c r="BH87" s="36">
        <f t="shared" si="253"/>
        <v>88750</v>
      </c>
      <c r="BI87" s="36">
        <f t="shared" si="254"/>
        <v>88750</v>
      </c>
      <c r="BJ87" s="36">
        <f>SUMIF('PL3-GN TUNG DA'!$AO$15:$AO$512,"Ban QLDA ĐTXD KV huyện Châu Thành",'PL3-GN TUNG DA'!$AA$15:$AA$512)</f>
        <v>12169</v>
      </c>
      <c r="BK87" s="36">
        <f>SUMIF('PL3-GN TUNG DA'!$AO$15:$AO$512,"Ban QLDA ĐTXD KV huyện Châu Thành",'PL3-GN TUNG DA'!$AB$15:$AB$512)</f>
        <v>76581</v>
      </c>
      <c r="BL87" s="36"/>
      <c r="BM87" s="36"/>
      <c r="BN87" s="36"/>
      <c r="BO87" s="36"/>
      <c r="BP87" s="36"/>
      <c r="BQ87" s="36"/>
      <c r="BR87" s="36"/>
      <c r="BS87" s="36"/>
      <c r="BT87" s="36"/>
      <c r="BU87" s="36"/>
      <c r="BV87" s="113">
        <f t="shared" si="225"/>
        <v>48.363804800959102</v>
      </c>
      <c r="BW87" s="326">
        <f t="shared" si="226"/>
        <v>51.753495912202737</v>
      </c>
    </row>
    <row r="88" spans="1:75" ht="45" customHeight="1">
      <c r="A88" s="19"/>
      <c r="B88" s="5" t="s">
        <v>439</v>
      </c>
      <c r="C88" s="238">
        <f t="shared" si="43"/>
        <v>45443</v>
      </c>
      <c r="D88" s="238">
        <f t="shared" si="68"/>
        <v>45443</v>
      </c>
      <c r="E88" s="238">
        <v>16271</v>
      </c>
      <c r="F88" s="365">
        <f t="shared" si="214"/>
        <v>35.80529454481438</v>
      </c>
      <c r="G88" s="365">
        <f t="shared" si="215"/>
        <v>35.80529454481438</v>
      </c>
      <c r="H88" s="238">
        <f t="shared" si="44"/>
        <v>25416</v>
      </c>
      <c r="I88" s="240">
        <f t="shared" si="255"/>
        <v>55.929406069141564</v>
      </c>
      <c r="J88" s="380">
        <f t="shared" si="216"/>
        <v>55.929406069141564</v>
      </c>
      <c r="K88" s="35">
        <f t="shared" si="84"/>
        <v>5517</v>
      </c>
      <c r="L88" s="35">
        <f t="shared" si="85"/>
        <v>5517</v>
      </c>
      <c r="M88" s="35">
        <f>'PL4-GN KD23-24'!E25</f>
        <v>5517</v>
      </c>
      <c r="N88" s="240"/>
      <c r="O88" s="240"/>
      <c r="P88" s="240"/>
      <c r="Q88" s="240"/>
      <c r="R88" s="5"/>
      <c r="S88" s="5"/>
      <c r="T88" s="5"/>
      <c r="U88" s="5"/>
      <c r="V88" s="5"/>
      <c r="W88" s="5"/>
      <c r="X88" s="254">
        <f t="shared" si="71"/>
        <v>5459</v>
      </c>
      <c r="Y88" s="254">
        <f t="shared" si="72"/>
        <v>5459</v>
      </c>
      <c r="Z88" s="339">
        <f>'PL4-GN KD23-24'!R25</f>
        <v>2714</v>
      </c>
      <c r="AA88" s="5"/>
      <c r="AB88" s="5">
        <f>'PL4-GN KD23-24'!T25</f>
        <v>2745</v>
      </c>
      <c r="AC88" s="5"/>
      <c r="AD88" s="5"/>
      <c r="AE88" s="5"/>
      <c r="AF88" s="5"/>
      <c r="AG88" s="5"/>
      <c r="AH88" s="5"/>
      <c r="AI88" s="5"/>
      <c r="AJ88" s="5"/>
      <c r="AK88" s="395">
        <f t="shared" ref="AK88:AK89" si="256">X88/K88*100</f>
        <v>98.948704005800252</v>
      </c>
      <c r="AL88" s="35">
        <f>AN88+AX88</f>
        <v>39926</v>
      </c>
      <c r="AM88" s="35">
        <f t="shared" si="74"/>
        <v>39926</v>
      </c>
      <c r="AN88" s="39">
        <f t="shared" si="251"/>
        <v>39926</v>
      </c>
      <c r="AO88" s="39">
        <f t="shared" si="252"/>
        <v>39926</v>
      </c>
      <c r="AP88" s="35">
        <f>'PL3-GN TUNG DA'!G27</f>
        <v>29926</v>
      </c>
      <c r="AQ88" s="35">
        <f>'PL3-GN TUNG DA'!H27</f>
        <v>29926</v>
      </c>
      <c r="AR88" s="35"/>
      <c r="AS88" s="35"/>
      <c r="AT88" s="35">
        <f>'PL3-GN TUNG DA'!K27</f>
        <v>10000</v>
      </c>
      <c r="AU88" s="35"/>
      <c r="AV88" s="35"/>
      <c r="AW88" s="35"/>
      <c r="AX88" s="35"/>
      <c r="AY88" s="35"/>
      <c r="AZ88" s="35"/>
      <c r="BA88" s="35"/>
      <c r="BB88" s="35"/>
      <c r="BC88" s="35"/>
      <c r="BD88" s="35"/>
      <c r="BE88" s="35"/>
      <c r="BF88" s="35"/>
      <c r="BG88" s="35"/>
      <c r="BH88" s="39">
        <f t="shared" ref="BH88" si="257">BI88+BO88</f>
        <v>19957</v>
      </c>
      <c r="BI88" s="39">
        <f t="shared" ref="BI88" si="258">BJ88+BK88+BL88+BM88</f>
        <v>19957</v>
      </c>
      <c r="BJ88" s="35">
        <f>'PL3-GN TUNG DA'!AA27</f>
        <v>18310</v>
      </c>
      <c r="BK88" s="35"/>
      <c r="BL88" s="35">
        <f>'PL3-GN TUNG DA'!AC27</f>
        <v>1647</v>
      </c>
      <c r="BM88" s="35"/>
      <c r="BN88" s="35"/>
      <c r="BO88" s="35"/>
      <c r="BP88" s="35"/>
      <c r="BQ88" s="35"/>
      <c r="BR88" s="35"/>
      <c r="BS88" s="35"/>
      <c r="BT88" s="35"/>
      <c r="BU88" s="35"/>
      <c r="BV88" s="112">
        <f t="shared" si="225"/>
        <v>49.984972198567348</v>
      </c>
      <c r="BW88" s="326">
        <f t="shared" si="226"/>
        <v>49.984972198567348</v>
      </c>
    </row>
    <row r="89" spans="1:75">
      <c r="A89" s="20">
        <v>8</v>
      </c>
      <c r="B89" s="44" t="s">
        <v>17</v>
      </c>
      <c r="C89" s="239">
        <f t="shared" si="43"/>
        <v>305040</v>
      </c>
      <c r="D89" s="239">
        <f>K89+AM89</f>
        <v>327341</v>
      </c>
      <c r="E89" s="239">
        <f>E90+E93+E96</f>
        <v>210128</v>
      </c>
      <c r="F89" s="364">
        <f t="shared" si="214"/>
        <v>68.885392079727254</v>
      </c>
      <c r="G89" s="364">
        <f t="shared" si="215"/>
        <v>64.192386532698322</v>
      </c>
      <c r="H89" s="239">
        <f t="shared" si="44"/>
        <v>272113</v>
      </c>
      <c r="I89" s="111">
        <f t="shared" si="255"/>
        <v>89.205677943876211</v>
      </c>
      <c r="J89" s="386">
        <f t="shared" si="216"/>
        <v>83.128297402402993</v>
      </c>
      <c r="K89" s="34">
        <f>K90+K93+K96</f>
        <v>10442</v>
      </c>
      <c r="L89" s="34">
        <f t="shared" ref="L89" si="259">L90+L93+L96</f>
        <v>10442</v>
      </c>
      <c r="M89" s="34">
        <f t="shared" ref="M89:AC89" si="260">M90+M93+M96</f>
        <v>10403</v>
      </c>
      <c r="N89" s="34">
        <f t="shared" si="260"/>
        <v>39</v>
      </c>
      <c r="O89" s="34">
        <f t="shared" si="260"/>
        <v>0</v>
      </c>
      <c r="P89" s="34">
        <f t="shared" si="260"/>
        <v>0</v>
      </c>
      <c r="Q89" s="34">
        <f t="shared" si="260"/>
        <v>0</v>
      </c>
      <c r="R89" s="34">
        <f t="shared" si="260"/>
        <v>0</v>
      </c>
      <c r="S89" s="34">
        <f t="shared" si="260"/>
        <v>0</v>
      </c>
      <c r="T89" s="34">
        <f t="shared" si="260"/>
        <v>0</v>
      </c>
      <c r="U89" s="34">
        <f t="shared" si="260"/>
        <v>0</v>
      </c>
      <c r="V89" s="34">
        <f t="shared" si="260"/>
        <v>0</v>
      </c>
      <c r="W89" s="34">
        <f t="shared" si="260"/>
        <v>0</v>
      </c>
      <c r="X89" s="34">
        <f t="shared" si="260"/>
        <v>8482</v>
      </c>
      <c r="Y89" s="34">
        <f t="shared" si="260"/>
        <v>8482</v>
      </c>
      <c r="Z89" s="34">
        <f t="shared" si="260"/>
        <v>6538</v>
      </c>
      <c r="AA89" s="34">
        <f t="shared" si="260"/>
        <v>0</v>
      </c>
      <c r="AB89" s="34">
        <f t="shared" si="260"/>
        <v>1944</v>
      </c>
      <c r="AC89" s="34">
        <f t="shared" si="260"/>
        <v>0</v>
      </c>
      <c r="AD89" s="44"/>
      <c r="AE89" s="44"/>
      <c r="AF89" s="44"/>
      <c r="AG89" s="44"/>
      <c r="AH89" s="44"/>
      <c r="AI89" s="44"/>
      <c r="AJ89" s="44"/>
      <c r="AK89" s="396">
        <f t="shared" si="256"/>
        <v>81.22964949243439</v>
      </c>
      <c r="AL89" s="34">
        <f>AL90+AL93+AL96</f>
        <v>294598</v>
      </c>
      <c r="AM89" s="34">
        <f>AM90+AM93+AM96</f>
        <v>316899</v>
      </c>
      <c r="AN89" s="34">
        <f t="shared" ref="AN89:BU89" si="261">AN90+AN93+AN96</f>
        <v>132254</v>
      </c>
      <c r="AO89" s="34">
        <f t="shared" si="261"/>
        <v>154555</v>
      </c>
      <c r="AP89" s="34">
        <f t="shared" si="261"/>
        <v>44170</v>
      </c>
      <c r="AQ89" s="34">
        <f t="shared" si="261"/>
        <v>45510</v>
      </c>
      <c r="AR89" s="34">
        <f t="shared" si="261"/>
        <v>58084</v>
      </c>
      <c r="AS89" s="34">
        <f t="shared" si="261"/>
        <v>79045</v>
      </c>
      <c r="AT89" s="34">
        <f t="shared" si="261"/>
        <v>30000</v>
      </c>
      <c r="AU89" s="34">
        <f t="shared" si="261"/>
        <v>0</v>
      </c>
      <c r="AV89" s="34"/>
      <c r="AW89" s="34"/>
      <c r="AX89" s="34">
        <f t="shared" si="261"/>
        <v>162344</v>
      </c>
      <c r="AY89" s="34">
        <f t="shared" ref="AY89" si="262">AY90+AY93+AY96</f>
        <v>162344</v>
      </c>
      <c r="AZ89" s="34">
        <f t="shared" si="261"/>
        <v>162344</v>
      </c>
      <c r="BA89" s="34">
        <f t="shared" ref="BA89" si="263">BA90+BA93+BA96</f>
        <v>162344</v>
      </c>
      <c r="BB89" s="34">
        <f t="shared" si="261"/>
        <v>132000</v>
      </c>
      <c r="BC89" s="34">
        <f t="shared" ref="BC89" si="264">BC90+BC93+BC96</f>
        <v>132000</v>
      </c>
      <c r="BD89" s="34">
        <f t="shared" si="261"/>
        <v>0</v>
      </c>
      <c r="BE89" s="34">
        <f t="shared" si="261"/>
        <v>0</v>
      </c>
      <c r="BF89" s="34">
        <f t="shared" si="261"/>
        <v>30344</v>
      </c>
      <c r="BG89" s="34">
        <f t="shared" si="261"/>
        <v>0</v>
      </c>
      <c r="BH89" s="34">
        <f t="shared" si="261"/>
        <v>263631</v>
      </c>
      <c r="BI89" s="34">
        <f t="shared" si="261"/>
        <v>109600</v>
      </c>
      <c r="BJ89" s="34">
        <f t="shared" si="261"/>
        <v>26133</v>
      </c>
      <c r="BK89" s="34">
        <f t="shared" si="261"/>
        <v>67337</v>
      </c>
      <c r="BL89" s="34">
        <f t="shared" si="261"/>
        <v>16130</v>
      </c>
      <c r="BM89" s="34">
        <f t="shared" si="261"/>
        <v>0</v>
      </c>
      <c r="BN89" s="34"/>
      <c r="BO89" s="34">
        <f t="shared" si="261"/>
        <v>154031</v>
      </c>
      <c r="BP89" s="34">
        <f t="shared" si="261"/>
        <v>154031</v>
      </c>
      <c r="BQ89" s="34">
        <f t="shared" si="261"/>
        <v>132000</v>
      </c>
      <c r="BR89" s="34">
        <f t="shared" si="261"/>
        <v>0</v>
      </c>
      <c r="BS89" s="34">
        <f t="shared" si="261"/>
        <v>0</v>
      </c>
      <c r="BT89" s="34">
        <f t="shared" si="261"/>
        <v>22031</v>
      </c>
      <c r="BU89" s="34">
        <f t="shared" si="261"/>
        <v>0</v>
      </c>
      <c r="BV89" s="111">
        <f t="shared" si="225"/>
        <v>89.488387565428141</v>
      </c>
      <c r="BW89" s="327">
        <f t="shared" si="226"/>
        <v>83.190858917194433</v>
      </c>
    </row>
    <row r="90" spans="1:75">
      <c r="A90" s="19"/>
      <c r="B90" s="45" t="s">
        <v>335</v>
      </c>
      <c r="C90" s="238">
        <f t="shared" si="43"/>
        <v>162344</v>
      </c>
      <c r="D90" s="238">
        <f t="shared" si="68"/>
        <v>162344</v>
      </c>
      <c r="E90" s="238">
        <v>133186</v>
      </c>
      <c r="F90" s="365">
        <f t="shared" si="214"/>
        <v>82.039373182870946</v>
      </c>
      <c r="G90" s="365">
        <f t="shared" si="215"/>
        <v>82.039373182870946</v>
      </c>
      <c r="H90" s="238">
        <f t="shared" si="44"/>
        <v>154031</v>
      </c>
      <c r="I90" s="240">
        <f t="shared" si="255"/>
        <v>94.879391908539887</v>
      </c>
      <c r="J90" s="380">
        <f t="shared" si="216"/>
        <v>94.879391908539887</v>
      </c>
      <c r="K90" s="35">
        <f t="shared" si="84"/>
        <v>0</v>
      </c>
      <c r="L90" s="35">
        <f t="shared" si="85"/>
        <v>0</v>
      </c>
      <c r="M90" s="35">
        <f t="shared" ref="M90" si="265">SUM(N90:Q90)</f>
        <v>0</v>
      </c>
      <c r="N90" s="35">
        <f t="shared" ref="N90" si="266">SUM(O90:R90)</f>
        <v>0</v>
      </c>
      <c r="O90" s="35">
        <f t="shared" ref="O90" si="267">SUM(P90:S90)</f>
        <v>0</v>
      </c>
      <c r="P90" s="35">
        <f t="shared" ref="P90" si="268">SUM(Q90:T90)</f>
        <v>0</v>
      </c>
      <c r="Q90" s="35">
        <f t="shared" ref="Q90" si="269">SUM(R90:U90)</f>
        <v>0</v>
      </c>
      <c r="R90" s="35">
        <f t="shared" ref="R90" si="270">SUM(S90:V90)</f>
        <v>0</v>
      </c>
      <c r="S90" s="35">
        <f t="shared" ref="S90" si="271">SUM(T90:W90)</f>
        <v>0</v>
      </c>
      <c r="T90" s="35">
        <f t="shared" ref="T90" si="272">SUM(U90:X90)</f>
        <v>0</v>
      </c>
      <c r="U90" s="35">
        <f t="shared" ref="U90" si="273">SUM(V90:Y90)</f>
        <v>0</v>
      </c>
      <c r="V90" s="35">
        <f t="shared" ref="V90" si="274">SUM(W90:Z90)</f>
        <v>0</v>
      </c>
      <c r="W90" s="35">
        <f t="shared" ref="W90" si="275">SUM(X90:AA90)</f>
        <v>0</v>
      </c>
      <c r="X90" s="35">
        <f t="shared" ref="X90" si="276">SUM(Y90:AB90)</f>
        <v>0</v>
      </c>
      <c r="Y90" s="35">
        <f t="shared" ref="Y90" si="277">SUM(Z90:AC90)</f>
        <v>0</v>
      </c>
      <c r="Z90" s="35">
        <f t="shared" ref="Z90" si="278">SUM(AA90:AD90)</f>
        <v>0</v>
      </c>
      <c r="AA90" s="35">
        <f t="shared" ref="AA90" si="279">SUM(AB90:AE90)</f>
        <v>0</v>
      </c>
      <c r="AB90" s="35">
        <f t="shared" ref="AB90" si="280">SUM(AC90:AF90)</f>
        <v>0</v>
      </c>
      <c r="AC90" s="35">
        <f t="shared" ref="AC90" si="281">SUM(AD90:AG90)</f>
        <v>0</v>
      </c>
      <c r="AD90" s="45"/>
      <c r="AE90" s="45"/>
      <c r="AF90" s="45"/>
      <c r="AG90" s="45"/>
      <c r="AH90" s="45"/>
      <c r="AI90" s="45"/>
      <c r="AJ90" s="45"/>
      <c r="AK90" s="45"/>
      <c r="AL90" s="35">
        <f>AL91+AL92</f>
        <v>162344</v>
      </c>
      <c r="AM90" s="35">
        <f t="shared" si="74"/>
        <v>162344</v>
      </c>
      <c r="AN90" s="35"/>
      <c r="AO90" s="35"/>
      <c r="AP90" s="35">
        <f t="shared" ref="AP90:AU90" si="282">AP91+AP92</f>
        <v>0</v>
      </c>
      <c r="AQ90" s="35"/>
      <c r="AR90" s="35">
        <f t="shared" si="282"/>
        <v>0</v>
      </c>
      <c r="AS90" s="35"/>
      <c r="AT90" s="35">
        <f t="shared" si="282"/>
        <v>0</v>
      </c>
      <c r="AU90" s="35">
        <f t="shared" si="282"/>
        <v>0</v>
      </c>
      <c r="AV90" s="35"/>
      <c r="AW90" s="35"/>
      <c r="AX90" s="39">
        <f>AX91+AX92</f>
        <v>162344</v>
      </c>
      <c r="AY90" s="39">
        <f>AY91+AY92</f>
        <v>162344</v>
      </c>
      <c r="AZ90" s="39">
        <f t="shared" ref="AZ90:BT90" si="283">AZ91+AZ92</f>
        <v>162344</v>
      </c>
      <c r="BA90" s="39">
        <f t="shared" ref="BA90" si="284">BA91+BA92</f>
        <v>162344</v>
      </c>
      <c r="BB90" s="39">
        <f t="shared" si="283"/>
        <v>132000</v>
      </c>
      <c r="BC90" s="39">
        <f t="shared" ref="BC90" si="285">BC91+BC92</f>
        <v>132000</v>
      </c>
      <c r="BD90" s="39">
        <f t="shared" si="283"/>
        <v>0</v>
      </c>
      <c r="BE90" s="39">
        <f t="shared" si="283"/>
        <v>0</v>
      </c>
      <c r="BF90" s="39">
        <f t="shared" si="283"/>
        <v>30344</v>
      </c>
      <c r="BG90" s="39">
        <f t="shared" si="283"/>
        <v>0</v>
      </c>
      <c r="BH90" s="39">
        <f t="shared" si="283"/>
        <v>154031</v>
      </c>
      <c r="BI90" s="39">
        <f t="shared" si="283"/>
        <v>0</v>
      </c>
      <c r="BJ90" s="39">
        <f t="shared" si="283"/>
        <v>0</v>
      </c>
      <c r="BK90" s="39">
        <f t="shared" si="283"/>
        <v>0</v>
      </c>
      <c r="BL90" s="39">
        <f t="shared" si="283"/>
        <v>0</v>
      </c>
      <c r="BM90" s="39">
        <f t="shared" si="283"/>
        <v>0</v>
      </c>
      <c r="BN90" s="39"/>
      <c r="BO90" s="39">
        <f t="shared" si="283"/>
        <v>154031</v>
      </c>
      <c r="BP90" s="39">
        <f t="shared" si="283"/>
        <v>154031</v>
      </c>
      <c r="BQ90" s="39">
        <f t="shared" si="283"/>
        <v>132000</v>
      </c>
      <c r="BR90" s="39">
        <f t="shared" si="283"/>
        <v>0</v>
      </c>
      <c r="BS90" s="39">
        <f t="shared" si="283"/>
        <v>0</v>
      </c>
      <c r="BT90" s="39">
        <f t="shared" si="283"/>
        <v>22031</v>
      </c>
      <c r="BU90" s="35"/>
      <c r="BV90" s="112">
        <f t="shared" si="225"/>
        <v>94.879391908539887</v>
      </c>
      <c r="BW90" s="326">
        <f t="shared" si="226"/>
        <v>94.879391908539887</v>
      </c>
    </row>
    <row r="91" spans="1:75" s="74" customFormat="1" hidden="1">
      <c r="A91" s="46"/>
      <c r="B91" s="75" t="s">
        <v>437</v>
      </c>
      <c r="C91" s="323">
        <f t="shared" si="43"/>
        <v>30344</v>
      </c>
      <c r="D91" s="323">
        <f t="shared" si="68"/>
        <v>30344</v>
      </c>
      <c r="E91" s="323">
        <v>18193</v>
      </c>
      <c r="F91" s="365">
        <f t="shared" si="214"/>
        <v>59.955839704719217</v>
      </c>
      <c r="G91" s="365">
        <f t="shared" si="215"/>
        <v>59.955839704719217</v>
      </c>
      <c r="H91" s="323">
        <f t="shared" si="44"/>
        <v>22031</v>
      </c>
      <c r="I91" s="113">
        <f t="shared" si="255"/>
        <v>72.604139203796464</v>
      </c>
      <c r="J91" s="388">
        <f t="shared" si="216"/>
        <v>72.604139203796464</v>
      </c>
      <c r="K91" s="36">
        <f t="shared" si="84"/>
        <v>0</v>
      </c>
      <c r="L91" s="36">
        <f t="shared" si="85"/>
        <v>0</v>
      </c>
      <c r="M91" s="113"/>
      <c r="N91" s="113"/>
      <c r="O91" s="113"/>
      <c r="P91" s="113"/>
      <c r="Q91" s="113"/>
      <c r="R91" s="75"/>
      <c r="S91" s="75"/>
      <c r="T91" s="75"/>
      <c r="U91" s="75"/>
      <c r="V91" s="75"/>
      <c r="W91" s="75"/>
      <c r="X91" s="324">
        <f t="shared" si="71"/>
        <v>0</v>
      </c>
      <c r="Y91" s="324">
        <f t="shared" si="72"/>
        <v>0</v>
      </c>
      <c r="Z91" s="75"/>
      <c r="AA91" s="75"/>
      <c r="AB91" s="75"/>
      <c r="AC91" s="75"/>
      <c r="AD91" s="75"/>
      <c r="AE91" s="75"/>
      <c r="AF91" s="75"/>
      <c r="AG91" s="75"/>
      <c r="AH91" s="75"/>
      <c r="AI91" s="75"/>
      <c r="AJ91" s="75"/>
      <c r="AK91" s="75"/>
      <c r="AL91" s="36">
        <f t="shared" ref="AL91:AL92" si="286">AN91+AX91</f>
        <v>30344</v>
      </c>
      <c r="AM91" s="36">
        <f t="shared" si="74"/>
        <v>30344</v>
      </c>
      <c r="AN91" s="36">
        <f t="shared" ref="AN91:AN92" si="287">AP91+AR91+AT91+AU91</f>
        <v>0</v>
      </c>
      <c r="AO91" s="36"/>
      <c r="AP91" s="36"/>
      <c r="AQ91" s="36"/>
      <c r="AR91" s="36"/>
      <c r="AS91" s="36"/>
      <c r="AT91" s="36"/>
      <c r="AU91" s="36"/>
      <c r="AV91" s="36"/>
      <c r="AW91" s="36"/>
      <c r="AX91" s="36">
        <f t="shared" ref="AX91" si="288">AZ91+BG91</f>
        <v>30344</v>
      </c>
      <c r="AY91" s="36">
        <f t="shared" ref="AY91:AY92" si="289">BA91+BG91</f>
        <v>30344</v>
      </c>
      <c r="AZ91" s="36">
        <f t="shared" ref="AZ91" si="290">BB91+BD91+BE91+BF91</f>
        <v>30344</v>
      </c>
      <c r="BA91" s="36">
        <f t="shared" ref="BA91:BA92" si="291">BC91+BD91+BE91+BF91+BG91</f>
        <v>30344</v>
      </c>
      <c r="BB91" s="36"/>
      <c r="BC91" s="36"/>
      <c r="BD91" s="36"/>
      <c r="BE91" s="36"/>
      <c r="BF91" s="36">
        <f>SUMIF('PL3-GN TUNG DA'!$AO$15:$AO$512,"UBND huyện Phú Tân",'PL3-GN TUNG DA'!$W$15:$W$512)</f>
        <v>30344</v>
      </c>
      <c r="BG91" s="36"/>
      <c r="BH91" s="36">
        <f t="shared" ref="BH91:BH92" si="292">BI91+BO91</f>
        <v>22031</v>
      </c>
      <c r="BI91" s="36">
        <f t="shared" ref="BI91:BI92" si="293">BJ91+BK91+BL91+BM91</f>
        <v>0</v>
      </c>
      <c r="BJ91" s="36"/>
      <c r="BK91" s="36">
        <f>SUMIF('PL3-GN TUNG DA'!$AO$15:$AO$512,B91,'PL3-GN TUNG DA'!$AB$15:$AB$512)</f>
        <v>0</v>
      </c>
      <c r="BL91" s="36"/>
      <c r="BM91" s="36"/>
      <c r="BN91" s="36"/>
      <c r="BO91" s="36">
        <f t="shared" ref="BO91:BO92" si="294">BP91+BU91</f>
        <v>22031</v>
      </c>
      <c r="BP91" s="36">
        <f t="shared" ref="BP91:BP92" si="295">BQ91+BR91+BS91+BT91</f>
        <v>22031</v>
      </c>
      <c r="BQ91" s="36"/>
      <c r="BR91" s="36"/>
      <c r="BS91" s="36"/>
      <c r="BT91" s="36">
        <f>SUMIF('PL3-GN TUNG DA'!$AO$15:$AO$512,"UBND huyện Phú Tân",'PL3-GN TUNG DA'!$AK$15:$AK$512)</f>
        <v>22031</v>
      </c>
      <c r="BU91" s="36"/>
      <c r="BV91" s="113">
        <f t="shared" si="225"/>
        <v>72.604139203796464</v>
      </c>
      <c r="BW91" s="326">
        <f t="shared" si="226"/>
        <v>72.604139203796464</v>
      </c>
    </row>
    <row r="92" spans="1:75" s="74" customFormat="1" hidden="1">
      <c r="A92" s="46"/>
      <c r="B92" s="75" t="s">
        <v>438</v>
      </c>
      <c r="C92" s="323">
        <f t="shared" si="43"/>
        <v>132000</v>
      </c>
      <c r="D92" s="323">
        <f t="shared" si="68"/>
        <v>132000</v>
      </c>
      <c r="E92" s="323">
        <v>114993</v>
      </c>
      <c r="F92" s="365">
        <f t="shared" si="214"/>
        <v>87.115909090909099</v>
      </c>
      <c r="G92" s="365">
        <f t="shared" si="215"/>
        <v>87.115909090909099</v>
      </c>
      <c r="H92" s="323">
        <f t="shared" si="44"/>
        <v>132000</v>
      </c>
      <c r="I92" s="113">
        <f t="shared" si="255"/>
        <v>100</v>
      </c>
      <c r="J92" s="388">
        <f t="shared" si="216"/>
        <v>100</v>
      </c>
      <c r="K92" s="36">
        <f t="shared" si="84"/>
        <v>0</v>
      </c>
      <c r="L92" s="36">
        <f t="shared" si="85"/>
        <v>0</v>
      </c>
      <c r="M92" s="113"/>
      <c r="N92" s="113"/>
      <c r="O92" s="113"/>
      <c r="P92" s="113"/>
      <c r="Q92" s="113"/>
      <c r="R92" s="75"/>
      <c r="S92" s="75"/>
      <c r="T92" s="75"/>
      <c r="U92" s="75"/>
      <c r="V92" s="75"/>
      <c r="W92" s="75"/>
      <c r="X92" s="324">
        <f t="shared" si="71"/>
        <v>0</v>
      </c>
      <c r="Y92" s="324">
        <f t="shared" si="72"/>
        <v>0</v>
      </c>
      <c r="Z92" s="75"/>
      <c r="AA92" s="75"/>
      <c r="AB92" s="75"/>
      <c r="AC92" s="75"/>
      <c r="AD92" s="75"/>
      <c r="AE92" s="75"/>
      <c r="AF92" s="75"/>
      <c r="AG92" s="75"/>
      <c r="AH92" s="75"/>
      <c r="AI92" s="75"/>
      <c r="AJ92" s="75"/>
      <c r="AK92" s="75"/>
      <c r="AL92" s="36">
        <f t="shared" si="286"/>
        <v>132000</v>
      </c>
      <c r="AM92" s="36">
        <f t="shared" si="74"/>
        <v>132000</v>
      </c>
      <c r="AN92" s="36">
        <f t="shared" si="287"/>
        <v>0</v>
      </c>
      <c r="AO92" s="36"/>
      <c r="AP92" s="36"/>
      <c r="AQ92" s="36"/>
      <c r="AR92" s="36"/>
      <c r="AS92" s="36"/>
      <c r="AT92" s="36"/>
      <c r="AU92" s="36"/>
      <c r="AV92" s="36"/>
      <c r="AW92" s="36"/>
      <c r="AX92" s="36">
        <f t="shared" ref="AX92" si="296">AZ92+BG92</f>
        <v>132000</v>
      </c>
      <c r="AY92" s="36">
        <f t="shared" si="289"/>
        <v>132000</v>
      </c>
      <c r="AZ92" s="36">
        <f t="shared" ref="AZ92" si="297">BB92+BD92+BE92+BF92</f>
        <v>132000</v>
      </c>
      <c r="BA92" s="36">
        <f t="shared" si="291"/>
        <v>132000</v>
      </c>
      <c r="BB92" s="36">
        <f>SUMIF('PL3-GN TUNG DA'!$AO$15:$AO$512,"Ban QLDA ĐTXD KV huyện Phú Tân",'PL3-GN TUNG DA'!$S$15:$S$512)</f>
        <v>132000</v>
      </c>
      <c r="BC92" s="36">
        <f>SUMIF('PL3-GN TUNG DA'!$AO$15:$AO$512,"Ban QLDA ĐTXD KV huyện Phú Tân",'PL3-GN TUNG DA'!$T$15:$T$512)</f>
        <v>132000</v>
      </c>
      <c r="BD92" s="36"/>
      <c r="BE92" s="36"/>
      <c r="BF92" s="36"/>
      <c r="BG92" s="36"/>
      <c r="BH92" s="36">
        <f t="shared" si="292"/>
        <v>132000</v>
      </c>
      <c r="BI92" s="36">
        <f t="shared" si="293"/>
        <v>0</v>
      </c>
      <c r="BJ92" s="36"/>
      <c r="BK92" s="36">
        <f>SUMIF('PL3-GN TUNG DA'!$AO$15:$AO$512,B92,'PL3-GN TUNG DA'!$AB$15:$AB$512)</f>
        <v>0</v>
      </c>
      <c r="BL92" s="36"/>
      <c r="BM92" s="36"/>
      <c r="BN92" s="36"/>
      <c r="BO92" s="36">
        <f t="shared" si="294"/>
        <v>132000</v>
      </c>
      <c r="BP92" s="36">
        <f t="shared" si="295"/>
        <v>132000</v>
      </c>
      <c r="BQ92" s="36">
        <f>SUMIF('PL3-GN TUNG DA'!$AO$15:$AO$512,"Ban QLDA ĐTXD KV huyện Phú Tân",'PL3-GN TUNG DA'!$AH$15:$AH$512)</f>
        <v>132000</v>
      </c>
      <c r="BR92" s="36"/>
      <c r="BS92" s="36"/>
      <c r="BT92" s="36"/>
      <c r="BU92" s="36"/>
      <c r="BV92" s="113">
        <f t="shared" si="225"/>
        <v>100</v>
      </c>
      <c r="BW92" s="326">
        <f t="shared" si="226"/>
        <v>100</v>
      </c>
    </row>
    <row r="93" spans="1:75" ht="42" customHeight="1">
      <c r="A93" s="19"/>
      <c r="B93" s="5" t="s">
        <v>336</v>
      </c>
      <c r="C93" s="238">
        <f t="shared" si="43"/>
        <v>67564</v>
      </c>
      <c r="D93" s="238">
        <f t="shared" si="68"/>
        <v>89865</v>
      </c>
      <c r="E93" s="238">
        <v>55825</v>
      </c>
      <c r="F93" s="365">
        <f t="shared" si="214"/>
        <v>82.625362619146287</v>
      </c>
      <c r="G93" s="365">
        <f t="shared" si="215"/>
        <v>62.120959216602678</v>
      </c>
      <c r="H93" s="238">
        <f t="shared" si="44"/>
        <v>77168</v>
      </c>
      <c r="I93" s="240">
        <f t="shared" si="255"/>
        <v>114.21467053460424</v>
      </c>
      <c r="J93" s="380">
        <f t="shared" si="216"/>
        <v>85.871028765370284</v>
      </c>
      <c r="K93" s="35">
        <f>K94+K95</f>
        <v>39</v>
      </c>
      <c r="L93" s="35">
        <f t="shared" ref="L93:W93" si="298">L94+L95</f>
        <v>39</v>
      </c>
      <c r="M93" s="35">
        <f t="shared" si="298"/>
        <v>0</v>
      </c>
      <c r="N93" s="35">
        <f t="shared" si="298"/>
        <v>39</v>
      </c>
      <c r="O93" s="35">
        <f t="shared" si="298"/>
        <v>0</v>
      </c>
      <c r="P93" s="35">
        <f t="shared" si="298"/>
        <v>0</v>
      </c>
      <c r="Q93" s="35">
        <f t="shared" si="298"/>
        <v>0</v>
      </c>
      <c r="R93" s="35">
        <f t="shared" si="298"/>
        <v>0</v>
      </c>
      <c r="S93" s="35">
        <f t="shared" si="298"/>
        <v>0</v>
      </c>
      <c r="T93" s="35">
        <f t="shared" si="298"/>
        <v>0</v>
      </c>
      <c r="U93" s="35">
        <f t="shared" si="298"/>
        <v>0</v>
      </c>
      <c r="V93" s="35">
        <f t="shared" si="298"/>
        <v>0</v>
      </c>
      <c r="W93" s="35">
        <f t="shared" si="298"/>
        <v>0</v>
      </c>
      <c r="X93" s="254">
        <f t="shared" si="71"/>
        <v>0</v>
      </c>
      <c r="Y93" s="254">
        <f t="shared" si="72"/>
        <v>0</v>
      </c>
      <c r="Z93" s="5"/>
      <c r="AA93" s="5"/>
      <c r="AB93" s="5"/>
      <c r="AC93" s="5"/>
      <c r="AD93" s="5"/>
      <c r="AE93" s="5"/>
      <c r="AF93" s="5"/>
      <c r="AG93" s="5"/>
      <c r="AH93" s="5"/>
      <c r="AI93" s="5"/>
      <c r="AJ93" s="5"/>
      <c r="AK93" s="395">
        <f t="shared" ref="AK93" si="299">X93/K93*100</f>
        <v>0</v>
      </c>
      <c r="AL93" s="35">
        <f>AL94+AL95</f>
        <v>67525</v>
      </c>
      <c r="AM93" s="35">
        <f t="shared" si="74"/>
        <v>89826</v>
      </c>
      <c r="AN93" s="35">
        <f t="shared" ref="AN93:BM93" si="300">AN94+AN95</f>
        <v>67525</v>
      </c>
      <c r="AO93" s="35">
        <f t="shared" si="300"/>
        <v>89826</v>
      </c>
      <c r="AP93" s="35">
        <f t="shared" si="300"/>
        <v>9441</v>
      </c>
      <c r="AQ93" s="35">
        <f t="shared" si="300"/>
        <v>10781</v>
      </c>
      <c r="AR93" s="35">
        <f t="shared" si="300"/>
        <v>58084</v>
      </c>
      <c r="AS93" s="35">
        <f t="shared" si="300"/>
        <v>79045</v>
      </c>
      <c r="AT93" s="35">
        <f t="shared" si="300"/>
        <v>0</v>
      </c>
      <c r="AU93" s="35">
        <f t="shared" si="300"/>
        <v>0</v>
      </c>
      <c r="AV93" s="35"/>
      <c r="AW93" s="35"/>
      <c r="AX93" s="35">
        <f t="shared" si="300"/>
        <v>0</v>
      </c>
      <c r="AY93" s="35"/>
      <c r="AZ93" s="35">
        <f t="shared" si="300"/>
        <v>0</v>
      </c>
      <c r="BA93" s="35"/>
      <c r="BB93" s="35">
        <f t="shared" si="300"/>
        <v>0</v>
      </c>
      <c r="BC93" s="35"/>
      <c r="BD93" s="35">
        <f t="shared" si="300"/>
        <v>0</v>
      </c>
      <c r="BE93" s="35">
        <f t="shared" si="300"/>
        <v>0</v>
      </c>
      <c r="BF93" s="35">
        <f t="shared" si="300"/>
        <v>0</v>
      </c>
      <c r="BG93" s="35">
        <f t="shared" si="300"/>
        <v>0</v>
      </c>
      <c r="BH93" s="35">
        <f t="shared" si="300"/>
        <v>77168</v>
      </c>
      <c r="BI93" s="35">
        <f t="shared" si="300"/>
        <v>77168</v>
      </c>
      <c r="BJ93" s="35">
        <f t="shared" si="300"/>
        <v>9831</v>
      </c>
      <c r="BK93" s="35">
        <f t="shared" si="300"/>
        <v>67337</v>
      </c>
      <c r="BL93" s="35">
        <f t="shared" si="300"/>
        <v>0</v>
      </c>
      <c r="BM93" s="35">
        <f t="shared" si="300"/>
        <v>0</v>
      </c>
      <c r="BN93" s="35"/>
      <c r="BO93" s="35"/>
      <c r="BP93" s="35"/>
      <c r="BQ93" s="35"/>
      <c r="BR93" s="35"/>
      <c r="BS93" s="35"/>
      <c r="BT93" s="35"/>
      <c r="BU93" s="35"/>
      <c r="BV93" s="112">
        <f t="shared" si="225"/>
        <v>114.28063680118474</v>
      </c>
      <c r="BW93" s="326">
        <f t="shared" si="226"/>
        <v>85.908311624696637</v>
      </c>
    </row>
    <row r="94" spans="1:75" s="74" customFormat="1" hidden="1">
      <c r="A94" s="46"/>
      <c r="B94" s="75" t="s">
        <v>437</v>
      </c>
      <c r="C94" s="323">
        <f t="shared" si="43"/>
        <v>1441</v>
      </c>
      <c r="D94" s="323">
        <f t="shared" si="68"/>
        <v>0</v>
      </c>
      <c r="E94" s="323">
        <v>0</v>
      </c>
      <c r="F94" s="365">
        <f t="shared" si="214"/>
        <v>0</v>
      </c>
      <c r="G94" s="365" t="e">
        <f t="shared" si="215"/>
        <v>#DIV/0!</v>
      </c>
      <c r="H94" s="323">
        <f t="shared" si="44"/>
        <v>0</v>
      </c>
      <c r="I94" s="113">
        <f t="shared" si="255"/>
        <v>0</v>
      </c>
      <c r="J94" s="388"/>
      <c r="K94" s="36">
        <f t="shared" si="84"/>
        <v>0</v>
      </c>
      <c r="L94" s="36">
        <f t="shared" si="85"/>
        <v>0</v>
      </c>
      <c r="M94" s="113"/>
      <c r="N94" s="113"/>
      <c r="O94" s="113"/>
      <c r="P94" s="113"/>
      <c r="Q94" s="113"/>
      <c r="R94" s="75"/>
      <c r="S94" s="75"/>
      <c r="T94" s="75"/>
      <c r="U94" s="75"/>
      <c r="V94" s="75"/>
      <c r="W94" s="75"/>
      <c r="X94" s="324">
        <f t="shared" si="71"/>
        <v>0</v>
      </c>
      <c r="Y94" s="324">
        <f t="shared" si="72"/>
        <v>0</v>
      </c>
      <c r="Z94" s="75"/>
      <c r="AA94" s="75"/>
      <c r="AB94" s="75"/>
      <c r="AC94" s="75"/>
      <c r="AD94" s="75"/>
      <c r="AE94" s="75"/>
      <c r="AF94" s="75"/>
      <c r="AG94" s="75"/>
      <c r="AH94" s="75"/>
      <c r="AI94" s="75"/>
      <c r="AJ94" s="75"/>
      <c r="AK94" s="75"/>
      <c r="AL94" s="36">
        <f t="shared" ref="AL94:AL95" si="301">AN94+AX94</f>
        <v>1441</v>
      </c>
      <c r="AM94" s="36">
        <f t="shared" si="74"/>
        <v>0</v>
      </c>
      <c r="AN94" s="36">
        <f t="shared" ref="AN94:AN95" si="302">AP94+AR94+AT94+AU94</f>
        <v>1441</v>
      </c>
      <c r="AO94" s="36">
        <f t="shared" ref="AO94:AO96" si="303">AQ94+AS94+AT94+AV94+AW94</f>
        <v>0</v>
      </c>
      <c r="AP94" s="36">
        <f>SUMIF('PL3-GN TUNG DA'!$AO$15:$AO$512,"UBND huyện Phú Tân",'PL3-GN TUNG DA'!$G$15:$G$512)</f>
        <v>1441</v>
      </c>
      <c r="AQ94" s="36">
        <f>SUMIF('PL3-GN TUNG DA'!$AO$15:$AO$512,"UBND huyện Phú Tân",'PL3-GN TUNG DA'!$H$15:$H$512)</f>
        <v>0</v>
      </c>
      <c r="AR94" s="36">
        <f>SUMIF('PL3-GN TUNG DA'!$AO$15:$AO$512,"UBND huyện Phú Tân",'PL3-GN TUNG DA'!$I$15:$I$512)</f>
        <v>0</v>
      </c>
      <c r="AS94" s="36">
        <f>SUMIF('PL3-GN TUNG DA'!$AO$15:$AO$512,"UBND huyện Phú Tân",'PL3-GN TUNG DA'!$J$15:$J$512)</f>
        <v>0</v>
      </c>
      <c r="AT94" s="36"/>
      <c r="AU94" s="36"/>
      <c r="AV94" s="36"/>
      <c r="AW94" s="36"/>
      <c r="AX94" s="36"/>
      <c r="AY94" s="36"/>
      <c r="AZ94" s="36"/>
      <c r="BA94" s="36"/>
      <c r="BB94" s="36"/>
      <c r="BC94" s="36"/>
      <c r="BD94" s="36"/>
      <c r="BE94" s="36"/>
      <c r="BF94" s="36"/>
      <c r="BG94" s="36"/>
      <c r="BH94" s="36">
        <f t="shared" ref="BH94:BH96" si="304">BI94+BO94</f>
        <v>0</v>
      </c>
      <c r="BI94" s="36">
        <f t="shared" ref="BI94:BI96" si="305">BJ94+BK94+BL94+BM94</f>
        <v>0</v>
      </c>
      <c r="BJ94" s="36">
        <f>SUMIF('PL3-GN TUNG DA'!$AO$15:$AO$512,"UBND huyện Phú Tân",'PL3-GN TUNG DA'!$AA$15:$AA$512)</f>
        <v>0</v>
      </c>
      <c r="BK94" s="36">
        <f>SUMIF('PL3-GN TUNG DA'!$AO$15:$AO$512,"UBND huyện Phú Tân",'PL3-GN TUNG DA'!$AB$15:$AB$512)</f>
        <v>0</v>
      </c>
      <c r="BL94" s="36"/>
      <c r="BM94" s="36"/>
      <c r="BN94" s="36"/>
      <c r="BO94" s="36"/>
      <c r="BP94" s="36"/>
      <c r="BQ94" s="36"/>
      <c r="BR94" s="36"/>
      <c r="BS94" s="36"/>
      <c r="BT94" s="36"/>
      <c r="BU94" s="36"/>
      <c r="BV94" s="113">
        <f t="shared" si="225"/>
        <v>0</v>
      </c>
      <c r="BW94" s="326"/>
    </row>
    <row r="95" spans="1:75" s="74" customFormat="1" hidden="1">
      <c r="A95" s="46"/>
      <c r="B95" s="75" t="s">
        <v>438</v>
      </c>
      <c r="C95" s="323">
        <f t="shared" si="43"/>
        <v>66123</v>
      </c>
      <c r="D95" s="323">
        <f t="shared" si="68"/>
        <v>89865</v>
      </c>
      <c r="E95" s="323">
        <v>55825</v>
      </c>
      <c r="F95" s="365">
        <f t="shared" si="214"/>
        <v>84.425993980914356</v>
      </c>
      <c r="G95" s="365">
        <f t="shared" si="215"/>
        <v>62.120959216602678</v>
      </c>
      <c r="H95" s="323">
        <f t="shared" si="44"/>
        <v>77168</v>
      </c>
      <c r="I95" s="113">
        <f t="shared" si="255"/>
        <v>116.70371882703448</v>
      </c>
      <c r="J95" s="388">
        <f t="shared" si="216"/>
        <v>85.871028765370284</v>
      </c>
      <c r="K95" s="36">
        <f t="shared" si="84"/>
        <v>39</v>
      </c>
      <c r="L95" s="36">
        <f t="shared" si="85"/>
        <v>39</v>
      </c>
      <c r="M95" s="36">
        <f>SUMIF('PL4-GN KD23-24'!$AD$11:$AD$489,"Ban QLDA ĐTXD KV huyện Phú Tân",'PL4-GN KD23-24'!$E$11:$E$489)</f>
        <v>0</v>
      </c>
      <c r="N95" s="36">
        <f>SUMIF('PL4-GN KD23-24'!$AD$11:$AD$489,"Ban QLDA ĐTXD KV huyện Phú Tân",'PL4-GN KD23-24'!$F$11:$F$489)</f>
        <v>39</v>
      </c>
      <c r="O95" s="36">
        <f>SUMIF('PL4-GN KD23-24'!$AD$11:$AD$489,B95,'PL4-GN KD23-24'!$G$11:$G$489)</f>
        <v>0</v>
      </c>
      <c r="P95" s="36">
        <f>SUMIF('PL4-GN KD23-24'!$AD$11:$AD$489,B95,'PL4-GN KD23-24'!$H$11:$H$489)</f>
        <v>0</v>
      </c>
      <c r="Q95" s="113"/>
      <c r="R95" s="75"/>
      <c r="S95" s="75"/>
      <c r="T95" s="75"/>
      <c r="U95" s="75"/>
      <c r="V95" s="75"/>
      <c r="W95" s="75"/>
      <c r="X95" s="324">
        <f t="shared" si="71"/>
        <v>0</v>
      </c>
      <c r="Y95" s="324">
        <f t="shared" si="72"/>
        <v>0</v>
      </c>
      <c r="Z95" s="75"/>
      <c r="AA95" s="75"/>
      <c r="AB95" s="75"/>
      <c r="AC95" s="75"/>
      <c r="AD95" s="75"/>
      <c r="AE95" s="75"/>
      <c r="AF95" s="75"/>
      <c r="AG95" s="75"/>
      <c r="AH95" s="75"/>
      <c r="AI95" s="75"/>
      <c r="AJ95" s="75"/>
      <c r="AK95" s="75"/>
      <c r="AL95" s="36">
        <f t="shared" si="301"/>
        <v>66084</v>
      </c>
      <c r="AM95" s="36">
        <f t="shared" si="74"/>
        <v>89826</v>
      </c>
      <c r="AN95" s="36">
        <f t="shared" si="302"/>
        <v>66084</v>
      </c>
      <c r="AO95" s="36">
        <f t="shared" si="303"/>
        <v>89826</v>
      </c>
      <c r="AP95" s="36">
        <f>SUMIF('PL3-GN TUNG DA'!$AO$15:$AO$512,"Ban QLDA ĐTXD KV huyện Phú Tân",'PL3-GN TUNG DA'!$G$15:$G$512)</f>
        <v>8000</v>
      </c>
      <c r="AQ95" s="36">
        <f>SUMIF('PL3-GN TUNG DA'!$AO$15:$AO$512,"Ban QLDA ĐTXD KV huyện Phú Tân",'PL3-GN TUNG DA'!$H$15:$H$512)</f>
        <v>10781</v>
      </c>
      <c r="AR95" s="36">
        <f>SUMIF('PL3-GN TUNG DA'!$AO$15:$AO$512,"Ban QLDA ĐTXD KV huyện Phú Tân",'PL3-GN TUNG DA'!$I$15:$I$512)</f>
        <v>58084</v>
      </c>
      <c r="AS95" s="36">
        <f>SUMIF('PL3-GN TUNG DA'!$AO$15:$AO$512,"Ban QLDA ĐTXD KV huyện Phú Tân",'PL3-GN TUNG DA'!$J$15:$J$512)</f>
        <v>79045</v>
      </c>
      <c r="AT95" s="36"/>
      <c r="AU95" s="36"/>
      <c r="AV95" s="36"/>
      <c r="AW95" s="36"/>
      <c r="AX95" s="36"/>
      <c r="AY95" s="36"/>
      <c r="AZ95" s="36"/>
      <c r="BA95" s="36"/>
      <c r="BB95" s="36"/>
      <c r="BC95" s="36"/>
      <c r="BD95" s="36"/>
      <c r="BE95" s="36"/>
      <c r="BF95" s="36"/>
      <c r="BG95" s="36"/>
      <c r="BH95" s="36">
        <f t="shared" si="304"/>
        <v>77168</v>
      </c>
      <c r="BI95" s="36">
        <f t="shared" si="305"/>
        <v>77168</v>
      </c>
      <c r="BJ95" s="36">
        <f>SUMIF('PL3-GN TUNG DA'!$AO$15:$AO$512,"Ban QLDA ĐTXD KV huyện Phú Tân",'PL3-GN TUNG DA'!$AA$15:$AA$512)</f>
        <v>9831</v>
      </c>
      <c r="BK95" s="36">
        <f>SUMIF('PL3-GN TUNG DA'!$AO$15:$AO$512,"Ban QLDA ĐTXD KV huyện Phú Tân",'PL3-GN TUNG DA'!$AB$15:$AB$512)</f>
        <v>67337</v>
      </c>
      <c r="BL95" s="36"/>
      <c r="BM95" s="36"/>
      <c r="BN95" s="36"/>
      <c r="BO95" s="36"/>
      <c r="BP95" s="36"/>
      <c r="BQ95" s="36"/>
      <c r="BR95" s="36"/>
      <c r="BS95" s="36"/>
      <c r="BT95" s="36"/>
      <c r="BU95" s="36"/>
      <c r="BV95" s="113">
        <f t="shared" si="225"/>
        <v>116.77259245808365</v>
      </c>
      <c r="BW95" s="326">
        <f t="shared" si="226"/>
        <v>85.908311624696637</v>
      </c>
    </row>
    <row r="96" spans="1:75" ht="49.5" customHeight="1">
      <c r="A96" s="19"/>
      <c r="B96" s="5" t="s">
        <v>439</v>
      </c>
      <c r="C96" s="238">
        <f t="shared" si="43"/>
        <v>75132</v>
      </c>
      <c r="D96" s="238">
        <f t="shared" si="68"/>
        <v>75132</v>
      </c>
      <c r="E96" s="238">
        <v>21117</v>
      </c>
      <c r="F96" s="365">
        <f t="shared" si="214"/>
        <v>28.10653250279508</v>
      </c>
      <c r="G96" s="365">
        <f t="shared" si="215"/>
        <v>28.10653250279508</v>
      </c>
      <c r="H96" s="238">
        <f t="shared" si="44"/>
        <v>40914</v>
      </c>
      <c r="I96" s="240">
        <f t="shared" si="255"/>
        <v>54.456157163392426</v>
      </c>
      <c r="J96" s="380">
        <f t="shared" si="216"/>
        <v>54.456157163392426</v>
      </c>
      <c r="K96" s="35">
        <f t="shared" si="84"/>
        <v>10403</v>
      </c>
      <c r="L96" s="35">
        <f t="shared" si="85"/>
        <v>10403</v>
      </c>
      <c r="M96" s="35">
        <f>'PL4-GN KD23-24'!E26</f>
        <v>10403</v>
      </c>
      <c r="N96" s="240"/>
      <c r="O96" s="240"/>
      <c r="P96" s="240"/>
      <c r="Q96" s="240"/>
      <c r="R96" s="5"/>
      <c r="S96" s="5"/>
      <c r="T96" s="5"/>
      <c r="U96" s="5"/>
      <c r="V96" s="5"/>
      <c r="W96" s="5"/>
      <c r="X96" s="254">
        <f t="shared" si="71"/>
        <v>8482</v>
      </c>
      <c r="Y96" s="254">
        <f t="shared" si="72"/>
        <v>8482</v>
      </c>
      <c r="Z96" s="339">
        <f>'PL4-GN KD23-24'!R26</f>
        <v>6538</v>
      </c>
      <c r="AA96" s="5"/>
      <c r="AB96" s="339">
        <f>'PL4-GN KD23-24'!T26</f>
        <v>1944</v>
      </c>
      <c r="AC96" s="5"/>
      <c r="AD96" s="5"/>
      <c r="AE96" s="5"/>
      <c r="AF96" s="5"/>
      <c r="AG96" s="5"/>
      <c r="AH96" s="5"/>
      <c r="AI96" s="5"/>
      <c r="AJ96" s="5"/>
      <c r="AK96" s="395">
        <f t="shared" ref="AK96" si="306">X96/K96*100</f>
        <v>81.534172834759204</v>
      </c>
      <c r="AL96" s="35">
        <f t="shared" ref="AL96" si="307">AN96+AX96</f>
        <v>64729</v>
      </c>
      <c r="AM96" s="35">
        <f t="shared" si="74"/>
        <v>64729</v>
      </c>
      <c r="AN96" s="39">
        <f t="shared" ref="AN96" si="308">AP96+AR96+AT96+AU96</f>
        <v>64729</v>
      </c>
      <c r="AO96" s="39">
        <f t="shared" si="303"/>
        <v>64729</v>
      </c>
      <c r="AP96" s="35">
        <f>'PL3-GN TUNG DA'!G28</f>
        <v>34729</v>
      </c>
      <c r="AQ96" s="35">
        <f>'PL3-GN TUNG DA'!H28</f>
        <v>34729</v>
      </c>
      <c r="AR96" s="35"/>
      <c r="AS96" s="35"/>
      <c r="AT96" s="35">
        <f>'PL3-GN TUNG DA'!K28</f>
        <v>30000</v>
      </c>
      <c r="AU96" s="35"/>
      <c r="AV96" s="35"/>
      <c r="AW96" s="35"/>
      <c r="AX96" s="35"/>
      <c r="AY96" s="35"/>
      <c r="AZ96" s="35"/>
      <c r="BA96" s="35"/>
      <c r="BB96" s="35"/>
      <c r="BC96" s="35"/>
      <c r="BD96" s="35"/>
      <c r="BE96" s="35"/>
      <c r="BF96" s="35"/>
      <c r="BG96" s="35"/>
      <c r="BH96" s="39">
        <f t="shared" si="304"/>
        <v>32432</v>
      </c>
      <c r="BI96" s="39">
        <f t="shared" si="305"/>
        <v>32432</v>
      </c>
      <c r="BJ96" s="35">
        <f>'PL3-GN TUNG DA'!AA28</f>
        <v>16302</v>
      </c>
      <c r="BK96" s="35"/>
      <c r="BL96" s="35">
        <f>'PL3-GN TUNG DA'!AC28</f>
        <v>16130</v>
      </c>
      <c r="BM96" s="35"/>
      <c r="BN96" s="35"/>
      <c r="BO96" s="35"/>
      <c r="BP96" s="35"/>
      <c r="BQ96" s="35"/>
      <c r="BR96" s="35"/>
      <c r="BS96" s="35"/>
      <c r="BT96" s="35"/>
      <c r="BU96" s="35"/>
      <c r="BV96" s="112">
        <f t="shared" si="225"/>
        <v>50.104280925087672</v>
      </c>
      <c r="BW96" s="326">
        <f t="shared" si="226"/>
        <v>50.104280925087672</v>
      </c>
    </row>
    <row r="97" spans="1:75">
      <c r="A97" s="20">
        <v>9</v>
      </c>
      <c r="B97" s="44" t="s">
        <v>18</v>
      </c>
      <c r="C97" s="239">
        <f t="shared" si="43"/>
        <v>235267</v>
      </c>
      <c r="D97" s="239">
        <f>K97+AM97</f>
        <v>262377</v>
      </c>
      <c r="E97" s="239">
        <f>E98+E99+E102</f>
        <v>103616</v>
      </c>
      <c r="F97" s="364">
        <f t="shared" si="214"/>
        <v>44.041875826188971</v>
      </c>
      <c r="G97" s="364">
        <f t="shared" si="215"/>
        <v>39.49126638386749</v>
      </c>
      <c r="H97" s="239">
        <f t="shared" si="44"/>
        <v>144086</v>
      </c>
      <c r="I97" s="111">
        <f t="shared" si="255"/>
        <v>61.243608325859554</v>
      </c>
      <c r="J97" s="386">
        <f t="shared" si="216"/>
        <v>54.915636660225552</v>
      </c>
      <c r="K97" s="34">
        <f>K98+K99+K102</f>
        <v>12989</v>
      </c>
      <c r="L97" s="34">
        <f t="shared" ref="L97:N97" si="309">L98+L99+L102</f>
        <v>12989</v>
      </c>
      <c r="M97" s="34">
        <f t="shared" si="309"/>
        <v>735</v>
      </c>
      <c r="N97" s="34">
        <f t="shared" si="309"/>
        <v>12254</v>
      </c>
      <c r="O97" s="34">
        <f t="shared" ref="O97" si="310">O98+O99+O102</f>
        <v>0</v>
      </c>
      <c r="P97" s="34">
        <f t="shared" ref="P97" si="311">P98+P99+P102</f>
        <v>0</v>
      </c>
      <c r="Q97" s="34">
        <f t="shared" ref="Q97" si="312">Q98+Q99+Q102</f>
        <v>0</v>
      </c>
      <c r="R97" s="34">
        <f t="shared" ref="R97" si="313">R98+R99+R102</f>
        <v>0</v>
      </c>
      <c r="S97" s="34">
        <f t="shared" ref="S97" si="314">S98+S99+S102</f>
        <v>0</v>
      </c>
      <c r="T97" s="34">
        <f t="shared" ref="T97" si="315">T98+T99+T102</f>
        <v>0</v>
      </c>
      <c r="U97" s="34">
        <f t="shared" ref="U97" si="316">U98+U99+U102</f>
        <v>0</v>
      </c>
      <c r="V97" s="34">
        <f t="shared" ref="V97" si="317">V98+V99+V102</f>
        <v>0</v>
      </c>
      <c r="W97" s="34">
        <f t="shared" ref="W97" si="318">W98+W99+W102</f>
        <v>0</v>
      </c>
      <c r="X97" s="34">
        <f t="shared" ref="X97" si="319">X98+X99+X102</f>
        <v>9856</v>
      </c>
      <c r="Y97" s="34">
        <f t="shared" ref="Y97" si="320">Y98+Y99+Y102</f>
        <v>9856</v>
      </c>
      <c r="Z97" s="34">
        <f t="shared" ref="Z97" si="321">Z98+Z99+Z102</f>
        <v>1932</v>
      </c>
      <c r="AA97" s="34">
        <f t="shared" ref="AA97" si="322">AA98+AA99+AA102</f>
        <v>7420</v>
      </c>
      <c r="AB97" s="34">
        <f t="shared" ref="AB97" si="323">AB98+AB99+AB102</f>
        <v>504</v>
      </c>
      <c r="AC97" s="34">
        <f t="shared" ref="AC97" si="324">AC98+AC99+AC102</f>
        <v>0</v>
      </c>
      <c r="AD97" s="34">
        <f t="shared" ref="AD97" si="325">AD98+AD99+AD102</f>
        <v>0</v>
      </c>
      <c r="AE97" s="34">
        <f t="shared" ref="AE97" si="326">AE98+AE99+AE102</f>
        <v>0</v>
      </c>
      <c r="AF97" s="34">
        <f t="shared" ref="AF97" si="327">AF98+AF99+AF102</f>
        <v>0</v>
      </c>
      <c r="AG97" s="34">
        <f t="shared" ref="AG97" si="328">AG98+AG99+AG102</f>
        <v>0</v>
      </c>
      <c r="AH97" s="34">
        <f t="shared" ref="AH97" si="329">AH98+AH99+AH102</f>
        <v>0</v>
      </c>
      <c r="AI97" s="34">
        <f t="shared" ref="AI97" si="330">AI98+AI99+AI102</f>
        <v>0</v>
      </c>
      <c r="AJ97" s="34">
        <f t="shared" ref="AJ97" si="331">AJ98+AJ99+AJ102</f>
        <v>0</v>
      </c>
      <c r="AK97" s="85">
        <f t="shared" ref="AK97:AK101" si="332">X97/K97*100</f>
        <v>75.879590422665331</v>
      </c>
      <c r="AL97" s="34">
        <f>AL98+AL99+AL102</f>
        <v>222278</v>
      </c>
      <c r="AM97" s="34">
        <f>AM98+AM99+AM102</f>
        <v>249388</v>
      </c>
      <c r="AN97" s="34">
        <f t="shared" ref="AN97:BU97" si="333">AN98+AN99+AN102</f>
        <v>139726</v>
      </c>
      <c r="AO97" s="34">
        <f t="shared" si="333"/>
        <v>212836</v>
      </c>
      <c r="AP97" s="34">
        <f t="shared" si="333"/>
        <v>32424</v>
      </c>
      <c r="AQ97" s="34">
        <f t="shared" si="333"/>
        <v>32424</v>
      </c>
      <c r="AR97" s="34">
        <f t="shared" si="333"/>
        <v>77302</v>
      </c>
      <c r="AS97" s="34">
        <f t="shared" si="333"/>
        <v>150412</v>
      </c>
      <c r="AT97" s="34">
        <f t="shared" si="333"/>
        <v>30000</v>
      </c>
      <c r="AU97" s="34">
        <f t="shared" si="333"/>
        <v>0</v>
      </c>
      <c r="AV97" s="34"/>
      <c r="AW97" s="34"/>
      <c r="AX97" s="34">
        <f t="shared" si="333"/>
        <v>82552</v>
      </c>
      <c r="AY97" s="34">
        <f t="shared" si="333"/>
        <v>36552</v>
      </c>
      <c r="AZ97" s="34">
        <f t="shared" si="333"/>
        <v>82552</v>
      </c>
      <c r="BA97" s="34">
        <f t="shared" si="333"/>
        <v>36552</v>
      </c>
      <c r="BB97" s="34">
        <f t="shared" si="333"/>
        <v>46000</v>
      </c>
      <c r="BC97" s="34">
        <f t="shared" si="333"/>
        <v>0</v>
      </c>
      <c r="BD97" s="34">
        <f t="shared" si="333"/>
        <v>0</v>
      </c>
      <c r="BE97" s="34">
        <f t="shared" si="333"/>
        <v>0</v>
      </c>
      <c r="BF97" s="34">
        <f t="shared" si="333"/>
        <v>36552</v>
      </c>
      <c r="BG97" s="34">
        <f t="shared" si="333"/>
        <v>0</v>
      </c>
      <c r="BH97" s="34">
        <f t="shared" si="333"/>
        <v>134230</v>
      </c>
      <c r="BI97" s="34">
        <f t="shared" si="333"/>
        <v>102516</v>
      </c>
      <c r="BJ97" s="34">
        <f t="shared" si="333"/>
        <v>11500</v>
      </c>
      <c r="BK97" s="34">
        <f t="shared" si="333"/>
        <v>77829</v>
      </c>
      <c r="BL97" s="34">
        <f t="shared" si="333"/>
        <v>13187</v>
      </c>
      <c r="BM97" s="34">
        <f t="shared" si="333"/>
        <v>0</v>
      </c>
      <c r="BN97" s="34"/>
      <c r="BO97" s="34">
        <f t="shared" si="333"/>
        <v>31714</v>
      </c>
      <c r="BP97" s="34">
        <f t="shared" si="333"/>
        <v>31714</v>
      </c>
      <c r="BQ97" s="34">
        <f t="shared" si="333"/>
        <v>0</v>
      </c>
      <c r="BR97" s="34">
        <f t="shared" si="333"/>
        <v>0</v>
      </c>
      <c r="BS97" s="34">
        <f t="shared" si="333"/>
        <v>0</v>
      </c>
      <c r="BT97" s="34">
        <f t="shared" si="333"/>
        <v>31714</v>
      </c>
      <c r="BU97" s="34">
        <f t="shared" si="333"/>
        <v>0</v>
      </c>
      <c r="BV97" s="111">
        <f t="shared" si="225"/>
        <v>60.388342526025966</v>
      </c>
      <c r="BW97" s="327">
        <f t="shared" si="226"/>
        <v>53.823760565865243</v>
      </c>
    </row>
    <row r="98" spans="1:75">
      <c r="A98" s="19"/>
      <c r="B98" s="45" t="s">
        <v>335</v>
      </c>
      <c r="C98" s="238">
        <f t="shared" si="43"/>
        <v>82552</v>
      </c>
      <c r="D98" s="238">
        <f t="shared" si="68"/>
        <v>36552</v>
      </c>
      <c r="E98" s="238">
        <v>28748</v>
      </c>
      <c r="F98" s="365">
        <f t="shared" si="214"/>
        <v>34.824110863455758</v>
      </c>
      <c r="G98" s="365">
        <f t="shared" si="215"/>
        <v>78.64959509739549</v>
      </c>
      <c r="H98" s="238">
        <f t="shared" si="44"/>
        <v>31714</v>
      </c>
      <c r="I98" s="240">
        <f t="shared" si="255"/>
        <v>38.416997771101855</v>
      </c>
      <c r="J98" s="380">
        <f t="shared" si="216"/>
        <v>86.764062158021446</v>
      </c>
      <c r="K98" s="35">
        <f t="shared" si="84"/>
        <v>0</v>
      </c>
      <c r="L98" s="35">
        <f t="shared" si="85"/>
        <v>0</v>
      </c>
      <c r="M98" s="240"/>
      <c r="N98" s="240"/>
      <c r="O98" s="240"/>
      <c r="P98" s="240"/>
      <c r="Q98" s="240"/>
      <c r="R98" s="45"/>
      <c r="S98" s="45"/>
      <c r="T98" s="45"/>
      <c r="U98" s="45"/>
      <c r="V98" s="45"/>
      <c r="W98" s="45"/>
      <c r="X98" s="254">
        <f t="shared" si="71"/>
        <v>0</v>
      </c>
      <c r="Y98" s="254">
        <f t="shared" si="72"/>
        <v>0</v>
      </c>
      <c r="Z98" s="45"/>
      <c r="AA98" s="45"/>
      <c r="AB98" s="45"/>
      <c r="AC98" s="45"/>
      <c r="AD98" s="45"/>
      <c r="AE98" s="45"/>
      <c r="AF98" s="45"/>
      <c r="AG98" s="45"/>
      <c r="AH98" s="45"/>
      <c r="AI98" s="45"/>
      <c r="AJ98" s="45"/>
      <c r="AK98" s="84"/>
      <c r="AL98" s="35">
        <f t="shared" ref="AL98" si="334">AN98+AX98</f>
        <v>82552</v>
      </c>
      <c r="AM98" s="35">
        <f t="shared" si="74"/>
        <v>36552</v>
      </c>
      <c r="AN98" s="39">
        <f t="shared" ref="AN98" si="335">AP98+AR98+AT98+AU98</f>
        <v>0</v>
      </c>
      <c r="AO98" s="39"/>
      <c r="AP98" s="35"/>
      <c r="AQ98" s="35"/>
      <c r="AR98" s="35"/>
      <c r="AS98" s="35"/>
      <c r="AT98" s="35"/>
      <c r="AU98" s="35"/>
      <c r="AV98" s="35"/>
      <c r="AW98" s="35"/>
      <c r="AX98" s="39">
        <f t="shared" ref="AX98" si="336">AZ98+BG98</f>
        <v>82552</v>
      </c>
      <c r="AY98" s="35">
        <f t="shared" ref="AY98" si="337">BA98+BG98</f>
        <v>36552</v>
      </c>
      <c r="AZ98" s="39">
        <f t="shared" ref="AZ98" si="338">BB98+BD98+BE98+BF98</f>
        <v>82552</v>
      </c>
      <c r="BA98" s="39">
        <f t="shared" ref="BA98" si="339">BC98+BD98+BE98+BF98+BG98</f>
        <v>36552</v>
      </c>
      <c r="BB98" s="39">
        <f>SUMIF('PL3-GN TUNG DA'!$AO$15:$AO$512,"UBND huyện Chợ Mới",'PL3-GN TUNG DA'!$S$15:$S$512)</f>
        <v>46000</v>
      </c>
      <c r="BC98" s="39">
        <f>SUMIF('PL3-GN TUNG DA'!$AO$15:$AO$512,"UBND huyện Chợ Mới",'PL3-GN TUNG DA'!$T$15:$T$512)</f>
        <v>0</v>
      </c>
      <c r="BD98" s="39"/>
      <c r="BE98" s="39"/>
      <c r="BF98" s="39">
        <f>SUMIF('PL3-GN TUNG DA'!$AO$15:$AO$512,"UBND huyện Chợ Mới",'PL3-GN TUNG DA'!$W$15:$W$512)</f>
        <v>36552</v>
      </c>
      <c r="BG98" s="39"/>
      <c r="BH98" s="39">
        <f t="shared" ref="BH98" si="340">BI98+BO98</f>
        <v>31714</v>
      </c>
      <c r="BI98" s="39">
        <f t="shared" ref="BI98" si="341">BJ98+BK98+BL98+BM98</f>
        <v>0</v>
      </c>
      <c r="BJ98" s="35"/>
      <c r="BK98" s="35"/>
      <c r="BL98" s="35"/>
      <c r="BM98" s="35"/>
      <c r="BN98" s="35"/>
      <c r="BO98" s="36">
        <f t="shared" ref="BO98" si="342">BP98+BU98</f>
        <v>31714</v>
      </c>
      <c r="BP98" s="36">
        <f t="shared" ref="BP98" si="343">BQ98+BR98+BS98+BT98</f>
        <v>31714</v>
      </c>
      <c r="BQ98" s="39">
        <f>SUMIF('PL3-GN TUNG DA'!$AO$15:$AO$512,"UBND huyện Chợ Mới",'PL3-GN TUNG DA'!$AH$15:$AH$512)</f>
        <v>0</v>
      </c>
      <c r="BR98" s="35"/>
      <c r="BS98" s="35"/>
      <c r="BT98" s="39">
        <f>SUMIF('PL3-GN TUNG DA'!$AO$15:$AO$512,"UBND huyện Chợ Mới",'PL3-GN TUNG DA'!$AK$15:$AK$512)</f>
        <v>31714</v>
      </c>
      <c r="BU98" s="35"/>
      <c r="BV98" s="112">
        <f t="shared" si="225"/>
        <v>38.416997771101855</v>
      </c>
      <c r="BW98" s="326">
        <f t="shared" si="226"/>
        <v>86.764062158021446</v>
      </c>
    </row>
    <row r="99" spans="1:75" ht="42" customHeight="1">
      <c r="A99" s="19"/>
      <c r="B99" s="5" t="s">
        <v>336</v>
      </c>
      <c r="C99" s="238">
        <f t="shared" si="43"/>
        <v>89556</v>
      </c>
      <c r="D99" s="238">
        <f t="shared" si="68"/>
        <v>162666</v>
      </c>
      <c r="E99" s="238">
        <v>53186</v>
      </c>
      <c r="F99" s="365">
        <f t="shared" si="214"/>
        <v>59.388539014694722</v>
      </c>
      <c r="G99" s="365">
        <f t="shared" si="215"/>
        <v>32.696445477235564</v>
      </c>
      <c r="H99" s="238">
        <f t="shared" si="44"/>
        <v>85249</v>
      </c>
      <c r="I99" s="240">
        <f t="shared" si="255"/>
        <v>95.190718656483099</v>
      </c>
      <c r="J99" s="380">
        <f t="shared" si="216"/>
        <v>52.407386915520149</v>
      </c>
      <c r="K99" s="35">
        <f>K100+K101</f>
        <v>12254</v>
      </c>
      <c r="L99" s="35">
        <f t="shared" ref="L99:W99" si="344">L100+L101</f>
        <v>12254</v>
      </c>
      <c r="M99" s="35">
        <f t="shared" si="344"/>
        <v>0</v>
      </c>
      <c r="N99" s="35">
        <f t="shared" si="344"/>
        <v>12254</v>
      </c>
      <c r="O99" s="35">
        <f t="shared" si="344"/>
        <v>0</v>
      </c>
      <c r="P99" s="35">
        <f t="shared" si="344"/>
        <v>0</v>
      </c>
      <c r="Q99" s="35">
        <f t="shared" si="344"/>
        <v>0</v>
      </c>
      <c r="R99" s="35">
        <f t="shared" si="344"/>
        <v>0</v>
      </c>
      <c r="S99" s="35">
        <f t="shared" si="344"/>
        <v>0</v>
      </c>
      <c r="T99" s="35">
        <f t="shared" si="344"/>
        <v>0</v>
      </c>
      <c r="U99" s="35">
        <f t="shared" si="344"/>
        <v>0</v>
      </c>
      <c r="V99" s="35">
        <f t="shared" si="344"/>
        <v>0</v>
      </c>
      <c r="W99" s="35">
        <f t="shared" si="344"/>
        <v>0</v>
      </c>
      <c r="X99" s="254">
        <f>X100+X101</f>
        <v>7420</v>
      </c>
      <c r="Y99" s="254">
        <f t="shared" ref="Y99:AJ99" si="345">Y100+Y101</f>
        <v>7420</v>
      </c>
      <c r="Z99" s="254">
        <f t="shared" si="345"/>
        <v>0</v>
      </c>
      <c r="AA99" s="254">
        <f t="shared" si="345"/>
        <v>7420</v>
      </c>
      <c r="AB99" s="254">
        <f t="shared" si="345"/>
        <v>0</v>
      </c>
      <c r="AC99" s="254">
        <f t="shared" si="345"/>
        <v>0</v>
      </c>
      <c r="AD99" s="254">
        <f t="shared" si="345"/>
        <v>0</v>
      </c>
      <c r="AE99" s="254">
        <f t="shared" si="345"/>
        <v>0</v>
      </c>
      <c r="AF99" s="254">
        <f t="shared" si="345"/>
        <v>0</v>
      </c>
      <c r="AG99" s="254">
        <f t="shared" si="345"/>
        <v>0</v>
      </c>
      <c r="AH99" s="254">
        <f t="shared" si="345"/>
        <v>0</v>
      </c>
      <c r="AI99" s="254">
        <f t="shared" si="345"/>
        <v>0</v>
      </c>
      <c r="AJ99" s="254">
        <f t="shared" si="345"/>
        <v>0</v>
      </c>
      <c r="AK99" s="397">
        <f t="shared" si="332"/>
        <v>60.551656601925906</v>
      </c>
      <c r="AL99" s="35">
        <f>AL100+AL101</f>
        <v>77302</v>
      </c>
      <c r="AM99" s="35">
        <f t="shared" si="74"/>
        <v>150412</v>
      </c>
      <c r="AN99" s="35">
        <f t="shared" ref="AN99:BM99" si="346">AN100+AN101</f>
        <v>77302</v>
      </c>
      <c r="AO99" s="35">
        <f t="shared" si="346"/>
        <v>150412</v>
      </c>
      <c r="AP99" s="35">
        <f t="shared" si="346"/>
        <v>0</v>
      </c>
      <c r="AQ99" s="35"/>
      <c r="AR99" s="35">
        <f t="shared" si="346"/>
        <v>77302</v>
      </c>
      <c r="AS99" s="35">
        <f t="shared" si="346"/>
        <v>150412</v>
      </c>
      <c r="AT99" s="35">
        <f t="shared" si="346"/>
        <v>0</v>
      </c>
      <c r="AU99" s="35">
        <f t="shared" si="346"/>
        <v>0</v>
      </c>
      <c r="AV99" s="35"/>
      <c r="AW99" s="35"/>
      <c r="AX99" s="35">
        <f t="shared" si="346"/>
        <v>0</v>
      </c>
      <c r="AY99" s="35"/>
      <c r="AZ99" s="35">
        <f t="shared" si="346"/>
        <v>0</v>
      </c>
      <c r="BA99" s="35"/>
      <c r="BB99" s="35">
        <f t="shared" si="346"/>
        <v>0</v>
      </c>
      <c r="BC99" s="35"/>
      <c r="BD99" s="35">
        <f t="shared" si="346"/>
        <v>0</v>
      </c>
      <c r="BE99" s="35">
        <f t="shared" si="346"/>
        <v>0</v>
      </c>
      <c r="BF99" s="35">
        <f t="shared" si="346"/>
        <v>0</v>
      </c>
      <c r="BG99" s="35">
        <f t="shared" si="346"/>
        <v>0</v>
      </c>
      <c r="BH99" s="35">
        <f t="shared" si="346"/>
        <v>77829</v>
      </c>
      <c r="BI99" s="35">
        <f t="shared" si="346"/>
        <v>77829</v>
      </c>
      <c r="BJ99" s="35">
        <f t="shared" si="346"/>
        <v>0</v>
      </c>
      <c r="BK99" s="35">
        <f t="shared" si="346"/>
        <v>77829</v>
      </c>
      <c r="BL99" s="35">
        <f t="shared" si="346"/>
        <v>0</v>
      </c>
      <c r="BM99" s="35">
        <f t="shared" si="346"/>
        <v>0</v>
      </c>
      <c r="BN99" s="35"/>
      <c r="BO99" s="35"/>
      <c r="BP99" s="35"/>
      <c r="BQ99" s="35"/>
      <c r="BR99" s="35"/>
      <c r="BS99" s="35"/>
      <c r="BT99" s="35"/>
      <c r="BU99" s="35"/>
      <c r="BV99" s="112">
        <f t="shared" si="225"/>
        <v>100.68174174018782</v>
      </c>
      <c r="BW99" s="326">
        <f t="shared" si="226"/>
        <v>51.743876818338961</v>
      </c>
    </row>
    <row r="100" spans="1:75" s="74" customFormat="1" hidden="1">
      <c r="A100" s="46"/>
      <c r="B100" s="75" t="s">
        <v>440</v>
      </c>
      <c r="C100" s="323">
        <f t="shared" si="43"/>
        <v>0</v>
      </c>
      <c r="D100" s="323">
        <f t="shared" si="68"/>
        <v>0</v>
      </c>
      <c r="E100" s="323">
        <v>0</v>
      </c>
      <c r="F100" s="365" t="e">
        <f t="shared" si="214"/>
        <v>#DIV/0!</v>
      </c>
      <c r="G100" s="365" t="e">
        <f t="shared" si="215"/>
        <v>#DIV/0!</v>
      </c>
      <c r="H100" s="323">
        <f t="shared" si="44"/>
        <v>0</v>
      </c>
      <c r="I100" s="113"/>
      <c r="J100" s="388"/>
      <c r="K100" s="36">
        <f t="shared" si="84"/>
        <v>0</v>
      </c>
      <c r="L100" s="36">
        <f t="shared" si="85"/>
        <v>0</v>
      </c>
      <c r="M100" s="113"/>
      <c r="N100" s="113"/>
      <c r="O100" s="113"/>
      <c r="P100" s="113"/>
      <c r="Q100" s="113"/>
      <c r="R100" s="75"/>
      <c r="S100" s="75"/>
      <c r="T100" s="75"/>
      <c r="U100" s="75"/>
      <c r="V100" s="75"/>
      <c r="W100" s="75"/>
      <c r="X100" s="324">
        <f t="shared" si="71"/>
        <v>0</v>
      </c>
      <c r="Y100" s="324">
        <f t="shared" si="72"/>
        <v>0</v>
      </c>
      <c r="Z100" s="75"/>
      <c r="AA100" s="75"/>
      <c r="AB100" s="75"/>
      <c r="AC100" s="75"/>
      <c r="AD100" s="75"/>
      <c r="AE100" s="75"/>
      <c r="AF100" s="75"/>
      <c r="AG100" s="75"/>
      <c r="AH100" s="75"/>
      <c r="AI100" s="75"/>
      <c r="AJ100" s="75"/>
      <c r="AK100" s="86"/>
      <c r="AL100" s="36">
        <f t="shared" ref="AL100:AL102" si="347">AN100+AX100</f>
        <v>0</v>
      </c>
      <c r="AM100" s="36">
        <f t="shared" si="74"/>
        <v>0</v>
      </c>
      <c r="AN100" s="36">
        <f t="shared" ref="AN100:AN102" si="348">AP100+AR100+AT100+AU100</f>
        <v>0</v>
      </c>
      <c r="AO100" s="36">
        <f t="shared" ref="AO100:AO102" si="349">AQ100+AS100+AT100+AV100+AW100</f>
        <v>0</v>
      </c>
      <c r="AP100" s="36">
        <f>SUMIF('PL3-GN TUNG DA'!$AO$15:$AO$512,"UBND huyện Chợ Mới",'PL3-GN TUNG DA'!$G$15:$G$512)</f>
        <v>0</v>
      </c>
      <c r="AQ100" s="36">
        <f>SUMIF('PL3-GN TUNG DA'!$AO$15:$AO$512,"UBND huyện Chợ Mới",'PL3-GN TUNG DA'!$H$15:$H$512)</f>
        <v>0</v>
      </c>
      <c r="AR100" s="36">
        <f>SUMIF('PL3-GN TUNG DA'!$AO$15:$AO$512,"UBND huyện Chợ Mới",'PL3-GN TUNG DA'!$I$15:$I$512)</f>
        <v>0</v>
      </c>
      <c r="AS100" s="36">
        <f>SUMIF('PL3-GN TUNG DA'!$AO$15:$AO$512,"UBND huyện Chợ Mới",'PL3-GN TUNG DA'!$J$15:$J$512)</f>
        <v>0</v>
      </c>
      <c r="AT100" s="36"/>
      <c r="AU100" s="36"/>
      <c r="AV100" s="36"/>
      <c r="AW100" s="36"/>
      <c r="AX100" s="36"/>
      <c r="AY100" s="36"/>
      <c r="AZ100" s="36"/>
      <c r="BA100" s="36"/>
      <c r="BB100" s="36"/>
      <c r="BC100" s="36"/>
      <c r="BD100" s="36"/>
      <c r="BE100" s="36"/>
      <c r="BF100" s="36"/>
      <c r="BG100" s="36"/>
      <c r="BH100" s="36">
        <f t="shared" ref="BH100:BH102" si="350">BI100+BO100</f>
        <v>0</v>
      </c>
      <c r="BI100" s="36">
        <f t="shared" ref="BI100:BI102" si="351">BJ100+BK100+BL100+BM100</f>
        <v>0</v>
      </c>
      <c r="BJ100" s="36"/>
      <c r="BK100" s="36">
        <f>SUMIF('PL3-GN TUNG DA'!$AO$15:$AO$512,"UBND huyện Chợ Mới",'PL3-GN TUNG DA'!$AB$15:$AB$512)</f>
        <v>0</v>
      </c>
      <c r="BL100" s="36"/>
      <c r="BM100" s="36"/>
      <c r="BN100" s="36"/>
      <c r="BO100" s="36"/>
      <c r="BP100" s="36"/>
      <c r="BQ100" s="36"/>
      <c r="BR100" s="36"/>
      <c r="BS100" s="36"/>
      <c r="BT100" s="36"/>
      <c r="BU100" s="36"/>
      <c r="BV100" s="113"/>
      <c r="BW100" s="326"/>
    </row>
    <row r="101" spans="1:75" s="74" customFormat="1" hidden="1">
      <c r="A101" s="46"/>
      <c r="B101" s="75" t="s">
        <v>441</v>
      </c>
      <c r="C101" s="323">
        <f t="shared" si="43"/>
        <v>89556</v>
      </c>
      <c r="D101" s="323">
        <f t="shared" si="68"/>
        <v>162666</v>
      </c>
      <c r="E101" s="323">
        <v>53186</v>
      </c>
      <c r="F101" s="365">
        <f t="shared" si="214"/>
        <v>59.388539014694722</v>
      </c>
      <c r="G101" s="365">
        <f t="shared" si="215"/>
        <v>32.696445477235564</v>
      </c>
      <c r="H101" s="323">
        <f t="shared" si="44"/>
        <v>85249</v>
      </c>
      <c r="I101" s="113">
        <f t="shared" ref="I101:I114" si="352">H101/C101*100</f>
        <v>95.190718656483099</v>
      </c>
      <c r="J101" s="388">
        <f t="shared" si="216"/>
        <v>52.407386915520149</v>
      </c>
      <c r="K101" s="36">
        <f t="shared" si="84"/>
        <v>12254</v>
      </c>
      <c r="L101" s="36">
        <f t="shared" si="85"/>
        <v>12254</v>
      </c>
      <c r="M101" s="36">
        <f>SUMIF('PL4-GN KD23-24'!$AD$11:$AD$489,"Ban QLDA ĐTXD KV huyện Chợ Mới",'PL4-GN KD23-24'!$E$11:$E$489)</f>
        <v>0</v>
      </c>
      <c r="N101" s="36">
        <f>SUMIF('PL4-GN KD23-24'!$AD$11:$AD$489,"Ban QLDA ĐTXD KV huyện Chợ Mới",'PL4-GN KD23-24'!$F$11:$F$489)</f>
        <v>12254</v>
      </c>
      <c r="O101" s="36">
        <f>SUMIF('PL4-GN KD23-24'!$AD$11:$AD$489,B101,'PL4-GN KD23-24'!$G$11:$G$489)</f>
        <v>0</v>
      </c>
      <c r="P101" s="36">
        <f>SUMIF('PL4-GN KD23-24'!$AD$11:$AD$489,B101,'PL4-GN KD23-24'!$H$11:$H$489)</f>
        <v>0</v>
      </c>
      <c r="Q101" s="113"/>
      <c r="R101" s="75"/>
      <c r="S101" s="75"/>
      <c r="T101" s="75"/>
      <c r="U101" s="75"/>
      <c r="V101" s="75"/>
      <c r="W101" s="75"/>
      <c r="X101" s="324">
        <f t="shared" si="71"/>
        <v>7420</v>
      </c>
      <c r="Y101" s="324">
        <f t="shared" si="72"/>
        <v>7420</v>
      </c>
      <c r="Z101" s="36">
        <f>SUMIF('PL4-GN KD23-24'!$AD$11:$AD$490,B101,'PL4-GN KD23-24'!$R$11:$R$490)</f>
        <v>0</v>
      </c>
      <c r="AA101" s="36">
        <f>SUMIF('PL4-GN KD23-24'!$AD$11:$AD$490,"Ban QLDA ĐTXD KV huyện Chợ Mới",'PL4-GN KD23-24'!$S$11:$S$490)</f>
        <v>7420</v>
      </c>
      <c r="AB101" s="36">
        <f>SUMIF('PL4-GN KD23-24'!$AD$11:$AD$490,B101,'PL4-GN KD23-24'!$T$11:$T$490)</f>
        <v>0</v>
      </c>
      <c r="AC101" s="36">
        <f>SUMIF('PL4-GN KD23-24'!$AD$11:$AD$490,B101,'PL4-GN KD23-24'!$U$11:$U$490)</f>
        <v>0</v>
      </c>
      <c r="AD101" s="75"/>
      <c r="AE101" s="75"/>
      <c r="AF101" s="75"/>
      <c r="AG101" s="75"/>
      <c r="AH101" s="75"/>
      <c r="AI101" s="75"/>
      <c r="AJ101" s="75"/>
      <c r="AK101" s="86">
        <f t="shared" si="332"/>
        <v>60.551656601925906</v>
      </c>
      <c r="AL101" s="36">
        <f t="shared" si="347"/>
        <v>77302</v>
      </c>
      <c r="AM101" s="36">
        <f t="shared" si="74"/>
        <v>150412</v>
      </c>
      <c r="AN101" s="36">
        <f t="shared" si="348"/>
        <v>77302</v>
      </c>
      <c r="AO101" s="36">
        <f t="shared" si="349"/>
        <v>150412</v>
      </c>
      <c r="AP101" s="36">
        <f>SUMIF('PL3-GN TUNG DA'!$AO$15:$AO$512,"Ban QLDA ĐTXD KV huyện Chợ Mới",'PL3-GN TUNG DA'!$G$15:$G$512)</f>
        <v>0</v>
      </c>
      <c r="AQ101" s="36">
        <f>SUMIF('PL3-GN TUNG DA'!$AO$15:$AO$512,"Ban QLDA ĐTXD KV huyện Chợ Mới",'PL3-GN TUNG DA'!$H$15:$H$512)</f>
        <v>0</v>
      </c>
      <c r="AR101" s="36">
        <f>SUMIF('PL3-GN TUNG DA'!$AO$15:$AO$512,"Ban QLDA ĐTXD KV huyện Chợ Mới",'PL3-GN TUNG DA'!$I$15:$I$512)</f>
        <v>77302</v>
      </c>
      <c r="AS101" s="36">
        <f>SUMIF('PL3-GN TUNG DA'!$AO$15:$AO$512,"Ban QLDA ĐTXD KV huyện Chợ Mới",'PL3-GN TUNG DA'!$J$15:$J$512)</f>
        <v>150412</v>
      </c>
      <c r="AT101" s="36"/>
      <c r="AU101" s="36"/>
      <c r="AV101" s="36"/>
      <c r="AW101" s="36"/>
      <c r="AX101" s="36"/>
      <c r="AY101" s="36"/>
      <c r="AZ101" s="36"/>
      <c r="BA101" s="36"/>
      <c r="BB101" s="36"/>
      <c r="BC101" s="36"/>
      <c r="BD101" s="36"/>
      <c r="BE101" s="36"/>
      <c r="BF101" s="36"/>
      <c r="BG101" s="36"/>
      <c r="BH101" s="36">
        <f t="shared" si="350"/>
        <v>77829</v>
      </c>
      <c r="BI101" s="36">
        <f t="shared" si="351"/>
        <v>77829</v>
      </c>
      <c r="BJ101" s="36"/>
      <c r="BK101" s="36">
        <f>SUMIF('PL3-GN TUNG DA'!$AO$15:$AO$512,"Ban QLDA ĐTXD KV huyện Chợ Mới",'PL3-GN TUNG DA'!$AB$15:$AB$512)</f>
        <v>77829</v>
      </c>
      <c r="BL101" s="36"/>
      <c r="BM101" s="36"/>
      <c r="BN101" s="36"/>
      <c r="BO101" s="36"/>
      <c r="BP101" s="36"/>
      <c r="BQ101" s="36"/>
      <c r="BR101" s="36"/>
      <c r="BS101" s="36"/>
      <c r="BT101" s="36"/>
      <c r="BU101" s="36"/>
      <c r="BV101" s="113">
        <f t="shared" si="225"/>
        <v>100.68174174018782</v>
      </c>
      <c r="BW101" s="326">
        <f t="shared" si="226"/>
        <v>51.743876818338961</v>
      </c>
    </row>
    <row r="102" spans="1:75" ht="45" customHeight="1">
      <c r="A102" s="19"/>
      <c r="B102" s="5" t="s">
        <v>439</v>
      </c>
      <c r="C102" s="238">
        <f t="shared" si="43"/>
        <v>63159</v>
      </c>
      <c r="D102" s="238">
        <f t="shared" si="68"/>
        <v>63159</v>
      </c>
      <c r="E102" s="238">
        <v>21682</v>
      </c>
      <c r="F102" s="365">
        <f t="shared" si="214"/>
        <v>34.329232571763328</v>
      </c>
      <c r="G102" s="365">
        <f t="shared" si="215"/>
        <v>34.329232571763328</v>
      </c>
      <c r="H102" s="238">
        <f t="shared" si="44"/>
        <v>27123</v>
      </c>
      <c r="I102" s="240">
        <f t="shared" si="352"/>
        <v>42.9439984800266</v>
      </c>
      <c r="J102" s="380">
        <f t="shared" si="216"/>
        <v>42.9439984800266</v>
      </c>
      <c r="K102" s="35">
        <f t="shared" si="84"/>
        <v>735</v>
      </c>
      <c r="L102" s="35">
        <f t="shared" si="85"/>
        <v>735</v>
      </c>
      <c r="M102" s="35">
        <f>'PL4-GN KD23-24'!E27</f>
        <v>735</v>
      </c>
      <c r="N102" s="240"/>
      <c r="O102" s="240"/>
      <c r="P102" s="240"/>
      <c r="Q102" s="240"/>
      <c r="R102" s="5"/>
      <c r="S102" s="5"/>
      <c r="T102" s="5"/>
      <c r="U102" s="5"/>
      <c r="V102" s="5"/>
      <c r="W102" s="5"/>
      <c r="X102" s="254">
        <f t="shared" si="71"/>
        <v>2436</v>
      </c>
      <c r="Y102" s="254">
        <f t="shared" si="72"/>
        <v>2436</v>
      </c>
      <c r="Z102" s="339">
        <f>'PL4-GN KD23-24'!R27</f>
        <v>1932</v>
      </c>
      <c r="AA102" s="5"/>
      <c r="AB102" s="5">
        <f>'PL4-GN KD23-24'!T27</f>
        <v>504</v>
      </c>
      <c r="AC102" s="5"/>
      <c r="AD102" s="5"/>
      <c r="AE102" s="5"/>
      <c r="AF102" s="5"/>
      <c r="AG102" s="5"/>
      <c r="AH102" s="5"/>
      <c r="AI102" s="5"/>
      <c r="AJ102" s="5"/>
      <c r="AK102" s="5"/>
      <c r="AL102" s="35">
        <f t="shared" si="347"/>
        <v>62424</v>
      </c>
      <c r="AM102" s="35">
        <f t="shared" si="74"/>
        <v>62424</v>
      </c>
      <c r="AN102" s="39">
        <f t="shared" si="348"/>
        <v>62424</v>
      </c>
      <c r="AO102" s="39">
        <f t="shared" si="349"/>
        <v>62424</v>
      </c>
      <c r="AP102" s="35">
        <f>'PL3-GN TUNG DA'!G29</f>
        <v>32424</v>
      </c>
      <c r="AQ102" s="35">
        <f>'PL3-GN TUNG DA'!H29</f>
        <v>32424</v>
      </c>
      <c r="AR102" s="35"/>
      <c r="AS102" s="35"/>
      <c r="AT102" s="35">
        <f>'PL3-GN TUNG DA'!K29</f>
        <v>30000</v>
      </c>
      <c r="AU102" s="35"/>
      <c r="AV102" s="35"/>
      <c r="AW102" s="35"/>
      <c r="AX102" s="35"/>
      <c r="AY102" s="35"/>
      <c r="AZ102" s="35"/>
      <c r="BA102" s="35"/>
      <c r="BB102" s="35"/>
      <c r="BC102" s="35"/>
      <c r="BD102" s="35"/>
      <c r="BE102" s="35"/>
      <c r="BF102" s="35"/>
      <c r="BG102" s="35"/>
      <c r="BH102" s="39">
        <f t="shared" si="350"/>
        <v>24687</v>
      </c>
      <c r="BI102" s="39">
        <f t="shared" si="351"/>
        <v>24687</v>
      </c>
      <c r="BJ102" s="35">
        <f>'PL3-GN TUNG DA'!AA29</f>
        <v>11500</v>
      </c>
      <c r="BK102" s="35"/>
      <c r="BL102" s="35">
        <f>'PL3-GN TUNG DA'!AC29</f>
        <v>13187</v>
      </c>
      <c r="BM102" s="35"/>
      <c r="BN102" s="35"/>
      <c r="BO102" s="35"/>
      <c r="BP102" s="35"/>
      <c r="BQ102" s="35"/>
      <c r="BR102" s="35"/>
      <c r="BS102" s="35"/>
      <c r="BT102" s="35"/>
      <c r="BU102" s="35"/>
      <c r="BV102" s="112">
        <f t="shared" si="225"/>
        <v>39.547289504036911</v>
      </c>
      <c r="BW102" s="326">
        <f t="shared" si="226"/>
        <v>39.547289504036911</v>
      </c>
    </row>
    <row r="103" spans="1:75">
      <c r="A103" s="20">
        <v>10</v>
      </c>
      <c r="B103" s="44" t="s">
        <v>19</v>
      </c>
      <c r="C103" s="239">
        <f t="shared" si="43"/>
        <v>132228</v>
      </c>
      <c r="D103" s="239">
        <f>K103+AM103</f>
        <v>122151</v>
      </c>
      <c r="E103" s="239">
        <f>E104+E105+E108</f>
        <v>51135</v>
      </c>
      <c r="F103" s="364">
        <f t="shared" si="214"/>
        <v>38.671839549868409</v>
      </c>
      <c r="G103" s="364">
        <f t="shared" si="215"/>
        <v>41.862121472603583</v>
      </c>
      <c r="H103" s="239">
        <f t="shared" si="44"/>
        <v>56613</v>
      </c>
      <c r="I103" s="111">
        <f t="shared" si="352"/>
        <v>42.814683728106004</v>
      </c>
      <c r="J103" s="386">
        <f t="shared" si="216"/>
        <v>46.346734779084905</v>
      </c>
      <c r="K103" s="35">
        <f t="shared" si="84"/>
        <v>0</v>
      </c>
      <c r="L103" s="35">
        <f t="shared" si="85"/>
        <v>0</v>
      </c>
      <c r="M103" s="111"/>
      <c r="N103" s="111"/>
      <c r="O103" s="111"/>
      <c r="P103" s="111"/>
      <c r="Q103" s="111"/>
      <c r="R103" s="44"/>
      <c r="S103" s="44"/>
      <c r="T103" s="44"/>
      <c r="U103" s="44"/>
      <c r="V103" s="44"/>
      <c r="W103" s="44"/>
      <c r="X103" s="254">
        <f t="shared" si="71"/>
        <v>0</v>
      </c>
      <c r="Y103" s="254">
        <f t="shared" si="72"/>
        <v>0</v>
      </c>
      <c r="Z103" s="44"/>
      <c r="AA103" s="44"/>
      <c r="AB103" s="44"/>
      <c r="AC103" s="44"/>
      <c r="AD103" s="44"/>
      <c r="AE103" s="44"/>
      <c r="AF103" s="44"/>
      <c r="AG103" s="44"/>
      <c r="AH103" s="44"/>
      <c r="AI103" s="44"/>
      <c r="AJ103" s="44"/>
      <c r="AK103" s="85"/>
      <c r="AL103" s="34">
        <f>AL104+AL105+AL108</f>
        <v>132228</v>
      </c>
      <c r="AM103" s="34">
        <f>AM104+AM105+AM108</f>
        <v>122151</v>
      </c>
      <c r="AN103" s="34">
        <f t="shared" ref="AN103:BU103" si="353">AN104+AN105+AN108</f>
        <v>121672</v>
      </c>
      <c r="AO103" s="34">
        <f t="shared" si="353"/>
        <v>111595</v>
      </c>
      <c r="AP103" s="34">
        <f t="shared" si="353"/>
        <v>36730</v>
      </c>
      <c r="AQ103" s="34">
        <f t="shared" si="353"/>
        <v>38230</v>
      </c>
      <c r="AR103" s="34">
        <f t="shared" si="353"/>
        <v>64942</v>
      </c>
      <c r="AS103" s="34">
        <f t="shared" si="353"/>
        <v>53365</v>
      </c>
      <c r="AT103" s="34">
        <f t="shared" si="353"/>
        <v>20000</v>
      </c>
      <c r="AU103" s="34">
        <f t="shared" si="353"/>
        <v>0</v>
      </c>
      <c r="AV103" s="34"/>
      <c r="AW103" s="34"/>
      <c r="AX103" s="34">
        <f t="shared" si="353"/>
        <v>10556</v>
      </c>
      <c r="AY103" s="34">
        <f t="shared" si="353"/>
        <v>10556</v>
      </c>
      <c r="AZ103" s="34">
        <f t="shared" si="353"/>
        <v>10556</v>
      </c>
      <c r="BA103" s="34">
        <f t="shared" si="353"/>
        <v>10556</v>
      </c>
      <c r="BB103" s="34">
        <f t="shared" si="353"/>
        <v>0</v>
      </c>
      <c r="BC103" s="34"/>
      <c r="BD103" s="34">
        <f t="shared" si="353"/>
        <v>0</v>
      </c>
      <c r="BE103" s="34">
        <f t="shared" si="353"/>
        <v>901</v>
      </c>
      <c r="BF103" s="34">
        <f t="shared" si="353"/>
        <v>9655</v>
      </c>
      <c r="BG103" s="34">
        <f t="shared" si="353"/>
        <v>0</v>
      </c>
      <c r="BH103" s="34">
        <f t="shared" si="353"/>
        <v>56613</v>
      </c>
      <c r="BI103" s="34">
        <f t="shared" si="353"/>
        <v>46433</v>
      </c>
      <c r="BJ103" s="34">
        <f t="shared" si="353"/>
        <v>21422</v>
      </c>
      <c r="BK103" s="34">
        <f t="shared" si="353"/>
        <v>23873</v>
      </c>
      <c r="BL103" s="34">
        <f t="shared" si="353"/>
        <v>1138</v>
      </c>
      <c r="BM103" s="34">
        <f t="shared" si="353"/>
        <v>0</v>
      </c>
      <c r="BN103" s="34"/>
      <c r="BO103" s="34">
        <f t="shared" si="353"/>
        <v>10180</v>
      </c>
      <c r="BP103" s="34">
        <f t="shared" si="353"/>
        <v>10180</v>
      </c>
      <c r="BQ103" s="34">
        <f t="shared" si="353"/>
        <v>0</v>
      </c>
      <c r="BR103" s="34">
        <f t="shared" si="353"/>
        <v>0</v>
      </c>
      <c r="BS103" s="34">
        <f t="shared" si="353"/>
        <v>898</v>
      </c>
      <c r="BT103" s="34">
        <f t="shared" si="353"/>
        <v>9282</v>
      </c>
      <c r="BU103" s="34">
        <f t="shared" si="353"/>
        <v>0</v>
      </c>
      <c r="BV103" s="111">
        <f t="shared" si="225"/>
        <v>42.814683728106004</v>
      </c>
      <c r="BW103" s="327">
        <f t="shared" si="226"/>
        <v>46.346734779084905</v>
      </c>
    </row>
    <row r="104" spans="1:75">
      <c r="A104" s="19"/>
      <c r="B104" s="45" t="s">
        <v>335</v>
      </c>
      <c r="C104" s="238">
        <f t="shared" si="43"/>
        <v>10556</v>
      </c>
      <c r="D104" s="238">
        <f t="shared" si="68"/>
        <v>10556</v>
      </c>
      <c r="E104" s="238">
        <v>9404</v>
      </c>
      <c r="F104" s="365">
        <f t="shared" si="214"/>
        <v>89.086775293671849</v>
      </c>
      <c r="G104" s="365">
        <f t="shared" si="215"/>
        <v>89.086775293671849</v>
      </c>
      <c r="H104" s="238">
        <f t="shared" si="44"/>
        <v>10180</v>
      </c>
      <c r="I104" s="240">
        <f t="shared" si="352"/>
        <v>96.438044713906777</v>
      </c>
      <c r="J104" s="380">
        <f t="shared" si="216"/>
        <v>96.438044713906777</v>
      </c>
      <c r="K104" s="35">
        <f t="shared" si="84"/>
        <v>0</v>
      </c>
      <c r="L104" s="35">
        <f t="shared" si="85"/>
        <v>0</v>
      </c>
      <c r="M104" s="240"/>
      <c r="N104" s="240"/>
      <c r="O104" s="240"/>
      <c r="P104" s="240"/>
      <c r="Q104" s="240"/>
      <c r="R104" s="45"/>
      <c r="S104" s="45"/>
      <c r="T104" s="45"/>
      <c r="U104" s="45"/>
      <c r="V104" s="45"/>
      <c r="W104" s="45"/>
      <c r="X104" s="254">
        <f t="shared" si="71"/>
        <v>0</v>
      </c>
      <c r="Y104" s="254">
        <f t="shared" si="72"/>
        <v>0</v>
      </c>
      <c r="Z104" s="45"/>
      <c r="AA104" s="45"/>
      <c r="AB104" s="45"/>
      <c r="AC104" s="45"/>
      <c r="AD104" s="45"/>
      <c r="AE104" s="45"/>
      <c r="AF104" s="45"/>
      <c r="AG104" s="45"/>
      <c r="AH104" s="45"/>
      <c r="AI104" s="45"/>
      <c r="AJ104" s="45"/>
      <c r="AK104" s="45"/>
      <c r="AL104" s="35">
        <f t="shared" ref="AL104" si="354">AN104+AX104</f>
        <v>10556</v>
      </c>
      <c r="AM104" s="35">
        <f t="shared" si="74"/>
        <v>10556</v>
      </c>
      <c r="AN104" s="39">
        <f t="shared" ref="AN104" si="355">AP104+AR104+AT104+AU104</f>
        <v>0</v>
      </c>
      <c r="AO104" s="39"/>
      <c r="AP104" s="35"/>
      <c r="AQ104" s="35"/>
      <c r="AR104" s="35"/>
      <c r="AS104" s="35"/>
      <c r="AT104" s="35"/>
      <c r="AU104" s="35"/>
      <c r="AV104" s="35"/>
      <c r="AW104" s="35"/>
      <c r="AX104" s="39">
        <f t="shared" ref="AX104" si="356">AZ104+BG104</f>
        <v>10556</v>
      </c>
      <c r="AY104" s="35">
        <f t="shared" ref="AY104" si="357">BA104+BG104</f>
        <v>10556</v>
      </c>
      <c r="AZ104" s="39">
        <f t="shared" ref="AZ104" si="358">BB104+BD104+BE104+BF104</f>
        <v>10556</v>
      </c>
      <c r="BA104" s="39">
        <f t="shared" ref="BA104" si="359">BC104+BD104+BE104+BF104+BG104</f>
        <v>10556</v>
      </c>
      <c r="BB104" s="39"/>
      <c r="BC104" s="39"/>
      <c r="BD104" s="39"/>
      <c r="BE104" s="39">
        <f>SUMIF('PL3-GN TUNG DA'!$AO$15:$AO$512,"UBND huyện Thoại Sơn",'PL3-GN TUNG DA'!$V$15:$V$512)</f>
        <v>901</v>
      </c>
      <c r="BF104" s="39">
        <f>SUMIF('PL3-GN TUNG DA'!$AO$15:$AO$512,"UBND huyện Thoại Sơn",'PL3-GN TUNG DA'!$W$15:$W$512)</f>
        <v>9655</v>
      </c>
      <c r="BG104" s="35"/>
      <c r="BH104" s="39">
        <f t="shared" ref="BH104" si="360">BI104+BO104</f>
        <v>10180</v>
      </c>
      <c r="BI104" s="39">
        <f t="shared" ref="BI104" si="361">BJ104+BK104+BL104+BM104</f>
        <v>0</v>
      </c>
      <c r="BJ104" s="35"/>
      <c r="BK104" s="35"/>
      <c r="BL104" s="35"/>
      <c r="BM104" s="35"/>
      <c r="BN104" s="35"/>
      <c r="BO104" s="36">
        <f t="shared" ref="BO104" si="362">BP104+BU104</f>
        <v>10180</v>
      </c>
      <c r="BP104" s="36">
        <f t="shared" ref="BP104" si="363">BQ104+BR104+BS104+BT104</f>
        <v>10180</v>
      </c>
      <c r="BQ104" s="35"/>
      <c r="BR104" s="35"/>
      <c r="BS104" s="39">
        <f>SUMIF('PL3-GN TUNG DA'!$AO$15:$AO$512,"UBND huyện Thoại Sơn",'PL3-GN TUNG DA'!$AJ$15:$AJ$512)</f>
        <v>898</v>
      </c>
      <c r="BT104" s="39">
        <f>SUMIF('PL3-GN TUNG DA'!$AO$15:$AO$512,"UBND huyện Thoại Sơn",'PL3-GN TUNG DA'!$AK$15:$AK$512)</f>
        <v>9282</v>
      </c>
      <c r="BU104" s="35"/>
      <c r="BV104" s="112">
        <f t="shared" si="225"/>
        <v>96.438044713906777</v>
      </c>
      <c r="BW104" s="326">
        <f t="shared" si="226"/>
        <v>96.438044713906777</v>
      </c>
    </row>
    <row r="105" spans="1:75" ht="41.25" customHeight="1">
      <c r="A105" s="19"/>
      <c r="B105" s="5" t="s">
        <v>336</v>
      </c>
      <c r="C105" s="238">
        <f t="shared" si="43"/>
        <v>64942</v>
      </c>
      <c r="D105" s="238">
        <f t="shared" si="68"/>
        <v>54865</v>
      </c>
      <c r="E105" s="238">
        <v>20015</v>
      </c>
      <c r="F105" s="365">
        <f t="shared" si="214"/>
        <v>30.819808444458129</v>
      </c>
      <c r="G105" s="365">
        <f t="shared" si="215"/>
        <v>36.480452018591087</v>
      </c>
      <c r="H105" s="238">
        <f t="shared" si="44"/>
        <v>23905</v>
      </c>
      <c r="I105" s="240">
        <f t="shared" si="352"/>
        <v>36.809768716701058</v>
      </c>
      <c r="J105" s="380">
        <f t="shared" si="216"/>
        <v>43.570582338467148</v>
      </c>
      <c r="K105" s="35">
        <f t="shared" si="84"/>
        <v>0</v>
      </c>
      <c r="L105" s="35">
        <f t="shared" si="85"/>
        <v>0</v>
      </c>
      <c r="M105" s="240"/>
      <c r="N105" s="240"/>
      <c r="O105" s="240"/>
      <c r="P105" s="240"/>
      <c r="Q105" s="240"/>
      <c r="R105" s="5"/>
      <c r="S105" s="5"/>
      <c r="T105" s="5"/>
      <c r="U105" s="5"/>
      <c r="V105" s="5"/>
      <c r="W105" s="5"/>
      <c r="X105" s="254">
        <f t="shared" si="71"/>
        <v>0</v>
      </c>
      <c r="Y105" s="254">
        <f t="shared" si="72"/>
        <v>0</v>
      </c>
      <c r="Z105" s="5"/>
      <c r="AA105" s="5"/>
      <c r="AB105" s="5"/>
      <c r="AC105" s="5"/>
      <c r="AD105" s="5"/>
      <c r="AE105" s="5"/>
      <c r="AF105" s="5"/>
      <c r="AG105" s="5"/>
      <c r="AH105" s="5"/>
      <c r="AI105" s="5"/>
      <c r="AJ105" s="5"/>
      <c r="AK105" s="5"/>
      <c r="AL105" s="35">
        <f>AL106+AL107</f>
        <v>64942</v>
      </c>
      <c r="AM105" s="35">
        <f t="shared" si="74"/>
        <v>54865</v>
      </c>
      <c r="AN105" s="35">
        <f t="shared" ref="AN105:BM105" si="364">AN106+AN107</f>
        <v>64942</v>
      </c>
      <c r="AO105" s="35">
        <f t="shared" si="364"/>
        <v>54865</v>
      </c>
      <c r="AP105" s="35">
        <f t="shared" si="364"/>
        <v>0</v>
      </c>
      <c r="AQ105" s="35">
        <f t="shared" si="364"/>
        <v>1500</v>
      </c>
      <c r="AR105" s="35">
        <f t="shared" si="364"/>
        <v>64942</v>
      </c>
      <c r="AS105" s="35">
        <f t="shared" si="364"/>
        <v>53365</v>
      </c>
      <c r="AT105" s="35">
        <f t="shared" si="364"/>
        <v>0</v>
      </c>
      <c r="AU105" s="35">
        <f t="shared" si="364"/>
        <v>0</v>
      </c>
      <c r="AV105" s="35"/>
      <c r="AW105" s="35"/>
      <c r="AX105" s="35">
        <f t="shared" si="364"/>
        <v>0</v>
      </c>
      <c r="AY105" s="35"/>
      <c r="AZ105" s="35">
        <f t="shared" si="364"/>
        <v>0</v>
      </c>
      <c r="BA105" s="35"/>
      <c r="BB105" s="35">
        <f t="shared" si="364"/>
        <v>0</v>
      </c>
      <c r="BC105" s="35"/>
      <c r="BD105" s="35">
        <f t="shared" si="364"/>
        <v>0</v>
      </c>
      <c r="BE105" s="35">
        <f t="shared" si="364"/>
        <v>0</v>
      </c>
      <c r="BF105" s="35">
        <f t="shared" si="364"/>
        <v>0</v>
      </c>
      <c r="BG105" s="35">
        <f t="shared" si="364"/>
        <v>0</v>
      </c>
      <c r="BH105" s="35">
        <f t="shared" si="364"/>
        <v>23905</v>
      </c>
      <c r="BI105" s="35">
        <f t="shared" si="364"/>
        <v>23905</v>
      </c>
      <c r="BJ105" s="35">
        <f t="shared" si="364"/>
        <v>32</v>
      </c>
      <c r="BK105" s="35">
        <f t="shared" si="364"/>
        <v>23873</v>
      </c>
      <c r="BL105" s="35">
        <f t="shared" si="364"/>
        <v>0</v>
      </c>
      <c r="BM105" s="35">
        <f t="shared" si="364"/>
        <v>0</v>
      </c>
      <c r="BN105" s="35"/>
      <c r="BO105" s="35"/>
      <c r="BP105" s="35"/>
      <c r="BQ105" s="35"/>
      <c r="BR105" s="35"/>
      <c r="BS105" s="35"/>
      <c r="BT105" s="35"/>
      <c r="BU105" s="35"/>
      <c r="BV105" s="112">
        <f t="shared" si="225"/>
        <v>36.809768716701058</v>
      </c>
      <c r="BW105" s="326">
        <f t="shared" si="226"/>
        <v>43.570582338467148</v>
      </c>
    </row>
    <row r="106" spans="1:75" s="74" customFormat="1" hidden="1">
      <c r="A106" s="46"/>
      <c r="B106" s="75" t="s">
        <v>442</v>
      </c>
      <c r="C106" s="323">
        <f t="shared" si="43"/>
        <v>90</v>
      </c>
      <c r="D106" s="323">
        <f t="shared" si="68"/>
        <v>90</v>
      </c>
      <c r="E106" s="323">
        <v>0</v>
      </c>
      <c r="F106" s="365">
        <f t="shared" si="214"/>
        <v>0</v>
      </c>
      <c r="G106" s="365">
        <f t="shared" si="215"/>
        <v>0</v>
      </c>
      <c r="H106" s="323">
        <f t="shared" si="44"/>
        <v>0</v>
      </c>
      <c r="I106" s="113">
        <f t="shared" si="352"/>
        <v>0</v>
      </c>
      <c r="J106" s="388">
        <f t="shared" si="216"/>
        <v>0</v>
      </c>
      <c r="K106" s="36">
        <f t="shared" si="84"/>
        <v>0</v>
      </c>
      <c r="L106" s="36">
        <f t="shared" si="85"/>
        <v>0</v>
      </c>
      <c r="M106" s="113"/>
      <c r="N106" s="113"/>
      <c r="O106" s="113"/>
      <c r="P106" s="113"/>
      <c r="Q106" s="113"/>
      <c r="R106" s="75"/>
      <c r="S106" s="75"/>
      <c r="T106" s="75"/>
      <c r="U106" s="75"/>
      <c r="V106" s="75"/>
      <c r="W106" s="75"/>
      <c r="X106" s="324">
        <f t="shared" si="71"/>
        <v>0</v>
      </c>
      <c r="Y106" s="324">
        <f t="shared" si="72"/>
        <v>0</v>
      </c>
      <c r="Z106" s="75"/>
      <c r="AA106" s="75"/>
      <c r="AB106" s="75"/>
      <c r="AC106" s="75"/>
      <c r="AD106" s="75"/>
      <c r="AE106" s="75"/>
      <c r="AF106" s="75"/>
      <c r="AG106" s="75"/>
      <c r="AH106" s="75"/>
      <c r="AI106" s="75"/>
      <c r="AJ106" s="75"/>
      <c r="AK106" s="75"/>
      <c r="AL106" s="36">
        <f t="shared" ref="AL106:AL108" si="365">AN106+AX106</f>
        <v>90</v>
      </c>
      <c r="AM106" s="36">
        <f t="shared" si="74"/>
        <v>90</v>
      </c>
      <c r="AN106" s="36">
        <f t="shared" ref="AN106:AN108" si="366">AP106+AR106+AT106+AU106</f>
        <v>90</v>
      </c>
      <c r="AO106" s="36">
        <f t="shared" ref="AO106:AO108" si="367">AQ106+AS106+AT106+AV106+AW106</f>
        <v>90</v>
      </c>
      <c r="AP106" s="36">
        <f>SUMIF('PL3-GN TUNG DA'!$AO$15:$AO$512,"UBND huyện Thoại Sơn",'PL3-GN TUNG DA'!$G$15:$G$512)</f>
        <v>0</v>
      </c>
      <c r="AQ106" s="36">
        <f>SUMIF('PL3-GN TUNG DA'!$AO$15:$AO$512,"UBND huyện Thoại Sơn",'PL3-GN TUNG DA'!$H$15:$H$512)</f>
        <v>0</v>
      </c>
      <c r="AR106" s="36">
        <f>SUMIF('PL3-GN TUNG DA'!$AO$15:$AO$512,"UBND huyện Thoại Sơn",'PL3-GN TUNG DA'!$I$15:$I$512)</f>
        <v>90</v>
      </c>
      <c r="AS106" s="36">
        <f>SUMIF('PL3-GN TUNG DA'!$AO$15:$AO$512,"UBND huyện Thoại Sơn",'PL3-GN TUNG DA'!$J$15:$J$512)</f>
        <v>90</v>
      </c>
      <c r="AT106" s="36"/>
      <c r="AU106" s="36"/>
      <c r="AV106" s="36"/>
      <c r="AW106" s="36"/>
      <c r="AX106" s="36"/>
      <c r="AY106" s="36"/>
      <c r="AZ106" s="36"/>
      <c r="BA106" s="36"/>
      <c r="BB106" s="36"/>
      <c r="BC106" s="36"/>
      <c r="BD106" s="36"/>
      <c r="BE106" s="36"/>
      <c r="BF106" s="36"/>
      <c r="BG106" s="36"/>
      <c r="BH106" s="36">
        <f t="shared" ref="BH106" si="368">BI106+BO106</f>
        <v>0</v>
      </c>
      <c r="BI106" s="36">
        <f t="shared" ref="BI106" si="369">BJ106+BK106+BL106+BM106</f>
        <v>0</v>
      </c>
      <c r="BJ106" s="36"/>
      <c r="BK106" s="36">
        <f>SUMIF('PL3-GN TUNG DA'!$AO$15:$AO$512,"UBND huyện Thoại Sơn",'PL3-GN TUNG DA'!$AB$15:$AB$512)</f>
        <v>0</v>
      </c>
      <c r="BL106" s="36"/>
      <c r="BM106" s="36"/>
      <c r="BN106" s="36"/>
      <c r="BO106" s="36"/>
      <c r="BP106" s="36"/>
      <c r="BQ106" s="36"/>
      <c r="BR106" s="36"/>
      <c r="BS106" s="36"/>
      <c r="BT106" s="36"/>
      <c r="BU106" s="36"/>
      <c r="BV106" s="113">
        <f t="shared" si="225"/>
        <v>0</v>
      </c>
      <c r="BW106" s="326">
        <f t="shared" si="226"/>
        <v>0</v>
      </c>
    </row>
    <row r="107" spans="1:75" s="74" customFormat="1" ht="37.5" hidden="1">
      <c r="A107" s="46"/>
      <c r="B107" s="75" t="s">
        <v>443</v>
      </c>
      <c r="C107" s="323">
        <f t="shared" ref="C107:C114" si="370">K107+AL107</f>
        <v>64852</v>
      </c>
      <c r="D107" s="323">
        <f t="shared" si="68"/>
        <v>54775</v>
      </c>
      <c r="E107" s="323">
        <v>20015</v>
      </c>
      <c r="F107" s="365">
        <f t="shared" si="214"/>
        <v>30.862579411583297</v>
      </c>
      <c r="G107" s="365">
        <f t="shared" si="215"/>
        <v>36.540392514833407</v>
      </c>
      <c r="H107" s="323">
        <f t="shared" ref="H107:H114" si="371">X107+BH107</f>
        <v>23905</v>
      </c>
      <c r="I107" s="113">
        <f t="shared" si="352"/>
        <v>36.860852402393142</v>
      </c>
      <c r="J107" s="388">
        <f t="shared" si="216"/>
        <v>43.642172523961662</v>
      </c>
      <c r="K107" s="36">
        <f t="shared" si="84"/>
        <v>0</v>
      </c>
      <c r="L107" s="36">
        <f t="shared" si="85"/>
        <v>0</v>
      </c>
      <c r="M107" s="113"/>
      <c r="N107" s="113"/>
      <c r="O107" s="113"/>
      <c r="P107" s="113"/>
      <c r="Q107" s="113"/>
      <c r="R107" s="75"/>
      <c r="S107" s="75"/>
      <c r="T107" s="75"/>
      <c r="U107" s="75"/>
      <c r="V107" s="75"/>
      <c r="W107" s="75"/>
      <c r="X107" s="324">
        <f t="shared" ref="X107:X114" si="372">Y107+AD107</f>
        <v>0</v>
      </c>
      <c r="Y107" s="324">
        <f t="shared" ref="Y107:Y114" si="373">SUM(Z107:AC107)</f>
        <v>0</v>
      </c>
      <c r="Z107" s="75"/>
      <c r="AA107" s="75"/>
      <c r="AB107" s="75"/>
      <c r="AC107" s="75"/>
      <c r="AD107" s="75"/>
      <c r="AE107" s="75"/>
      <c r="AF107" s="75"/>
      <c r="AG107" s="75"/>
      <c r="AH107" s="75"/>
      <c r="AI107" s="75"/>
      <c r="AJ107" s="75"/>
      <c r="AK107" s="75"/>
      <c r="AL107" s="36">
        <f t="shared" si="365"/>
        <v>64852</v>
      </c>
      <c r="AM107" s="36">
        <f t="shared" si="74"/>
        <v>54775</v>
      </c>
      <c r="AN107" s="36">
        <f t="shared" si="366"/>
        <v>64852</v>
      </c>
      <c r="AO107" s="36">
        <f t="shared" si="367"/>
        <v>54775</v>
      </c>
      <c r="AP107" s="36">
        <f>SUMIF('PL3-GN TUNG DA'!$AO$15:$AO$512,"Ban QLDA ĐTXD KV huyện Thoại Sơn",'PL3-GN TUNG DA'!$G$15:$G$512)</f>
        <v>0</v>
      </c>
      <c r="AQ107" s="36">
        <f>SUMIF('PL3-GN TUNG DA'!$AO$15:$AO$512,"Ban QLDA ĐTXD KV huyện Thoại Sơn",'PL3-GN TUNG DA'!$H$15:$H$512)</f>
        <v>1500</v>
      </c>
      <c r="AR107" s="36">
        <f>SUMIF('PL3-GN TUNG DA'!$AO$15:$AO$512,"Ban QLDA ĐTXD KV huyện Thoại Sơn",'PL3-GN TUNG DA'!$I$15:$I$512)</f>
        <v>64852</v>
      </c>
      <c r="AS107" s="36">
        <f>SUMIF('PL3-GN TUNG DA'!$AO$15:$AO$512,"Ban QLDA ĐTXD KV huyện Thoại Sơn",'PL3-GN TUNG DA'!$J$15:$J$512)</f>
        <v>53275</v>
      </c>
      <c r="AT107" s="36"/>
      <c r="AU107" s="36"/>
      <c r="AV107" s="36"/>
      <c r="AW107" s="36"/>
      <c r="AX107" s="36"/>
      <c r="AY107" s="36"/>
      <c r="AZ107" s="36"/>
      <c r="BA107" s="36"/>
      <c r="BB107" s="36"/>
      <c r="BC107" s="36"/>
      <c r="BD107" s="36"/>
      <c r="BE107" s="36"/>
      <c r="BF107" s="36"/>
      <c r="BG107" s="36"/>
      <c r="BH107" s="36">
        <f t="shared" ref="BH107:BH108" si="374">BI107+BO107</f>
        <v>23905</v>
      </c>
      <c r="BI107" s="36">
        <f t="shared" ref="BI107:BI108" si="375">BJ107+BK107+BL107+BM107</f>
        <v>23905</v>
      </c>
      <c r="BJ107" s="36">
        <f>SUMIF('PL3-GN TUNG DA'!$AO$15:$AO$512,"Ban QLDA ĐTXD KV huyện Thoại Sơn",'PL3-GN TUNG DA'!$AA$15:$AA$512)</f>
        <v>32</v>
      </c>
      <c r="BK107" s="36">
        <f>SUMIF('PL3-GN TUNG DA'!$AO$15:$AO$512,"Ban QLDA ĐTXD KV huyện Thoại Sơn",'PL3-GN TUNG DA'!$AB$15:$AB$512)</f>
        <v>23873</v>
      </c>
      <c r="BL107" s="36"/>
      <c r="BM107" s="36"/>
      <c r="BN107" s="36"/>
      <c r="BO107" s="36"/>
      <c r="BP107" s="36"/>
      <c r="BQ107" s="36"/>
      <c r="BR107" s="36"/>
      <c r="BS107" s="36"/>
      <c r="BT107" s="36"/>
      <c r="BU107" s="36"/>
      <c r="BV107" s="113">
        <f t="shared" si="225"/>
        <v>36.860852402393142</v>
      </c>
      <c r="BW107" s="326">
        <f t="shared" si="226"/>
        <v>43.642172523961662</v>
      </c>
    </row>
    <row r="108" spans="1:75" ht="44.25" customHeight="1">
      <c r="A108" s="19"/>
      <c r="B108" s="5" t="s">
        <v>439</v>
      </c>
      <c r="C108" s="238">
        <f t="shared" si="370"/>
        <v>56730</v>
      </c>
      <c r="D108" s="238">
        <f t="shared" si="68"/>
        <v>56730</v>
      </c>
      <c r="E108" s="238">
        <v>21716</v>
      </c>
      <c r="F108" s="365">
        <f t="shared" si="214"/>
        <v>38.27956989247312</v>
      </c>
      <c r="G108" s="365">
        <f t="shared" si="215"/>
        <v>38.27956989247312</v>
      </c>
      <c r="H108" s="238">
        <f t="shared" si="371"/>
        <v>22528</v>
      </c>
      <c r="I108" s="240">
        <f t="shared" si="352"/>
        <v>39.710911334390971</v>
      </c>
      <c r="J108" s="380">
        <f t="shared" si="216"/>
        <v>39.710911334390971</v>
      </c>
      <c r="K108" s="35">
        <f t="shared" si="84"/>
        <v>0</v>
      </c>
      <c r="L108" s="35">
        <f t="shared" si="85"/>
        <v>0</v>
      </c>
      <c r="M108" s="240"/>
      <c r="N108" s="240"/>
      <c r="O108" s="240"/>
      <c r="P108" s="240"/>
      <c r="Q108" s="240"/>
      <c r="R108" s="5"/>
      <c r="S108" s="5"/>
      <c r="T108" s="5"/>
      <c r="U108" s="5"/>
      <c r="V108" s="5"/>
      <c r="W108" s="5"/>
      <c r="X108" s="254">
        <f t="shared" si="372"/>
        <v>0</v>
      </c>
      <c r="Y108" s="254">
        <f t="shared" si="373"/>
        <v>0</v>
      </c>
      <c r="Z108" s="5"/>
      <c r="AA108" s="5"/>
      <c r="AB108" s="5"/>
      <c r="AC108" s="5"/>
      <c r="AD108" s="5"/>
      <c r="AE108" s="5"/>
      <c r="AF108" s="5"/>
      <c r="AG108" s="5"/>
      <c r="AH108" s="5"/>
      <c r="AI108" s="5"/>
      <c r="AJ108" s="5"/>
      <c r="AK108" s="84"/>
      <c r="AL108" s="35">
        <f t="shared" si="365"/>
        <v>56730</v>
      </c>
      <c r="AM108" s="35">
        <f t="shared" si="74"/>
        <v>56730</v>
      </c>
      <c r="AN108" s="39">
        <f t="shared" si="366"/>
        <v>56730</v>
      </c>
      <c r="AO108" s="39">
        <f t="shared" si="367"/>
        <v>56730</v>
      </c>
      <c r="AP108" s="35">
        <f>'PL3-GN TUNG DA'!G30</f>
        <v>36730</v>
      </c>
      <c r="AQ108" s="35">
        <f>'PL3-GN TUNG DA'!H30</f>
        <v>36730</v>
      </c>
      <c r="AR108" s="35"/>
      <c r="AS108" s="35"/>
      <c r="AT108" s="35">
        <f>'PL3-GN TUNG DA'!K30</f>
        <v>20000</v>
      </c>
      <c r="AU108" s="35"/>
      <c r="AV108" s="35"/>
      <c r="AW108" s="35"/>
      <c r="AX108" s="35"/>
      <c r="AY108" s="35"/>
      <c r="AZ108" s="35"/>
      <c r="BA108" s="35"/>
      <c r="BB108" s="35"/>
      <c r="BC108" s="35"/>
      <c r="BD108" s="35"/>
      <c r="BE108" s="35"/>
      <c r="BF108" s="35"/>
      <c r="BG108" s="35"/>
      <c r="BH108" s="39">
        <f t="shared" si="374"/>
        <v>22528</v>
      </c>
      <c r="BI108" s="39">
        <f t="shared" si="375"/>
        <v>22528</v>
      </c>
      <c r="BJ108" s="35">
        <f>'PL3-GN TUNG DA'!AA30</f>
        <v>21390</v>
      </c>
      <c r="BK108" s="35"/>
      <c r="BL108" s="35">
        <f>'PL3-GN TUNG DA'!AC30</f>
        <v>1138</v>
      </c>
      <c r="BM108" s="35"/>
      <c r="BN108" s="35"/>
      <c r="BO108" s="35"/>
      <c r="BP108" s="35"/>
      <c r="BQ108" s="35"/>
      <c r="BR108" s="35"/>
      <c r="BS108" s="35"/>
      <c r="BT108" s="35"/>
      <c r="BU108" s="35"/>
      <c r="BV108" s="112">
        <f t="shared" si="225"/>
        <v>39.710911334390971</v>
      </c>
      <c r="BW108" s="326">
        <f t="shared" si="226"/>
        <v>39.710911334390971</v>
      </c>
    </row>
    <row r="109" spans="1:75">
      <c r="A109" s="20">
        <v>11</v>
      </c>
      <c r="B109" s="44" t="s">
        <v>20</v>
      </c>
      <c r="C109" s="239">
        <f t="shared" si="370"/>
        <v>281828</v>
      </c>
      <c r="D109" s="239">
        <f>K109+AM109</f>
        <v>315278</v>
      </c>
      <c r="E109" s="239">
        <f>E110+E111+E114</f>
        <v>160691</v>
      </c>
      <c r="F109" s="364">
        <f t="shared" si="214"/>
        <v>57.017400684105205</v>
      </c>
      <c r="G109" s="364">
        <f t="shared" si="215"/>
        <v>50.968034559975642</v>
      </c>
      <c r="H109" s="239">
        <f t="shared" si="371"/>
        <v>233104</v>
      </c>
      <c r="I109" s="111">
        <f t="shared" si="352"/>
        <v>82.71144102076444</v>
      </c>
      <c r="J109" s="386">
        <f t="shared" si="216"/>
        <v>73.93601837108838</v>
      </c>
      <c r="K109" s="34">
        <f>K110+K111+K114</f>
        <v>9298</v>
      </c>
      <c r="L109" s="34">
        <f t="shared" ref="L109:M109" si="376">L110+L111+L114</f>
        <v>9298</v>
      </c>
      <c r="M109" s="34">
        <f t="shared" si="376"/>
        <v>9298</v>
      </c>
      <c r="N109" s="34">
        <f t="shared" ref="N109" si="377">N110+N111+N114</f>
        <v>0</v>
      </c>
      <c r="O109" s="34">
        <f t="shared" ref="O109" si="378">O110+O111+O114</f>
        <v>0</v>
      </c>
      <c r="P109" s="34">
        <f t="shared" ref="P109" si="379">P110+P111+P114</f>
        <v>0</v>
      </c>
      <c r="Q109" s="34">
        <f t="shared" ref="Q109" si="380">Q110+Q111+Q114</f>
        <v>0</v>
      </c>
      <c r="R109" s="34">
        <f t="shared" ref="R109" si="381">R110+R111+R114</f>
        <v>0</v>
      </c>
      <c r="S109" s="34">
        <f t="shared" ref="S109" si="382">S110+S111+S114</f>
        <v>0</v>
      </c>
      <c r="T109" s="34">
        <f t="shared" ref="T109" si="383">T110+T111+T114</f>
        <v>0</v>
      </c>
      <c r="U109" s="34">
        <f t="shared" ref="U109" si="384">U110+U111+U114</f>
        <v>0</v>
      </c>
      <c r="V109" s="34">
        <f t="shared" ref="V109" si="385">V110+V111+V114</f>
        <v>0</v>
      </c>
      <c r="W109" s="34">
        <f t="shared" ref="W109" si="386">W110+W111+W114</f>
        <v>0</v>
      </c>
      <c r="X109" s="206">
        <f t="shared" si="372"/>
        <v>2225</v>
      </c>
      <c r="Y109" s="206">
        <f t="shared" si="373"/>
        <v>2225</v>
      </c>
      <c r="Z109" s="34">
        <f t="shared" ref="Z109" si="387">Z110+Z111+Z114</f>
        <v>2225</v>
      </c>
      <c r="AA109" s="34">
        <f t="shared" ref="AA109" si="388">AA110+AA111+AA114</f>
        <v>0</v>
      </c>
      <c r="AB109" s="34">
        <f t="shared" ref="AB109" si="389">AB110+AB111+AB114</f>
        <v>0</v>
      </c>
      <c r="AC109" s="34">
        <f t="shared" ref="AC109" si="390">AC110+AC111+AC114</f>
        <v>0</v>
      </c>
      <c r="AD109" s="34">
        <f t="shared" ref="AD109" si="391">AD110+AD111+AD114</f>
        <v>0</v>
      </c>
      <c r="AE109" s="34">
        <f t="shared" ref="AE109" si="392">AE110+AE111+AE114</f>
        <v>0</v>
      </c>
      <c r="AF109" s="34">
        <f t="shared" ref="AF109" si="393">AF110+AF111+AF114</f>
        <v>0</v>
      </c>
      <c r="AG109" s="34">
        <f t="shared" ref="AG109" si="394">AG110+AG111+AG114</f>
        <v>0</v>
      </c>
      <c r="AH109" s="34">
        <f t="shared" ref="AH109" si="395">AH110+AH111+AH114</f>
        <v>0</v>
      </c>
      <c r="AI109" s="34">
        <f t="shared" ref="AI109" si="396">AI110+AI111+AI114</f>
        <v>0</v>
      </c>
      <c r="AJ109" s="34">
        <f t="shared" ref="AJ109" si="397">AJ110+AJ111+AJ114</f>
        <v>0</v>
      </c>
      <c r="AK109" s="85">
        <f t="shared" ref="AK109" si="398">X109/K109*100</f>
        <v>23.929877392987738</v>
      </c>
      <c r="AL109" s="34">
        <f>AL110+AL111+AL114</f>
        <v>272530</v>
      </c>
      <c r="AM109" s="34">
        <f>AM110+AM111+AM114</f>
        <v>305980</v>
      </c>
      <c r="AN109" s="34">
        <f t="shared" ref="AN109:BU109" si="399">AN110+AN111+AN114</f>
        <v>183788</v>
      </c>
      <c r="AO109" s="34">
        <f t="shared" si="399"/>
        <v>217238</v>
      </c>
      <c r="AP109" s="34">
        <f t="shared" si="399"/>
        <v>43387</v>
      </c>
      <c r="AQ109" s="34">
        <f t="shared" si="399"/>
        <v>39245</v>
      </c>
      <c r="AR109" s="34">
        <f t="shared" si="399"/>
        <v>125401</v>
      </c>
      <c r="AS109" s="34">
        <f t="shared" si="399"/>
        <v>162993</v>
      </c>
      <c r="AT109" s="34">
        <f t="shared" si="399"/>
        <v>15000</v>
      </c>
      <c r="AU109" s="34">
        <f t="shared" si="399"/>
        <v>0</v>
      </c>
      <c r="AV109" s="34"/>
      <c r="AW109" s="34"/>
      <c r="AX109" s="34">
        <f t="shared" si="399"/>
        <v>88742</v>
      </c>
      <c r="AY109" s="34">
        <f t="shared" si="399"/>
        <v>88742</v>
      </c>
      <c r="AZ109" s="34">
        <f t="shared" si="399"/>
        <v>88742</v>
      </c>
      <c r="BA109" s="34">
        <f t="shared" si="399"/>
        <v>88742</v>
      </c>
      <c r="BB109" s="34">
        <f t="shared" si="399"/>
        <v>0</v>
      </c>
      <c r="BC109" s="34"/>
      <c r="BD109" s="34">
        <f t="shared" si="399"/>
        <v>56152</v>
      </c>
      <c r="BE109" s="34">
        <f t="shared" si="399"/>
        <v>22245</v>
      </c>
      <c r="BF109" s="34">
        <f t="shared" si="399"/>
        <v>10345</v>
      </c>
      <c r="BG109" s="34">
        <f t="shared" si="399"/>
        <v>0</v>
      </c>
      <c r="BH109" s="34">
        <f t="shared" si="399"/>
        <v>230879</v>
      </c>
      <c r="BI109" s="34">
        <f t="shared" si="399"/>
        <v>155169</v>
      </c>
      <c r="BJ109" s="34">
        <f t="shared" si="399"/>
        <v>22121</v>
      </c>
      <c r="BK109" s="34">
        <f t="shared" si="399"/>
        <v>121487</v>
      </c>
      <c r="BL109" s="34">
        <f t="shared" si="399"/>
        <v>11561</v>
      </c>
      <c r="BM109" s="34">
        <f t="shared" si="399"/>
        <v>0</v>
      </c>
      <c r="BN109" s="34"/>
      <c r="BO109" s="34">
        <f t="shared" si="399"/>
        <v>75710</v>
      </c>
      <c r="BP109" s="34">
        <f t="shared" si="399"/>
        <v>75710</v>
      </c>
      <c r="BQ109" s="34">
        <f t="shared" si="399"/>
        <v>0</v>
      </c>
      <c r="BR109" s="34">
        <f t="shared" si="399"/>
        <v>54885</v>
      </c>
      <c r="BS109" s="34">
        <f t="shared" si="399"/>
        <v>11219</v>
      </c>
      <c r="BT109" s="34">
        <f t="shared" si="399"/>
        <v>9606</v>
      </c>
      <c r="BU109" s="34">
        <f t="shared" si="399"/>
        <v>0</v>
      </c>
      <c r="BV109" s="111">
        <f t="shared" si="225"/>
        <v>84.716911899607382</v>
      </c>
      <c r="BW109" s="327">
        <f t="shared" si="226"/>
        <v>75.455585332374667</v>
      </c>
    </row>
    <row r="110" spans="1:75">
      <c r="A110" s="19"/>
      <c r="B110" s="45" t="s">
        <v>335</v>
      </c>
      <c r="C110" s="238">
        <f t="shared" si="370"/>
        <v>88742</v>
      </c>
      <c r="D110" s="238">
        <f t="shared" si="68"/>
        <v>88742</v>
      </c>
      <c r="E110" s="238">
        <v>67208</v>
      </c>
      <c r="F110" s="365">
        <f t="shared" si="214"/>
        <v>75.734150684005314</v>
      </c>
      <c r="G110" s="365">
        <f t="shared" si="215"/>
        <v>75.734150684005314</v>
      </c>
      <c r="H110" s="238">
        <f t="shared" si="371"/>
        <v>75710</v>
      </c>
      <c r="I110" s="240">
        <f t="shared" si="352"/>
        <v>85.314732595614245</v>
      </c>
      <c r="J110" s="380">
        <f t="shared" si="216"/>
        <v>85.314732595614245</v>
      </c>
      <c r="K110" s="35">
        <f t="shared" ref="K110:K114" si="400">L110+Q110</f>
        <v>0</v>
      </c>
      <c r="L110" s="35">
        <f t="shared" ref="L110:L114" si="401">SUM(M110:P110)</f>
        <v>0</v>
      </c>
      <c r="M110" s="35">
        <f>SUMIF('PL4-GN KD23-24'!$AD$11:$AD$489,B110,'PL4-GN KD23-24'!$E$11:$E$489)</f>
        <v>0</v>
      </c>
      <c r="N110" s="35">
        <f>SUMIF('PL4-GN KD23-24'!$AD$11:$AD$489,B110,'PL4-GN KD23-24'!$F$11:$F$489)</f>
        <v>0</v>
      </c>
      <c r="O110" s="35">
        <f>SUMIF('PL4-GN KD23-24'!$AD$11:$AD$489,B110,'PL4-GN KD23-24'!$G$11:$G$489)</f>
        <v>0</v>
      </c>
      <c r="P110" s="35">
        <f>SUMIF('PL4-GN KD23-24'!$AD$11:$AD$489,B110,'PL4-GN KD23-24'!$H$11:$H$489)</f>
        <v>0</v>
      </c>
      <c r="Q110" s="240"/>
      <c r="R110" s="45"/>
      <c r="S110" s="45"/>
      <c r="T110" s="45"/>
      <c r="U110" s="45"/>
      <c r="V110" s="45"/>
      <c r="W110" s="45"/>
      <c r="X110" s="254">
        <f t="shared" si="372"/>
        <v>0</v>
      </c>
      <c r="Y110" s="254">
        <f t="shared" si="373"/>
        <v>0</v>
      </c>
      <c r="Z110" s="45"/>
      <c r="AA110" s="45"/>
      <c r="AB110" s="45"/>
      <c r="AC110" s="45"/>
      <c r="AD110" s="45"/>
      <c r="AE110" s="45"/>
      <c r="AF110" s="45"/>
      <c r="AG110" s="45"/>
      <c r="AH110" s="45"/>
      <c r="AI110" s="45"/>
      <c r="AJ110" s="45"/>
      <c r="AK110" s="84"/>
      <c r="AL110" s="35">
        <f t="shared" ref="AL110" si="402">AN110+AX110</f>
        <v>88742</v>
      </c>
      <c r="AM110" s="35">
        <f t="shared" si="74"/>
        <v>88742</v>
      </c>
      <c r="AN110" s="39">
        <f t="shared" ref="AN110" si="403">AP110+AR110+AT110+AU110</f>
        <v>0</v>
      </c>
      <c r="AO110" s="39"/>
      <c r="AP110" s="39"/>
      <c r="AQ110" s="39"/>
      <c r="AR110" s="39"/>
      <c r="AS110" s="39"/>
      <c r="AT110" s="39"/>
      <c r="AU110" s="39"/>
      <c r="AV110" s="39"/>
      <c r="AW110" s="39"/>
      <c r="AX110" s="39">
        <f t="shared" ref="AX110" si="404">AZ110+BG110</f>
        <v>88742</v>
      </c>
      <c r="AY110" s="35">
        <f t="shared" ref="AY110" si="405">BA110+BG110</f>
        <v>88742</v>
      </c>
      <c r="AZ110" s="39">
        <f t="shared" ref="AZ110" si="406">BB110+BD110+BE110+BF110</f>
        <v>88742</v>
      </c>
      <c r="BA110" s="39">
        <f t="shared" ref="BA110" si="407">BC110+BD110+BE110+BF110+BG110</f>
        <v>88742</v>
      </c>
      <c r="BB110" s="39"/>
      <c r="BC110" s="39"/>
      <c r="BD110" s="35">
        <f>SUMIF('PL3-GN TUNG DA'!$AO$15:$AO$512,"UBND huyện Tri Tôn",'PL3-GN TUNG DA'!$U$15:$U$512)</f>
        <v>56152</v>
      </c>
      <c r="BE110" s="39">
        <f>SUMIF('PL3-GN TUNG DA'!$AO$15:$AO$512,"UBND huyện Tri Tôn",'PL3-GN TUNG DA'!$V$15:$V$512)</f>
        <v>22245</v>
      </c>
      <c r="BF110" s="39">
        <f>SUMIF('PL3-GN TUNG DA'!$AO$15:$AO$512,"UBND huyện Tri Tôn",'PL3-GN TUNG DA'!$W$15:$W$512)</f>
        <v>10345</v>
      </c>
      <c r="BG110" s="39"/>
      <c r="BH110" s="36">
        <f t="shared" ref="BH110" si="408">BI110+BO110</f>
        <v>75710</v>
      </c>
      <c r="BI110" s="36">
        <f t="shared" ref="BI110" si="409">BJ110+BK110+BL110+BM110</f>
        <v>0</v>
      </c>
      <c r="BJ110" s="35"/>
      <c r="BK110" s="35"/>
      <c r="BL110" s="35"/>
      <c r="BM110" s="35"/>
      <c r="BN110" s="35"/>
      <c r="BO110" s="36">
        <f t="shared" ref="BO110" si="410">BP110+BU110</f>
        <v>75710</v>
      </c>
      <c r="BP110" s="36">
        <f t="shared" ref="BP110" si="411">BQ110+BR110+BS110+BT110</f>
        <v>75710</v>
      </c>
      <c r="BQ110" s="35"/>
      <c r="BR110" s="35">
        <f>SUMIF('PL3-GN TUNG DA'!$AO$15:$AO$512,"UBND huyện Tri Tôn",'PL3-GN TUNG DA'!$AI$15:$AI$512)</f>
        <v>54885</v>
      </c>
      <c r="BS110" s="39">
        <f>SUMIF('PL3-GN TUNG DA'!$AO$15:$AO$512,"UBND huyện Tri Tôn",'PL3-GN TUNG DA'!$AJ$15:$AJ$512)</f>
        <v>11219</v>
      </c>
      <c r="BT110" s="39">
        <f>SUMIF('PL3-GN TUNG DA'!$AO$15:$AO$512,"UBND huyện Tri Tôn",'PL3-GN TUNG DA'!$AK$15:$AK$512)</f>
        <v>9606</v>
      </c>
      <c r="BU110" s="35"/>
      <c r="BV110" s="112">
        <f t="shared" si="225"/>
        <v>85.314732595614245</v>
      </c>
      <c r="BW110" s="326">
        <f t="shared" si="226"/>
        <v>85.314732595614245</v>
      </c>
    </row>
    <row r="111" spans="1:75" ht="48.75" customHeight="1">
      <c r="A111" s="19"/>
      <c r="B111" s="5" t="s">
        <v>336</v>
      </c>
      <c r="C111" s="238">
        <f t="shared" si="370"/>
        <v>131055</v>
      </c>
      <c r="D111" s="238">
        <f t="shared" ref="D111:D114" si="412">K111+AM111</f>
        <v>164505</v>
      </c>
      <c r="E111" s="238">
        <v>67966</v>
      </c>
      <c r="F111" s="365">
        <f t="shared" si="214"/>
        <v>51.86066918469345</v>
      </c>
      <c r="G111" s="365">
        <f t="shared" si="215"/>
        <v>41.315461536123522</v>
      </c>
      <c r="H111" s="238">
        <f t="shared" si="371"/>
        <v>122339</v>
      </c>
      <c r="I111" s="240">
        <f t="shared" si="352"/>
        <v>93.349357140132</v>
      </c>
      <c r="J111" s="380">
        <f t="shared" si="216"/>
        <v>74.367952341874116</v>
      </c>
      <c r="K111" s="35">
        <f>K112+K113</f>
        <v>87</v>
      </c>
      <c r="L111" s="35">
        <f t="shared" ref="L111:W111" si="413">L112+L113</f>
        <v>87</v>
      </c>
      <c r="M111" s="35">
        <f t="shared" si="413"/>
        <v>87</v>
      </c>
      <c r="N111" s="35">
        <f t="shared" si="413"/>
        <v>0</v>
      </c>
      <c r="O111" s="35">
        <f t="shared" si="413"/>
        <v>0</v>
      </c>
      <c r="P111" s="35">
        <f t="shared" si="413"/>
        <v>0</v>
      </c>
      <c r="Q111" s="35">
        <f t="shared" si="413"/>
        <v>0</v>
      </c>
      <c r="R111" s="35">
        <f t="shared" si="413"/>
        <v>0</v>
      </c>
      <c r="S111" s="35">
        <f t="shared" si="413"/>
        <v>0</v>
      </c>
      <c r="T111" s="35">
        <f t="shared" si="413"/>
        <v>0</v>
      </c>
      <c r="U111" s="35">
        <f t="shared" si="413"/>
        <v>0</v>
      </c>
      <c r="V111" s="35">
        <f t="shared" si="413"/>
        <v>0</v>
      </c>
      <c r="W111" s="35">
        <f t="shared" si="413"/>
        <v>0</v>
      </c>
      <c r="X111" s="254">
        <f t="shared" si="372"/>
        <v>0</v>
      </c>
      <c r="Y111" s="254">
        <f t="shared" si="373"/>
        <v>0</v>
      </c>
      <c r="Z111" s="5"/>
      <c r="AA111" s="5"/>
      <c r="AB111" s="5"/>
      <c r="AC111" s="5"/>
      <c r="AD111" s="5"/>
      <c r="AE111" s="5"/>
      <c r="AF111" s="5"/>
      <c r="AG111" s="5"/>
      <c r="AH111" s="5"/>
      <c r="AI111" s="5"/>
      <c r="AJ111" s="5"/>
      <c r="AK111" s="397">
        <f t="shared" ref="AK111:AK114" si="414">X111/K111*100</f>
        <v>0</v>
      </c>
      <c r="AL111" s="35">
        <f>AL112+AL113</f>
        <v>130968</v>
      </c>
      <c r="AM111" s="35">
        <f t="shared" ref="AM111:AM114" si="415">AO111+AY111</f>
        <v>164418</v>
      </c>
      <c r="AN111" s="35">
        <f t="shared" ref="AN111:BM111" si="416">AN112+AN113</f>
        <v>130968</v>
      </c>
      <c r="AO111" s="35">
        <f t="shared" si="416"/>
        <v>164418</v>
      </c>
      <c r="AP111" s="35">
        <f t="shared" si="416"/>
        <v>5567</v>
      </c>
      <c r="AQ111" s="35">
        <f t="shared" si="416"/>
        <v>1425</v>
      </c>
      <c r="AR111" s="35">
        <f t="shared" si="416"/>
        <v>125401</v>
      </c>
      <c r="AS111" s="35">
        <f t="shared" si="416"/>
        <v>162993</v>
      </c>
      <c r="AT111" s="35">
        <f t="shared" si="416"/>
        <v>0</v>
      </c>
      <c r="AU111" s="35">
        <f t="shared" si="416"/>
        <v>0</v>
      </c>
      <c r="AV111" s="35"/>
      <c r="AW111" s="35"/>
      <c r="AX111" s="35">
        <f t="shared" si="416"/>
        <v>0</v>
      </c>
      <c r="AY111" s="35"/>
      <c r="AZ111" s="35">
        <f t="shared" si="416"/>
        <v>0</v>
      </c>
      <c r="BA111" s="35"/>
      <c r="BB111" s="35">
        <f t="shared" si="416"/>
        <v>0</v>
      </c>
      <c r="BC111" s="35"/>
      <c r="BD111" s="35">
        <f t="shared" si="416"/>
        <v>0</v>
      </c>
      <c r="BE111" s="35">
        <f t="shared" si="416"/>
        <v>0</v>
      </c>
      <c r="BF111" s="35">
        <f t="shared" si="416"/>
        <v>0</v>
      </c>
      <c r="BG111" s="35">
        <f t="shared" si="416"/>
        <v>0</v>
      </c>
      <c r="BH111" s="35">
        <f t="shared" si="416"/>
        <v>122339</v>
      </c>
      <c r="BI111" s="35">
        <f t="shared" si="416"/>
        <v>122339</v>
      </c>
      <c r="BJ111" s="35">
        <f t="shared" si="416"/>
        <v>852</v>
      </c>
      <c r="BK111" s="35">
        <f t="shared" si="416"/>
        <v>121487</v>
      </c>
      <c r="BL111" s="35">
        <f t="shared" si="416"/>
        <v>0</v>
      </c>
      <c r="BM111" s="35">
        <f t="shared" si="416"/>
        <v>0</v>
      </c>
      <c r="BN111" s="35"/>
      <c r="BO111" s="35"/>
      <c r="BP111" s="35"/>
      <c r="BQ111" s="35"/>
      <c r="BR111" s="35"/>
      <c r="BS111" s="35"/>
      <c r="BT111" s="35"/>
      <c r="BU111" s="35"/>
      <c r="BV111" s="112">
        <f t="shared" si="225"/>
        <v>93.411367662329724</v>
      </c>
      <c r="BW111" s="326">
        <f t="shared" si="226"/>
        <v>74.407303336617645</v>
      </c>
    </row>
    <row r="112" spans="1:75" s="74" customFormat="1" hidden="1">
      <c r="A112" s="46"/>
      <c r="B112" s="75" t="s">
        <v>444</v>
      </c>
      <c r="C112" s="323">
        <f t="shared" si="370"/>
        <v>13406</v>
      </c>
      <c r="D112" s="323">
        <f t="shared" si="412"/>
        <v>17192</v>
      </c>
      <c r="E112" s="323">
        <v>8717</v>
      </c>
      <c r="F112" s="365">
        <f t="shared" si="214"/>
        <v>65.023123974339853</v>
      </c>
      <c r="G112" s="365">
        <f t="shared" si="215"/>
        <v>50.703815728245694</v>
      </c>
      <c r="H112" s="323">
        <f t="shared" si="371"/>
        <v>8717</v>
      </c>
      <c r="I112" s="113">
        <f t="shared" si="352"/>
        <v>65.023123974339853</v>
      </c>
      <c r="J112" s="388">
        <f t="shared" si="216"/>
        <v>50.703815728245694</v>
      </c>
      <c r="K112" s="36">
        <f t="shared" si="400"/>
        <v>0</v>
      </c>
      <c r="L112" s="36">
        <f t="shared" si="401"/>
        <v>0</v>
      </c>
      <c r="M112" s="36">
        <f>SUMIF('PL4-GN KD23-24'!$AD$11:$AD$489,B112,'PL4-GN KD23-24'!$E$11:$E$489)</f>
        <v>0</v>
      </c>
      <c r="N112" s="36">
        <f>SUMIF('PL4-GN KD23-24'!$AD$11:$AD$489,B112,'PL4-GN KD23-24'!$F$11:$F$489)</f>
        <v>0</v>
      </c>
      <c r="O112" s="36">
        <f>SUMIF('PL4-GN KD23-24'!$AD$11:$AD$489,B112,'PL4-GN KD23-24'!$G$11:$G$489)</f>
        <v>0</v>
      </c>
      <c r="P112" s="36">
        <f>SUMIF('PL4-GN KD23-24'!$AD$11:$AD$489,B112,'PL4-GN KD23-24'!$H$11:$H$489)</f>
        <v>0</v>
      </c>
      <c r="Q112" s="113"/>
      <c r="R112" s="75"/>
      <c r="S112" s="75"/>
      <c r="T112" s="75"/>
      <c r="U112" s="75"/>
      <c r="V112" s="75"/>
      <c r="W112" s="75"/>
      <c r="X112" s="324">
        <f t="shared" si="372"/>
        <v>0</v>
      </c>
      <c r="Y112" s="324">
        <f t="shared" si="373"/>
        <v>0</v>
      </c>
      <c r="Z112" s="75"/>
      <c r="AA112" s="75"/>
      <c r="AB112" s="75"/>
      <c r="AC112" s="75"/>
      <c r="AD112" s="75"/>
      <c r="AE112" s="75"/>
      <c r="AF112" s="75"/>
      <c r="AG112" s="75"/>
      <c r="AH112" s="75"/>
      <c r="AI112" s="75"/>
      <c r="AJ112" s="75"/>
      <c r="AK112" s="397" t="e">
        <f t="shared" si="414"/>
        <v>#DIV/0!</v>
      </c>
      <c r="AL112" s="36">
        <f t="shared" ref="AL112:AL114" si="417">AN112+AX112</f>
        <v>13406</v>
      </c>
      <c r="AM112" s="36">
        <f t="shared" si="415"/>
        <v>17192</v>
      </c>
      <c r="AN112" s="36">
        <f t="shared" ref="AN112:AN114" si="418">AP112+AR112+AT112+AU112</f>
        <v>13406</v>
      </c>
      <c r="AO112" s="36">
        <f t="shared" ref="AO112:AO114" si="419">AQ112+AS112+AT112+AV112+AW112</f>
        <v>17192</v>
      </c>
      <c r="AP112" s="36">
        <f>SUMIF('PL3-GN TUNG DA'!$AO$15:$AO$512,"UBND huyện Tri Tôn",'PL3-GN TUNG DA'!$G$15:$G$512)</f>
        <v>5567</v>
      </c>
      <c r="AQ112" s="36">
        <f>SUMIF('PL3-GN TUNG DA'!$AO$15:$AO$512,"UBND huyện Tri Tôn",'PL3-GN TUNG DA'!$H$15:$H$512)</f>
        <v>525</v>
      </c>
      <c r="AR112" s="36">
        <f>SUMIF('PL3-GN TUNG DA'!$AO$15:$AO$512,"UBND huyện Tri Tôn",'PL3-GN TUNG DA'!$I$15:$I$512)</f>
        <v>7839</v>
      </c>
      <c r="AS112" s="36">
        <f>SUMIF('PL3-GN TUNG DA'!$AO$15:$AO$512,"UBND huyện Tri Tôn",'PL3-GN TUNG DA'!$J$15:$J$512)</f>
        <v>16667</v>
      </c>
      <c r="AT112" s="36"/>
      <c r="AU112" s="36"/>
      <c r="AV112" s="36"/>
      <c r="AW112" s="36"/>
      <c r="AX112" s="36"/>
      <c r="AY112" s="36"/>
      <c r="AZ112" s="36"/>
      <c r="BA112" s="36"/>
      <c r="BB112" s="36"/>
      <c r="BC112" s="36"/>
      <c r="BD112" s="36"/>
      <c r="BE112" s="36"/>
      <c r="BF112" s="36"/>
      <c r="BG112" s="36"/>
      <c r="BH112" s="36">
        <f t="shared" ref="BH112" si="420">BI112+BO112</f>
        <v>8717</v>
      </c>
      <c r="BI112" s="36">
        <f t="shared" ref="BI112" si="421">BJ112+BK112+BL112+BM112</f>
        <v>8717</v>
      </c>
      <c r="BJ112" s="36">
        <f>SUMIF('PL3-GN TUNG DA'!$AO$15:$AO$512,"UBND huyện Tri Tôn",'PL3-GN TUNG DA'!$AA$15:$AA$512)</f>
        <v>525</v>
      </c>
      <c r="BK112" s="36">
        <f>SUMIF('PL3-GN TUNG DA'!$AO$15:$AO$512,"UBND huyện Tri Tôn",'PL3-GN TUNG DA'!$AB$15:$AB$512)</f>
        <v>8192</v>
      </c>
      <c r="BL112" s="36"/>
      <c r="BM112" s="36"/>
      <c r="BN112" s="36"/>
      <c r="BO112" s="36"/>
      <c r="BP112" s="36"/>
      <c r="BQ112" s="36"/>
      <c r="BR112" s="36"/>
      <c r="BS112" s="36"/>
      <c r="BT112" s="36"/>
      <c r="BU112" s="36"/>
      <c r="BV112" s="113">
        <f t="shared" si="225"/>
        <v>65.023123974339853</v>
      </c>
      <c r="BW112" s="326">
        <f t="shared" si="226"/>
        <v>50.703815728245694</v>
      </c>
    </row>
    <row r="113" spans="1:75" s="74" customFormat="1" hidden="1">
      <c r="A113" s="46"/>
      <c r="B113" s="75" t="s">
        <v>445</v>
      </c>
      <c r="C113" s="323">
        <f t="shared" si="370"/>
        <v>117649</v>
      </c>
      <c r="D113" s="323">
        <f t="shared" si="412"/>
        <v>147313</v>
      </c>
      <c r="E113" s="323">
        <v>59249</v>
      </c>
      <c r="F113" s="365">
        <f t="shared" si="214"/>
        <v>50.36081904648573</v>
      </c>
      <c r="G113" s="365">
        <f t="shared" si="215"/>
        <v>40.219804090609792</v>
      </c>
      <c r="H113" s="323">
        <f t="shared" si="371"/>
        <v>113622</v>
      </c>
      <c r="I113" s="113">
        <f t="shared" si="352"/>
        <v>96.577106477743115</v>
      </c>
      <c r="J113" s="388">
        <f t="shared" si="216"/>
        <v>77.129649114470539</v>
      </c>
      <c r="K113" s="36">
        <f t="shared" si="400"/>
        <v>87</v>
      </c>
      <c r="L113" s="36">
        <f t="shared" si="401"/>
        <v>87</v>
      </c>
      <c r="M113" s="36">
        <f>SUMIF('PL4-GN KD23-24'!$AD$11:$AD$489,"Ban QLDA ĐTXD KV huyện Tri Tôn",'PL4-GN KD23-24'!$E$11:$E$489)</f>
        <v>87</v>
      </c>
      <c r="N113" s="36">
        <f>SUMIF('PL4-GN KD23-24'!$AD$11:$AD$489,B113,'PL4-GN KD23-24'!$F$11:$F$489)</f>
        <v>0</v>
      </c>
      <c r="O113" s="36">
        <f>SUMIF('PL4-GN KD23-24'!$AD$11:$AD$489,B113,'PL4-GN KD23-24'!$G$11:$G$489)</f>
        <v>0</v>
      </c>
      <c r="P113" s="36">
        <f>SUMIF('PL4-GN KD23-24'!$AD$11:$AD$489,B113,'PL4-GN KD23-24'!$H$11:$H$489)</f>
        <v>0</v>
      </c>
      <c r="Q113" s="113"/>
      <c r="R113" s="75"/>
      <c r="S113" s="75"/>
      <c r="T113" s="75"/>
      <c r="U113" s="75"/>
      <c r="V113" s="75"/>
      <c r="W113" s="75"/>
      <c r="X113" s="324">
        <f t="shared" si="372"/>
        <v>0</v>
      </c>
      <c r="Y113" s="324">
        <f t="shared" si="373"/>
        <v>0</v>
      </c>
      <c r="Z113" s="75"/>
      <c r="AA113" s="75"/>
      <c r="AB113" s="75"/>
      <c r="AC113" s="75"/>
      <c r="AD113" s="75"/>
      <c r="AE113" s="75"/>
      <c r="AF113" s="75"/>
      <c r="AG113" s="75"/>
      <c r="AH113" s="75"/>
      <c r="AI113" s="75"/>
      <c r="AJ113" s="75"/>
      <c r="AK113" s="397">
        <f t="shared" si="414"/>
        <v>0</v>
      </c>
      <c r="AL113" s="36">
        <f t="shared" si="417"/>
        <v>117562</v>
      </c>
      <c r="AM113" s="36">
        <f t="shared" si="415"/>
        <v>147226</v>
      </c>
      <c r="AN113" s="36">
        <f t="shared" si="418"/>
        <v>117562</v>
      </c>
      <c r="AO113" s="36">
        <f t="shared" si="419"/>
        <v>147226</v>
      </c>
      <c r="AP113" s="36">
        <f>SUMIF('PL3-GN TUNG DA'!$AO$15:$AO$512,"Ban QLDA ĐTXD KV huyện Tri Tôn",'PL3-GN TUNG DA'!$G$15:$G$512)</f>
        <v>0</v>
      </c>
      <c r="AQ113" s="36">
        <f>SUMIF('PL3-GN TUNG DA'!$AO$15:$AO$512,"Ban QLDA ĐTXD KV huyện Tri Tôn",'PL3-GN TUNG DA'!$H$15:$H$512)</f>
        <v>900</v>
      </c>
      <c r="AR113" s="36">
        <f>SUMIF('PL3-GN TUNG DA'!$AO$15:$AO$512,"Ban QLDA ĐTXD KV huyện Tri Tôn",'PL3-GN TUNG DA'!$I$15:$I$512)</f>
        <v>117562</v>
      </c>
      <c r="AS113" s="36">
        <f>SUMIF('PL3-GN TUNG DA'!$AO$15:$AO$512,"Ban QLDA ĐTXD KV huyện Tri Tôn",'PL3-GN TUNG DA'!$J$15:$J$512)</f>
        <v>146326</v>
      </c>
      <c r="AT113" s="36"/>
      <c r="AU113" s="36"/>
      <c r="AV113" s="36"/>
      <c r="AW113" s="36"/>
      <c r="AX113" s="36"/>
      <c r="AY113" s="36"/>
      <c r="AZ113" s="36"/>
      <c r="BA113" s="36"/>
      <c r="BB113" s="36"/>
      <c r="BC113" s="36"/>
      <c r="BD113" s="36"/>
      <c r="BE113" s="36"/>
      <c r="BF113" s="36"/>
      <c r="BG113" s="36"/>
      <c r="BH113" s="36">
        <f t="shared" ref="BH113" si="422">BI113+BO113</f>
        <v>113622</v>
      </c>
      <c r="BI113" s="36">
        <f t="shared" ref="BI113" si="423">BJ113+BK113+BL113+BM113</f>
        <v>113622</v>
      </c>
      <c r="BJ113" s="36">
        <f>SUMIF('PL3-GN TUNG DA'!$AO$15:$AO$512,"Ban QLDA ĐTXD KV huyện Tri Tôn",'PL3-GN TUNG DA'!$AA$15:$AA$512)</f>
        <v>327</v>
      </c>
      <c r="BK113" s="36">
        <f>SUMIF('PL3-GN TUNG DA'!$AO$15:$AO$512,"Ban QLDA ĐTXD KV huyện Tri Tôn",'PL3-GN TUNG DA'!$AB$15:$AB$512)</f>
        <v>113295</v>
      </c>
      <c r="BL113" s="36"/>
      <c r="BM113" s="36"/>
      <c r="BN113" s="36"/>
      <c r="BO113" s="36"/>
      <c r="BP113" s="36"/>
      <c r="BQ113" s="36"/>
      <c r="BR113" s="36"/>
      <c r="BS113" s="36"/>
      <c r="BT113" s="36"/>
      <c r="BU113" s="36"/>
      <c r="BV113" s="113">
        <f t="shared" si="225"/>
        <v>96.648576921113957</v>
      </c>
      <c r="BW113" s="326">
        <f t="shared" si="226"/>
        <v>77.175227201717092</v>
      </c>
    </row>
    <row r="114" spans="1:75" ht="47.25" customHeight="1">
      <c r="A114" s="19"/>
      <c r="B114" s="81" t="s">
        <v>439</v>
      </c>
      <c r="C114" s="238">
        <f t="shared" si="370"/>
        <v>62031</v>
      </c>
      <c r="D114" s="238">
        <f t="shared" si="412"/>
        <v>62031</v>
      </c>
      <c r="E114" s="238">
        <v>25517</v>
      </c>
      <c r="F114" s="365">
        <f t="shared" si="214"/>
        <v>41.135883671067688</v>
      </c>
      <c r="G114" s="365">
        <f t="shared" si="215"/>
        <v>41.135883671067688</v>
      </c>
      <c r="H114" s="238">
        <f t="shared" si="371"/>
        <v>35055</v>
      </c>
      <c r="I114" s="240">
        <f t="shared" si="352"/>
        <v>56.512066547371475</v>
      </c>
      <c r="J114" s="380">
        <f t="shared" si="216"/>
        <v>56.512066547371475</v>
      </c>
      <c r="K114" s="35">
        <f t="shared" si="400"/>
        <v>9211</v>
      </c>
      <c r="L114" s="35">
        <f t="shared" si="401"/>
        <v>9211</v>
      </c>
      <c r="M114" s="35">
        <f>'PL4-GN KD23-24'!E29</f>
        <v>9211</v>
      </c>
      <c r="N114" s="240"/>
      <c r="O114" s="240"/>
      <c r="P114" s="240"/>
      <c r="Q114" s="240"/>
      <c r="R114" s="81"/>
      <c r="S114" s="81"/>
      <c r="T114" s="81"/>
      <c r="U114" s="81"/>
      <c r="V114" s="81"/>
      <c r="W114" s="81"/>
      <c r="X114" s="254">
        <f t="shared" si="372"/>
        <v>2225</v>
      </c>
      <c r="Y114" s="254">
        <f t="shared" si="373"/>
        <v>2225</v>
      </c>
      <c r="Z114" s="255">
        <f>'PL4-GN KD23-24'!R29</f>
        <v>2225</v>
      </c>
      <c r="AA114" s="81"/>
      <c r="AB114" s="81"/>
      <c r="AC114" s="81"/>
      <c r="AD114" s="81"/>
      <c r="AE114" s="81"/>
      <c r="AF114" s="81"/>
      <c r="AG114" s="81"/>
      <c r="AH114" s="81"/>
      <c r="AI114" s="81"/>
      <c r="AJ114" s="81"/>
      <c r="AK114" s="397">
        <f t="shared" si="414"/>
        <v>24.155900553685811</v>
      </c>
      <c r="AL114" s="35">
        <f t="shared" si="417"/>
        <v>52820</v>
      </c>
      <c r="AM114" s="35">
        <f t="shared" si="415"/>
        <v>52820</v>
      </c>
      <c r="AN114" s="39">
        <f t="shared" si="418"/>
        <v>52820</v>
      </c>
      <c r="AO114" s="39">
        <f t="shared" si="419"/>
        <v>52820</v>
      </c>
      <c r="AP114" s="35">
        <f>'PL3-GN TUNG DA'!G31</f>
        <v>37820</v>
      </c>
      <c r="AQ114" s="35">
        <f>'PL3-GN TUNG DA'!H31</f>
        <v>37820</v>
      </c>
      <c r="AR114" s="35"/>
      <c r="AS114" s="35"/>
      <c r="AT114" s="35">
        <f>'PL3-GN TUNG DA'!K31</f>
        <v>15000</v>
      </c>
      <c r="AU114" s="35"/>
      <c r="AV114" s="35"/>
      <c r="AW114" s="35"/>
      <c r="AX114" s="35"/>
      <c r="AY114" s="35"/>
      <c r="AZ114" s="35"/>
      <c r="BA114" s="35"/>
      <c r="BB114" s="35"/>
      <c r="BC114" s="35"/>
      <c r="BD114" s="35"/>
      <c r="BE114" s="35"/>
      <c r="BF114" s="35"/>
      <c r="BG114" s="35"/>
      <c r="BH114" s="39">
        <f t="shared" ref="BH114" si="424">BI114+BO114</f>
        <v>32830</v>
      </c>
      <c r="BI114" s="39">
        <f t="shared" ref="BI114" si="425">BJ114+BK114+BL114+BM114</f>
        <v>32830</v>
      </c>
      <c r="BJ114" s="35">
        <f>'PL3-GN TUNG DA'!AA31</f>
        <v>21269</v>
      </c>
      <c r="BK114" s="35"/>
      <c r="BL114" s="35">
        <f>'PL3-GN TUNG DA'!AC31</f>
        <v>11561</v>
      </c>
      <c r="BM114" s="35"/>
      <c r="BN114" s="35"/>
      <c r="BO114" s="35"/>
      <c r="BP114" s="35"/>
      <c r="BQ114" s="35"/>
      <c r="BR114" s="35"/>
      <c r="BS114" s="35"/>
      <c r="BT114" s="35"/>
      <c r="BU114" s="35"/>
      <c r="BV114" s="112">
        <f t="shared" si="225"/>
        <v>62.154486936766375</v>
      </c>
      <c r="BW114" s="326">
        <f t="shared" si="226"/>
        <v>62.154486936766375</v>
      </c>
    </row>
    <row r="115" spans="1:75" ht="11.25" customHeight="1">
      <c r="A115" s="60"/>
      <c r="B115" s="41"/>
      <c r="C115" s="41"/>
      <c r="D115" s="41"/>
      <c r="E115" s="41"/>
      <c r="F115" s="41"/>
      <c r="G115" s="41"/>
      <c r="H115" s="41"/>
      <c r="I115" s="41"/>
      <c r="J115" s="383"/>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c r="BN115" s="61"/>
      <c r="BO115" s="61"/>
      <c r="BP115" s="61"/>
      <c r="BQ115" s="61"/>
      <c r="BR115" s="61"/>
      <c r="BS115" s="61"/>
      <c r="BT115" s="61"/>
      <c r="BU115" s="61"/>
      <c r="BV115" s="60"/>
      <c r="BW115" s="8"/>
    </row>
  </sheetData>
  <mergeCells count="68">
    <mergeCell ref="A2:BW2"/>
    <mergeCell ref="A1:BW1"/>
    <mergeCell ref="BH7:BH12"/>
    <mergeCell ref="BI9:BI12"/>
    <mergeCell ref="BJ10:BJ12"/>
    <mergeCell ref="BI7:BU7"/>
    <mergeCell ref="BK10:BK12"/>
    <mergeCell ref="BL10:BL12"/>
    <mergeCell ref="BM10:BM12"/>
    <mergeCell ref="BO9:BO12"/>
    <mergeCell ref="BP10:BP12"/>
    <mergeCell ref="A3:BW3"/>
    <mergeCell ref="B5:B12"/>
    <mergeCell ref="A5:A12"/>
    <mergeCell ref="Y6:AJ6"/>
    <mergeCell ref="AE7:AJ7"/>
    <mergeCell ref="Z7:AC7"/>
    <mergeCell ref="AF8:AI8"/>
    <mergeCell ref="C5:D11"/>
    <mergeCell ref="I5:J11"/>
    <mergeCell ref="H5:H12"/>
    <mergeCell ref="L7:L12"/>
    <mergeCell ref="Q7:Q12"/>
    <mergeCell ref="Y7:Y12"/>
    <mergeCell ref="O8:O11"/>
    <mergeCell ref="P8:P11"/>
    <mergeCell ref="AD7:AD12"/>
    <mergeCell ref="U9:U11"/>
    <mergeCell ref="V9:V11"/>
    <mergeCell ref="AB8:AB12"/>
    <mergeCell ref="AC8:AC12"/>
    <mergeCell ref="AI9:AI12"/>
    <mergeCell ref="AJ8:AJ12"/>
    <mergeCell ref="BV5:BW11"/>
    <mergeCell ref="BQ11:BQ12"/>
    <mergeCell ref="BR11:BR12"/>
    <mergeCell ref="BS11:BS12"/>
    <mergeCell ref="BT11:BT12"/>
    <mergeCell ref="BU10:BU12"/>
    <mergeCell ref="BO8:BU8"/>
    <mergeCell ref="BQ10:BT10"/>
    <mergeCell ref="BP9:BU9"/>
    <mergeCell ref="BH5:BU6"/>
    <mergeCell ref="BJ9:BN9"/>
    <mergeCell ref="BN10:BN12"/>
    <mergeCell ref="BI8:BN8"/>
    <mergeCell ref="AL5:BG11"/>
    <mergeCell ref="AE8:AE12"/>
    <mergeCell ref="AF9:AF12"/>
    <mergeCell ref="AG9:AG12"/>
    <mergeCell ref="AH9:AH12"/>
    <mergeCell ref="AA8:AA12"/>
    <mergeCell ref="E5:E12"/>
    <mergeCell ref="F5:G11"/>
    <mergeCell ref="K5:K12"/>
    <mergeCell ref="X5:X12"/>
    <mergeCell ref="AK5:AK12"/>
    <mergeCell ref="L6:W6"/>
    <mergeCell ref="M7:P7"/>
    <mergeCell ref="M8:M11"/>
    <mergeCell ref="N8:N11"/>
    <mergeCell ref="Z8:Z12"/>
    <mergeCell ref="R7:W7"/>
    <mergeCell ref="W8:W11"/>
    <mergeCell ref="S9:S11"/>
    <mergeCell ref="S8:V8"/>
    <mergeCell ref="R8:R11"/>
    <mergeCell ref="T9:T11"/>
  </mergeCells>
  <pageMargins left="0.23622047244094491" right="0.23622047244094491" top="0.47244094488188981" bottom="0.39370078740157483" header="0.19685039370078741" footer="0.31496062992125984"/>
  <pageSetup paperSize="9" scale="38" fitToHeight="0" orientation="landscape" r:id="rId1"/>
  <headerFooter differentFirst="1">
    <oddHeader>&amp;C&amp;P/&amp;N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V518"/>
  <sheetViews>
    <sheetView showZeros="0" tabSelected="1" topLeftCell="A5" zoomScale="60" zoomScaleNormal="60" workbookViewId="0">
      <pane xSplit="2" ySplit="9" topLeftCell="W78" activePane="bottomRight" state="frozen"/>
      <selection activeCell="A5" sqref="A5"/>
      <selection pane="topRight" activeCell="C5" sqref="C5"/>
      <selection pane="bottomLeft" activeCell="A14" sqref="A14"/>
      <selection pane="bottomRight" activeCell="AM85" sqref="AM85"/>
    </sheetView>
  </sheetViews>
  <sheetFormatPr defaultRowHeight="18.75"/>
  <cols>
    <col min="1" max="1" width="5.33203125" style="1" customWidth="1"/>
    <col min="2" max="2" width="47.77734375" customWidth="1"/>
    <col min="3" max="3" width="11.88671875" customWidth="1"/>
    <col min="4" max="4" width="12.44140625" customWidth="1"/>
    <col min="5" max="5" width="11.109375" customWidth="1"/>
    <col min="6" max="6" width="11.77734375" customWidth="1"/>
    <col min="7" max="7" width="9.77734375" customWidth="1"/>
    <col min="8" max="8" width="11.21875" customWidth="1"/>
    <col min="9" max="10" width="10.77734375" customWidth="1"/>
    <col min="11" max="11" width="13" customWidth="1"/>
    <col min="12" max="13" width="10.88671875" customWidth="1"/>
    <col min="14" max="14" width="11.21875" customWidth="1"/>
    <col min="15" max="16" width="11.77734375" customWidth="1"/>
    <col min="17" max="17" width="10.6640625" customWidth="1"/>
    <col min="18" max="18" width="11.21875" customWidth="1"/>
    <col min="19" max="19" width="10.33203125" customWidth="1"/>
    <col min="20" max="20" width="11.21875" customWidth="1"/>
    <col min="21" max="21" width="12.5546875" customWidth="1"/>
    <col min="22" max="22" width="14.77734375" customWidth="1"/>
    <col min="23" max="23" width="12.5546875" customWidth="1"/>
    <col min="24" max="24" width="10.5546875" customWidth="1"/>
    <col min="25" max="25" width="13.88671875" style="62" customWidth="1"/>
    <col min="26" max="26" width="10.109375" style="62" customWidth="1"/>
    <col min="27" max="27" width="11.109375" style="62" customWidth="1"/>
    <col min="28" max="28" width="10.77734375" style="62" customWidth="1"/>
    <col min="29" max="31" width="8.88671875" style="62" customWidth="1"/>
    <col min="32" max="32" width="11" style="62" customWidth="1"/>
    <col min="33" max="33" width="11.33203125" style="62" customWidth="1"/>
    <col min="34" max="34" width="11.109375" style="62" customWidth="1"/>
    <col min="35" max="35" width="12.6640625" style="62" customWidth="1"/>
    <col min="36" max="36" width="14.77734375" style="62" customWidth="1"/>
    <col min="37" max="37" width="10.44140625" style="62" customWidth="1"/>
    <col min="38" max="38" width="8.88671875" style="62" customWidth="1"/>
    <col min="39" max="39" width="10.33203125" style="1" customWidth="1"/>
    <col min="40" max="40" width="11.109375" style="1" customWidth="1"/>
    <col min="41" max="41" width="20.44140625" style="1" customWidth="1"/>
    <col min="43" max="43" width="10.109375" hidden="1" customWidth="1"/>
    <col min="44" max="44" width="12.21875" customWidth="1"/>
  </cols>
  <sheetData>
    <row r="1" spans="1:45" ht="27">
      <c r="A1" s="487" t="s">
        <v>305</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88"/>
      <c r="AC1" s="488"/>
      <c r="AD1" s="488"/>
      <c r="AE1" s="487"/>
      <c r="AF1" s="487"/>
      <c r="AG1" s="487"/>
      <c r="AH1" s="487"/>
      <c r="AI1" s="488"/>
      <c r="AJ1" s="487"/>
      <c r="AK1" s="487"/>
      <c r="AL1" s="488"/>
      <c r="AM1" s="487"/>
      <c r="AN1" s="487"/>
      <c r="AO1" s="487"/>
      <c r="AP1" s="487"/>
    </row>
    <row r="2" spans="1:45" ht="27">
      <c r="A2" s="487" t="s">
        <v>306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8"/>
      <c r="AB2" s="488"/>
      <c r="AC2" s="488"/>
      <c r="AD2" s="488"/>
      <c r="AE2" s="487"/>
      <c r="AF2" s="487"/>
      <c r="AG2" s="487"/>
      <c r="AH2" s="487"/>
      <c r="AI2" s="488"/>
      <c r="AJ2" s="487"/>
      <c r="AK2" s="487"/>
      <c r="AL2" s="488"/>
      <c r="AM2" s="487"/>
      <c r="AN2" s="487"/>
      <c r="AO2" s="487"/>
      <c r="AP2" s="487"/>
    </row>
    <row r="3" spans="1:45" ht="26.25">
      <c r="A3" s="489" t="s">
        <v>967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90"/>
      <c r="AB3" s="490"/>
      <c r="AC3" s="490"/>
      <c r="AD3" s="490"/>
      <c r="AE3" s="489"/>
      <c r="AF3" s="489"/>
      <c r="AG3" s="489"/>
      <c r="AH3" s="489"/>
      <c r="AI3" s="490"/>
      <c r="AJ3" s="489"/>
      <c r="AK3" s="489"/>
      <c r="AL3" s="490"/>
      <c r="AM3" s="489"/>
      <c r="AN3" s="489"/>
      <c r="AO3" s="489"/>
      <c r="AP3" s="489"/>
    </row>
    <row r="4" spans="1:45">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2"/>
      <c r="AB4" s="492"/>
      <c r="AC4" s="492"/>
      <c r="AD4" s="492"/>
      <c r="AE4" s="493"/>
      <c r="AF4" s="491"/>
      <c r="AG4" s="491"/>
      <c r="AH4" s="493"/>
      <c r="AI4" s="492"/>
      <c r="AJ4" s="493"/>
      <c r="AK4" s="493"/>
      <c r="AL4" s="492"/>
      <c r="AM4" s="491"/>
      <c r="AN4" s="491"/>
      <c r="AO4" s="491"/>
      <c r="AP4" s="491"/>
    </row>
    <row r="5" spans="1:45" ht="19.5">
      <c r="D5" s="57"/>
      <c r="E5" s="57"/>
      <c r="F5" s="342"/>
      <c r="G5" s="342"/>
      <c r="H5" s="342"/>
      <c r="I5" s="342"/>
      <c r="J5" s="342"/>
      <c r="K5" s="57"/>
      <c r="L5" s="57"/>
      <c r="M5" s="57"/>
      <c r="U5" s="57"/>
      <c r="V5" s="57"/>
      <c r="W5" s="57"/>
      <c r="X5" s="57">
        <f>Z35-Z54</f>
        <v>0</v>
      </c>
      <c r="Y5" s="218"/>
      <c r="Z5" s="218"/>
      <c r="AA5" s="218"/>
      <c r="AB5" s="218"/>
      <c r="AC5" s="218"/>
      <c r="AD5" s="218"/>
      <c r="AE5" s="218"/>
      <c r="AG5" s="218"/>
      <c r="AI5" s="218"/>
      <c r="AJ5" s="218"/>
      <c r="AK5" s="218"/>
      <c r="AM5" s="389"/>
      <c r="AN5" s="389"/>
      <c r="AO5" s="427" t="s">
        <v>308</v>
      </c>
      <c r="AP5" s="427"/>
    </row>
    <row r="6" spans="1:45" ht="18.75" customHeight="1">
      <c r="A6" s="417" t="s">
        <v>0</v>
      </c>
      <c r="B6" s="417" t="s">
        <v>1</v>
      </c>
      <c r="C6" s="471" t="s">
        <v>457</v>
      </c>
      <c r="D6" s="472"/>
      <c r="E6" s="462" t="s">
        <v>284</v>
      </c>
      <c r="F6" s="460"/>
      <c r="G6" s="460"/>
      <c r="H6" s="460"/>
      <c r="I6" s="460"/>
      <c r="J6" s="460"/>
      <c r="K6" s="460"/>
      <c r="L6" s="460"/>
      <c r="M6" s="460"/>
      <c r="N6" s="460"/>
      <c r="O6" s="460"/>
      <c r="P6" s="460"/>
      <c r="Q6" s="460"/>
      <c r="R6" s="460"/>
      <c r="S6" s="460"/>
      <c r="T6" s="460"/>
      <c r="U6" s="460"/>
      <c r="V6" s="460"/>
      <c r="W6" s="460"/>
      <c r="X6" s="463"/>
      <c r="Y6" s="452" t="s">
        <v>958</v>
      </c>
      <c r="Z6" s="457" t="s">
        <v>957</v>
      </c>
      <c r="AA6" s="458"/>
      <c r="AB6" s="458"/>
      <c r="AC6" s="458"/>
      <c r="AD6" s="458"/>
      <c r="AE6" s="459"/>
      <c r="AF6" s="459"/>
      <c r="AG6" s="459"/>
      <c r="AH6" s="459"/>
      <c r="AI6" s="458"/>
      <c r="AJ6" s="460"/>
      <c r="AK6" s="460"/>
      <c r="AL6" s="461"/>
      <c r="AM6" s="421" t="s">
        <v>959</v>
      </c>
      <c r="AN6" s="422"/>
      <c r="AO6" s="417" t="s">
        <v>248</v>
      </c>
      <c r="AP6" s="417" t="s">
        <v>249</v>
      </c>
    </row>
    <row r="7" spans="1:45" ht="18.75" customHeight="1">
      <c r="A7" s="418"/>
      <c r="B7" s="418"/>
      <c r="C7" s="473"/>
      <c r="D7" s="474"/>
      <c r="E7" s="462" t="s">
        <v>251</v>
      </c>
      <c r="F7" s="460"/>
      <c r="G7" s="460"/>
      <c r="H7" s="460"/>
      <c r="I7" s="460"/>
      <c r="J7" s="460"/>
      <c r="K7" s="460"/>
      <c r="L7" s="460"/>
      <c r="M7" s="460"/>
      <c r="N7" s="460"/>
      <c r="O7" s="460"/>
      <c r="P7" s="460"/>
      <c r="Q7" s="460"/>
      <c r="R7" s="460"/>
      <c r="S7" s="460"/>
      <c r="T7" s="460"/>
      <c r="U7" s="460"/>
      <c r="V7" s="460"/>
      <c r="W7" s="460"/>
      <c r="X7" s="463"/>
      <c r="Y7" s="453"/>
      <c r="Z7" s="457" t="s">
        <v>251</v>
      </c>
      <c r="AA7" s="458"/>
      <c r="AB7" s="458"/>
      <c r="AC7" s="458"/>
      <c r="AD7" s="458"/>
      <c r="AE7" s="459"/>
      <c r="AF7" s="459"/>
      <c r="AG7" s="459"/>
      <c r="AH7" s="459"/>
      <c r="AI7" s="458"/>
      <c r="AJ7" s="460"/>
      <c r="AK7" s="460"/>
      <c r="AL7" s="461"/>
      <c r="AM7" s="423"/>
      <c r="AN7" s="424"/>
      <c r="AO7" s="418"/>
      <c r="AP7" s="418"/>
    </row>
    <row r="8" spans="1:45" ht="19.5" customHeight="1">
      <c r="A8" s="418"/>
      <c r="B8" s="418"/>
      <c r="C8" s="473"/>
      <c r="D8" s="474"/>
      <c r="E8" s="469" t="s">
        <v>458</v>
      </c>
      <c r="F8" s="470"/>
      <c r="G8" s="483" t="s">
        <v>449</v>
      </c>
      <c r="H8" s="484"/>
      <c r="I8" s="484"/>
      <c r="J8" s="484"/>
      <c r="K8" s="484"/>
      <c r="L8" s="484"/>
      <c r="M8" s="484"/>
      <c r="N8" s="485"/>
      <c r="O8" s="469" t="s">
        <v>459</v>
      </c>
      <c r="P8" s="470"/>
      <c r="Q8" s="462" t="s">
        <v>450</v>
      </c>
      <c r="R8" s="460"/>
      <c r="S8" s="460"/>
      <c r="T8" s="460"/>
      <c r="U8" s="460"/>
      <c r="V8" s="460"/>
      <c r="W8" s="460"/>
      <c r="X8" s="463"/>
      <c r="Y8" s="453"/>
      <c r="Z8" s="417" t="s">
        <v>250</v>
      </c>
      <c r="AA8" s="501" t="s">
        <v>449</v>
      </c>
      <c r="AB8" s="502"/>
      <c r="AC8" s="502"/>
      <c r="AD8" s="502"/>
      <c r="AE8" s="503"/>
      <c r="AF8" s="417" t="s">
        <v>250</v>
      </c>
      <c r="AG8" s="457" t="s">
        <v>450</v>
      </c>
      <c r="AH8" s="459"/>
      <c r="AI8" s="458"/>
      <c r="AJ8" s="460"/>
      <c r="AK8" s="460"/>
      <c r="AL8" s="461"/>
      <c r="AM8" s="423"/>
      <c r="AN8" s="424"/>
      <c r="AO8" s="418"/>
      <c r="AP8" s="418"/>
    </row>
    <row r="9" spans="1:45" ht="19.5" customHeight="1">
      <c r="A9" s="418"/>
      <c r="B9" s="418"/>
      <c r="C9" s="473"/>
      <c r="D9" s="474"/>
      <c r="E9" s="465"/>
      <c r="F9" s="466"/>
      <c r="G9" s="486" t="s">
        <v>251</v>
      </c>
      <c r="H9" s="486"/>
      <c r="I9" s="486"/>
      <c r="J9" s="486"/>
      <c r="K9" s="486"/>
      <c r="L9" s="486"/>
      <c r="M9" s="486"/>
      <c r="N9" s="486"/>
      <c r="O9" s="465"/>
      <c r="P9" s="466"/>
      <c r="Q9" s="477" t="s">
        <v>251</v>
      </c>
      <c r="R9" s="478"/>
      <c r="S9" s="478"/>
      <c r="T9" s="478"/>
      <c r="U9" s="478"/>
      <c r="V9" s="478"/>
      <c r="W9" s="478"/>
      <c r="X9" s="479"/>
      <c r="Y9" s="453"/>
      <c r="Z9" s="418"/>
      <c r="AA9" s="504" t="s">
        <v>251</v>
      </c>
      <c r="AB9" s="505"/>
      <c r="AC9" s="505"/>
      <c r="AD9" s="505"/>
      <c r="AE9" s="506"/>
      <c r="AF9" s="418"/>
      <c r="AG9" s="437" t="s">
        <v>251</v>
      </c>
      <c r="AH9" s="438"/>
      <c r="AI9" s="498"/>
      <c r="AJ9" s="499"/>
      <c r="AK9" s="499"/>
      <c r="AL9" s="500"/>
      <c r="AM9" s="423"/>
      <c r="AN9" s="424"/>
      <c r="AO9" s="418"/>
      <c r="AP9" s="418"/>
    </row>
    <row r="10" spans="1:45" ht="22.5" customHeight="1">
      <c r="A10" s="418"/>
      <c r="B10" s="418"/>
      <c r="C10" s="473"/>
      <c r="D10" s="474"/>
      <c r="E10" s="465"/>
      <c r="F10" s="466"/>
      <c r="G10" s="465" t="s">
        <v>252</v>
      </c>
      <c r="H10" s="466"/>
      <c r="I10" s="465" t="s">
        <v>253</v>
      </c>
      <c r="J10" s="466"/>
      <c r="K10" s="464" t="s">
        <v>254</v>
      </c>
      <c r="L10" s="465" t="s">
        <v>255</v>
      </c>
      <c r="M10" s="466"/>
      <c r="N10" s="464" t="s">
        <v>910</v>
      </c>
      <c r="O10" s="465"/>
      <c r="P10" s="466"/>
      <c r="Q10" s="469" t="s">
        <v>421</v>
      </c>
      <c r="R10" s="470"/>
      <c r="S10" s="480" t="s">
        <v>251</v>
      </c>
      <c r="T10" s="481"/>
      <c r="U10" s="481"/>
      <c r="V10" s="481"/>
      <c r="W10" s="482"/>
      <c r="X10" s="417" t="s">
        <v>310</v>
      </c>
      <c r="Y10" s="453"/>
      <c r="Z10" s="418"/>
      <c r="AA10" s="418" t="s">
        <v>252</v>
      </c>
      <c r="AB10" s="418" t="s">
        <v>253</v>
      </c>
      <c r="AC10" s="418" t="s">
        <v>254</v>
      </c>
      <c r="AD10" s="418" t="s">
        <v>255</v>
      </c>
      <c r="AE10" s="418" t="s">
        <v>910</v>
      </c>
      <c r="AF10" s="418"/>
      <c r="AG10" s="417" t="s">
        <v>421</v>
      </c>
      <c r="AH10" s="494" t="s">
        <v>251</v>
      </c>
      <c r="AI10" s="495"/>
      <c r="AJ10" s="496"/>
      <c r="AK10" s="497"/>
      <c r="AL10" s="455" t="s">
        <v>310</v>
      </c>
      <c r="AM10" s="423"/>
      <c r="AN10" s="424"/>
      <c r="AO10" s="418"/>
      <c r="AP10" s="418"/>
    </row>
    <row r="11" spans="1:45" ht="107.25" customHeight="1">
      <c r="A11" s="419"/>
      <c r="B11" s="419"/>
      <c r="C11" s="475"/>
      <c r="D11" s="476"/>
      <c r="E11" s="467"/>
      <c r="F11" s="468"/>
      <c r="G11" s="467"/>
      <c r="H11" s="468"/>
      <c r="I11" s="467"/>
      <c r="J11" s="468"/>
      <c r="K11" s="456"/>
      <c r="L11" s="467"/>
      <c r="M11" s="468"/>
      <c r="N11" s="456"/>
      <c r="O11" s="467"/>
      <c r="P11" s="468"/>
      <c r="Q11" s="467"/>
      <c r="R11" s="468"/>
      <c r="S11" s="507" t="s">
        <v>309</v>
      </c>
      <c r="T11" s="508"/>
      <c r="U11" s="390" t="s">
        <v>451</v>
      </c>
      <c r="V11" s="390" t="s">
        <v>456</v>
      </c>
      <c r="W11" s="390" t="s">
        <v>452</v>
      </c>
      <c r="X11" s="419"/>
      <c r="Y11" s="453"/>
      <c r="Z11" s="418"/>
      <c r="AA11" s="418"/>
      <c r="AB11" s="418"/>
      <c r="AC11" s="418"/>
      <c r="AD11" s="418"/>
      <c r="AE11" s="418"/>
      <c r="AF11" s="418"/>
      <c r="AG11" s="418"/>
      <c r="AH11" s="417" t="s">
        <v>309</v>
      </c>
      <c r="AI11" s="417" t="s">
        <v>451</v>
      </c>
      <c r="AJ11" s="455" t="s">
        <v>456</v>
      </c>
      <c r="AK11" s="455" t="s">
        <v>452</v>
      </c>
      <c r="AL11" s="464"/>
      <c r="AM11" s="425"/>
      <c r="AN11" s="426"/>
      <c r="AO11" s="418"/>
      <c r="AP11" s="418"/>
    </row>
    <row r="12" spans="1:45" ht="53.25" customHeight="1">
      <c r="A12" s="244"/>
      <c r="B12" s="244"/>
      <c r="C12" s="344" t="s">
        <v>846</v>
      </c>
      <c r="D12" s="344" t="s">
        <v>847</v>
      </c>
      <c r="E12" s="391" t="s">
        <v>846</v>
      </c>
      <c r="F12" s="391" t="s">
        <v>847</v>
      </c>
      <c r="G12" s="391" t="s">
        <v>846</v>
      </c>
      <c r="H12" s="391" t="s">
        <v>847</v>
      </c>
      <c r="I12" s="391" t="s">
        <v>846</v>
      </c>
      <c r="J12" s="391" t="s">
        <v>847</v>
      </c>
      <c r="K12" s="391" t="s">
        <v>922</v>
      </c>
      <c r="L12" s="391" t="s">
        <v>846</v>
      </c>
      <c r="M12" s="391" t="s">
        <v>847</v>
      </c>
      <c r="N12" s="391" t="s">
        <v>847</v>
      </c>
      <c r="O12" s="391" t="s">
        <v>846</v>
      </c>
      <c r="P12" s="391" t="s">
        <v>847</v>
      </c>
      <c r="Q12" s="391" t="s">
        <v>846</v>
      </c>
      <c r="R12" s="391" t="s">
        <v>847</v>
      </c>
      <c r="S12" s="391" t="s">
        <v>846</v>
      </c>
      <c r="T12" s="391" t="s">
        <v>847</v>
      </c>
      <c r="U12" s="391" t="s">
        <v>846</v>
      </c>
      <c r="V12" s="391" t="s">
        <v>846</v>
      </c>
      <c r="W12" s="391" t="s">
        <v>846</v>
      </c>
      <c r="X12" s="244" t="s">
        <v>846</v>
      </c>
      <c r="Y12" s="454"/>
      <c r="Z12" s="419"/>
      <c r="AA12" s="419"/>
      <c r="AB12" s="419"/>
      <c r="AC12" s="419"/>
      <c r="AD12" s="419"/>
      <c r="AE12" s="419"/>
      <c r="AF12" s="419"/>
      <c r="AG12" s="419"/>
      <c r="AH12" s="419"/>
      <c r="AI12" s="419"/>
      <c r="AJ12" s="456"/>
      <c r="AK12" s="456"/>
      <c r="AL12" s="456"/>
      <c r="AM12" s="244" t="s">
        <v>846</v>
      </c>
      <c r="AN12" s="244" t="s">
        <v>847</v>
      </c>
      <c r="AO12" s="419"/>
      <c r="AP12" s="419"/>
    </row>
    <row r="13" spans="1:45">
      <c r="A13" s="55">
        <v>1</v>
      </c>
      <c r="B13" s="55">
        <v>2</v>
      </c>
      <c r="C13" s="80" t="s">
        <v>460</v>
      </c>
      <c r="D13" s="80"/>
      <c r="E13" s="55" t="s">
        <v>453</v>
      </c>
      <c r="F13" s="55"/>
      <c r="G13" s="55">
        <v>5</v>
      </c>
      <c r="H13" s="55"/>
      <c r="I13" s="55">
        <v>6</v>
      </c>
      <c r="J13" s="55"/>
      <c r="K13" s="55">
        <v>7</v>
      </c>
      <c r="L13" s="55">
        <v>8</v>
      </c>
      <c r="M13" s="55"/>
      <c r="N13" s="55"/>
      <c r="O13" s="55" t="s">
        <v>454</v>
      </c>
      <c r="P13" s="55"/>
      <c r="Q13" s="55" t="s">
        <v>455</v>
      </c>
      <c r="R13" s="55"/>
      <c r="S13" s="55">
        <v>11</v>
      </c>
      <c r="T13" s="55"/>
      <c r="U13" s="55">
        <v>12</v>
      </c>
      <c r="V13" s="55">
        <v>13</v>
      </c>
      <c r="W13" s="55">
        <v>14</v>
      </c>
      <c r="X13" s="55">
        <v>15</v>
      </c>
      <c r="Y13" s="55">
        <v>16</v>
      </c>
      <c r="Z13" s="55">
        <v>17</v>
      </c>
      <c r="AA13" s="55">
        <v>18</v>
      </c>
      <c r="AB13" s="55">
        <v>19</v>
      </c>
      <c r="AC13" s="55">
        <v>20</v>
      </c>
      <c r="AD13" s="55">
        <v>21</v>
      </c>
      <c r="AE13" s="55"/>
      <c r="AF13" s="55"/>
      <c r="AG13" s="55">
        <v>22</v>
      </c>
      <c r="AH13" s="55">
        <v>23</v>
      </c>
      <c r="AI13" s="55">
        <v>24</v>
      </c>
      <c r="AJ13" s="55">
        <v>25</v>
      </c>
      <c r="AK13" s="55">
        <v>26</v>
      </c>
      <c r="AL13" s="55">
        <v>27</v>
      </c>
      <c r="AM13" s="55">
        <v>28</v>
      </c>
      <c r="AN13" s="55"/>
      <c r="AO13" s="55">
        <v>29</v>
      </c>
      <c r="AP13" s="55">
        <v>30</v>
      </c>
    </row>
    <row r="14" spans="1:45" ht="12" customHeight="1">
      <c r="A14" s="9"/>
      <c r="B14" s="10"/>
      <c r="C14" s="10">
        <v>0</v>
      </c>
      <c r="D14" s="10"/>
      <c r="E14" s="10"/>
      <c r="F14" s="10"/>
      <c r="G14" s="10">
        <v>0</v>
      </c>
      <c r="H14" s="10"/>
      <c r="I14" s="10">
        <v>0</v>
      </c>
      <c r="J14" s="10"/>
      <c r="K14" s="10">
        <v>0</v>
      </c>
      <c r="L14" s="10">
        <v>0</v>
      </c>
      <c r="M14" s="10"/>
      <c r="N14" s="10"/>
      <c r="O14" s="10"/>
      <c r="P14" s="10"/>
      <c r="Q14" s="10"/>
      <c r="R14" s="10"/>
      <c r="S14" s="10"/>
      <c r="T14" s="10"/>
      <c r="U14" s="10"/>
      <c r="V14" s="10"/>
      <c r="W14" s="10"/>
      <c r="X14" s="10"/>
      <c r="Y14" s="215"/>
      <c r="Z14" s="215"/>
      <c r="AA14" s="215"/>
      <c r="AB14" s="215"/>
      <c r="AC14" s="400"/>
      <c r="AD14" s="215"/>
      <c r="AE14" s="215"/>
      <c r="AF14" s="215"/>
      <c r="AG14" s="215"/>
      <c r="AH14" s="215"/>
      <c r="AI14" s="215"/>
      <c r="AJ14" s="215"/>
      <c r="AK14" s="215"/>
      <c r="AL14" s="215"/>
      <c r="AM14" s="9"/>
      <c r="AN14" s="9"/>
      <c r="AO14" s="9"/>
      <c r="AP14" s="10"/>
    </row>
    <row r="15" spans="1:45">
      <c r="A15" s="13"/>
      <c r="B15" s="14" t="s">
        <v>2</v>
      </c>
      <c r="C15" s="33">
        <f>E15+O15</f>
        <v>8029238.0608534319</v>
      </c>
      <c r="D15" s="33">
        <f>F15+P15</f>
        <v>9193315.4241187386</v>
      </c>
      <c r="E15" s="33">
        <f>G15+I15+K15+L15</f>
        <v>4342945.6935064932</v>
      </c>
      <c r="F15" s="33">
        <f>H15+J15+K15+M15+N15</f>
        <v>4507023.0567717999</v>
      </c>
      <c r="G15" s="33">
        <f t="shared" ref="G15:N15" si="0">G16+G17+G18+G19</f>
        <v>1381674</v>
      </c>
      <c r="H15" s="33">
        <f t="shared" si="0"/>
        <v>1381674</v>
      </c>
      <c r="I15" s="33">
        <f t="shared" si="0"/>
        <v>2085057.6935064935</v>
      </c>
      <c r="J15" s="33">
        <f t="shared" si="0"/>
        <v>2229773.0567717995</v>
      </c>
      <c r="K15" s="33">
        <f t="shared" si="0"/>
        <v>794014</v>
      </c>
      <c r="L15" s="33">
        <f t="shared" si="0"/>
        <v>82200</v>
      </c>
      <c r="M15" s="33">
        <f t="shared" si="0"/>
        <v>62652</v>
      </c>
      <c r="N15" s="33">
        <f t="shared" si="0"/>
        <v>38910</v>
      </c>
      <c r="O15" s="33">
        <f t="shared" ref="O15:O19" si="1">Q15+X15</f>
        <v>3686292.3673469387</v>
      </c>
      <c r="P15" s="33">
        <f t="shared" ref="P15:P19" si="2">R15+X15</f>
        <v>4686292.3673469387</v>
      </c>
      <c r="Q15" s="33">
        <f t="shared" ref="Q15" si="3">S15+U15+V15+W15</f>
        <v>3484142.3673469387</v>
      </c>
      <c r="R15" s="33">
        <f t="shared" ref="R15" si="4">T15+U15+V15+W15</f>
        <v>4484142.3673469387</v>
      </c>
      <c r="S15" s="33">
        <f t="shared" ref="S15:AL15" si="5">S16+S17+S18+S19</f>
        <v>3127360</v>
      </c>
      <c r="T15" s="33">
        <f t="shared" si="5"/>
        <v>4127360</v>
      </c>
      <c r="U15" s="33">
        <f t="shared" si="5"/>
        <v>95317</v>
      </c>
      <c r="V15" s="33">
        <f t="shared" si="5"/>
        <v>46640.36734693878</v>
      </c>
      <c r="W15" s="33">
        <f t="shared" si="5"/>
        <v>214825</v>
      </c>
      <c r="X15" s="33">
        <f t="shared" si="5"/>
        <v>202150</v>
      </c>
      <c r="Y15" s="33">
        <f t="shared" si="5"/>
        <v>7323008</v>
      </c>
      <c r="Z15" s="34">
        <f t="shared" si="5"/>
        <v>2908158</v>
      </c>
      <c r="AA15" s="34">
        <f t="shared" si="5"/>
        <v>978912</v>
      </c>
      <c r="AB15" s="34">
        <f t="shared" si="5"/>
        <v>1490876</v>
      </c>
      <c r="AC15" s="34">
        <f t="shared" si="5"/>
        <v>338984</v>
      </c>
      <c r="AD15" s="34">
        <f t="shared" si="5"/>
        <v>60592</v>
      </c>
      <c r="AE15" s="34">
        <f t="shared" si="5"/>
        <v>38794</v>
      </c>
      <c r="AF15" s="34">
        <f t="shared" si="5"/>
        <v>4414850</v>
      </c>
      <c r="AG15" s="34">
        <f t="shared" si="5"/>
        <v>4356492</v>
      </c>
      <c r="AH15" s="34">
        <f t="shared" si="5"/>
        <v>4079769</v>
      </c>
      <c r="AI15" s="34">
        <f t="shared" si="5"/>
        <v>82635</v>
      </c>
      <c r="AJ15" s="33">
        <f t="shared" si="5"/>
        <v>23481</v>
      </c>
      <c r="AK15" s="33">
        <f t="shared" si="5"/>
        <v>170607</v>
      </c>
      <c r="AL15" s="33">
        <f t="shared" si="5"/>
        <v>58358</v>
      </c>
      <c r="AM15" s="88">
        <f>Y15/C15*100</f>
        <v>91.204270498633505</v>
      </c>
      <c r="AN15" s="88">
        <f>Y15/D15*100</f>
        <v>79.655789692454462</v>
      </c>
      <c r="AO15" s="42"/>
      <c r="AP15" s="43"/>
      <c r="AR15" s="57"/>
    </row>
    <row r="16" spans="1:45">
      <c r="A16" s="15" t="s">
        <v>3</v>
      </c>
      <c r="B16" s="2" t="s">
        <v>4</v>
      </c>
      <c r="C16" s="34">
        <f t="shared" ref="C16:C33" si="6">E16+O16</f>
        <v>794014</v>
      </c>
      <c r="D16" s="34">
        <f t="shared" ref="D16:D52" si="7">F16+P16</f>
        <v>794014</v>
      </c>
      <c r="E16" s="34">
        <f t="shared" ref="E16:E18" si="8">G16+I16+K16+L16+N16</f>
        <v>794014</v>
      </c>
      <c r="F16" s="34">
        <f t="shared" ref="F16:F17" si="9">H16+J16+K16+L16+N16</f>
        <v>794014</v>
      </c>
      <c r="G16" s="34"/>
      <c r="H16" s="34"/>
      <c r="I16" s="34"/>
      <c r="J16" s="34"/>
      <c r="K16" s="34">
        <f>K20+K32</f>
        <v>794014</v>
      </c>
      <c r="L16" s="34"/>
      <c r="M16" s="34"/>
      <c r="N16" s="34"/>
      <c r="O16" s="34">
        <f t="shared" si="1"/>
        <v>0</v>
      </c>
      <c r="P16" s="34">
        <f t="shared" si="2"/>
        <v>0</v>
      </c>
      <c r="Q16" s="39">
        <f t="shared" ref="Q16:R20" si="10">SUM(S16:W16)</f>
        <v>0</v>
      </c>
      <c r="R16" s="39">
        <f t="shared" si="10"/>
        <v>0</v>
      </c>
      <c r="S16" s="34"/>
      <c r="T16" s="34"/>
      <c r="U16" s="34"/>
      <c r="V16" s="34"/>
      <c r="W16" s="34"/>
      <c r="X16" s="34"/>
      <c r="Y16" s="34">
        <f>Z16+AF16</f>
        <v>338984</v>
      </c>
      <c r="Z16" s="34">
        <f>AA16+AB16+AC16+AD16</f>
        <v>338984</v>
      </c>
      <c r="AA16" s="34"/>
      <c r="AB16" s="34"/>
      <c r="AC16" s="34">
        <f>AC20+AC32</f>
        <v>338984</v>
      </c>
      <c r="AD16" s="34"/>
      <c r="AE16" s="34"/>
      <c r="AF16" s="34"/>
      <c r="AG16" s="34"/>
      <c r="AH16" s="34"/>
      <c r="AI16" s="34"/>
      <c r="AJ16" s="34"/>
      <c r="AK16" s="34"/>
      <c r="AL16" s="34"/>
      <c r="AM16" s="90">
        <f>Y16/C16*100</f>
        <v>42.692446228907805</v>
      </c>
      <c r="AN16" s="90">
        <f>Y16/D16*100</f>
        <v>42.692446228907805</v>
      </c>
      <c r="AO16" s="20"/>
      <c r="AP16" s="44"/>
      <c r="AR16" s="57"/>
      <c r="AS16" s="57"/>
    </row>
    <row r="17" spans="1:45">
      <c r="A17" s="15" t="s">
        <v>3</v>
      </c>
      <c r="B17" s="2" t="s">
        <v>5</v>
      </c>
      <c r="C17" s="34">
        <f t="shared" si="6"/>
        <v>0</v>
      </c>
      <c r="D17" s="34">
        <f t="shared" si="7"/>
        <v>0</v>
      </c>
      <c r="E17" s="34">
        <f t="shared" si="8"/>
        <v>0</v>
      </c>
      <c r="F17" s="34">
        <f t="shared" si="9"/>
        <v>0</v>
      </c>
      <c r="G17" s="34"/>
      <c r="H17" s="34"/>
      <c r="I17" s="34"/>
      <c r="J17" s="34"/>
      <c r="K17" s="34"/>
      <c r="L17" s="34"/>
      <c r="M17" s="34"/>
      <c r="N17" s="34"/>
      <c r="O17" s="34">
        <f t="shared" si="1"/>
        <v>0</v>
      </c>
      <c r="P17" s="34">
        <f t="shared" si="2"/>
        <v>0</v>
      </c>
      <c r="Q17" s="39">
        <f t="shared" si="10"/>
        <v>0</v>
      </c>
      <c r="R17" s="39">
        <f t="shared" si="10"/>
        <v>0</v>
      </c>
      <c r="S17" s="34"/>
      <c r="T17" s="34"/>
      <c r="U17" s="34"/>
      <c r="V17" s="34"/>
      <c r="W17" s="34"/>
      <c r="X17" s="34"/>
      <c r="Y17" s="34"/>
      <c r="Z17" s="34"/>
      <c r="AA17" s="34"/>
      <c r="AB17" s="34"/>
      <c r="AC17" s="34"/>
      <c r="AD17" s="34"/>
      <c r="AE17" s="34"/>
      <c r="AF17" s="34"/>
      <c r="AG17" s="34"/>
      <c r="AH17" s="34"/>
      <c r="AI17" s="34"/>
      <c r="AJ17" s="34"/>
      <c r="AK17" s="34"/>
      <c r="AL17" s="34"/>
      <c r="AM17" s="90"/>
      <c r="AN17" s="90"/>
      <c r="AO17" s="20"/>
      <c r="AP17" s="44"/>
      <c r="AR17" s="57"/>
    </row>
    <row r="18" spans="1:45">
      <c r="A18" s="15" t="s">
        <v>3</v>
      </c>
      <c r="B18" s="2" t="s">
        <v>6</v>
      </c>
      <c r="C18" s="34">
        <f t="shared" si="6"/>
        <v>82200</v>
      </c>
      <c r="D18" s="34">
        <f t="shared" si="7"/>
        <v>62652</v>
      </c>
      <c r="E18" s="34">
        <f t="shared" si="8"/>
        <v>82200</v>
      </c>
      <c r="F18" s="34">
        <f>M18</f>
        <v>62652</v>
      </c>
      <c r="G18" s="34"/>
      <c r="H18" s="34"/>
      <c r="I18" s="34"/>
      <c r="J18" s="34"/>
      <c r="K18" s="34"/>
      <c r="L18" s="34">
        <v>82200</v>
      </c>
      <c r="M18" s="34">
        <v>62652</v>
      </c>
      <c r="N18" s="34"/>
      <c r="O18" s="34">
        <f t="shared" si="1"/>
        <v>0</v>
      </c>
      <c r="P18" s="34">
        <f t="shared" si="2"/>
        <v>0</v>
      </c>
      <c r="Q18" s="39">
        <f t="shared" si="10"/>
        <v>0</v>
      </c>
      <c r="R18" s="39">
        <f t="shared" si="10"/>
        <v>0</v>
      </c>
      <c r="S18" s="34"/>
      <c r="T18" s="35"/>
      <c r="U18" s="34"/>
      <c r="V18" s="34"/>
      <c r="W18" s="34"/>
      <c r="X18" s="34"/>
      <c r="Y18" s="34">
        <f>Z18+AF18</f>
        <v>60592</v>
      </c>
      <c r="Z18" s="34">
        <f>AA18+AB18+AC18+AD18</f>
        <v>60592</v>
      </c>
      <c r="AA18" s="34"/>
      <c r="AB18" s="34"/>
      <c r="AC18" s="34"/>
      <c r="AD18" s="34">
        <v>60592</v>
      </c>
      <c r="AE18" s="34"/>
      <c r="AF18" s="34"/>
      <c r="AG18" s="34"/>
      <c r="AH18" s="34"/>
      <c r="AI18" s="34"/>
      <c r="AJ18" s="34"/>
      <c r="AK18" s="34"/>
      <c r="AL18" s="34"/>
      <c r="AM18" s="90">
        <f>Y18/C18*100</f>
        <v>73.712895377128945</v>
      </c>
      <c r="AN18" s="90">
        <f t="shared" ref="AN18:AN79" si="11">Y18/D18*100</f>
        <v>96.711996424695144</v>
      </c>
      <c r="AO18" s="20"/>
      <c r="AP18" s="44"/>
      <c r="AR18" s="57"/>
    </row>
    <row r="19" spans="1:45" ht="47.25" customHeight="1">
      <c r="A19" s="16" t="s">
        <v>3</v>
      </c>
      <c r="B19" s="2" t="s">
        <v>7</v>
      </c>
      <c r="C19" s="34">
        <f t="shared" si="6"/>
        <v>7153024.0608534319</v>
      </c>
      <c r="D19" s="34">
        <f t="shared" si="7"/>
        <v>8336649.4241187386</v>
      </c>
      <c r="E19" s="34">
        <f>G19+I19+K19+L19</f>
        <v>3466731.6935064932</v>
      </c>
      <c r="F19" s="34">
        <f t="shared" ref="F19" si="12">H19+J19+K19+L19+N19</f>
        <v>3650357.0567717995</v>
      </c>
      <c r="G19" s="34">
        <f t="shared" ref="G19:X19" si="13">G20+G32</f>
        <v>1381674</v>
      </c>
      <c r="H19" s="34">
        <f t="shared" si="13"/>
        <v>1381674</v>
      </c>
      <c r="I19" s="34">
        <f t="shared" si="13"/>
        <v>2085057.6935064935</v>
      </c>
      <c r="J19" s="34">
        <f t="shared" si="13"/>
        <v>2229773.0567717995</v>
      </c>
      <c r="K19" s="34"/>
      <c r="L19" s="34">
        <f t="shared" si="13"/>
        <v>0</v>
      </c>
      <c r="M19" s="34"/>
      <c r="N19" s="34">
        <f t="shared" si="13"/>
        <v>38910</v>
      </c>
      <c r="O19" s="34">
        <f t="shared" si="1"/>
        <v>3686292.3673469387</v>
      </c>
      <c r="P19" s="34">
        <f t="shared" si="2"/>
        <v>4686292.3673469387</v>
      </c>
      <c r="Q19" s="34">
        <f t="shared" ref="Q19" si="14">S19+U19+V19+W19</f>
        <v>3484142.3673469387</v>
      </c>
      <c r="R19" s="34">
        <f t="shared" ref="R19" si="15">T19+U19+V19+W19</f>
        <v>4484142.3673469387</v>
      </c>
      <c r="S19" s="34">
        <f t="shared" si="13"/>
        <v>3127360</v>
      </c>
      <c r="T19" s="34">
        <f t="shared" si="13"/>
        <v>4127360</v>
      </c>
      <c r="U19" s="34">
        <f t="shared" ref="U19:W19" si="16">U20+U32</f>
        <v>95317</v>
      </c>
      <c r="V19" s="34">
        <f t="shared" si="16"/>
        <v>46640.36734693878</v>
      </c>
      <c r="W19" s="34">
        <f t="shared" si="16"/>
        <v>214825</v>
      </c>
      <c r="X19" s="34">
        <f t="shared" si="13"/>
        <v>202150</v>
      </c>
      <c r="Y19" s="34">
        <f>Z19+AF19</f>
        <v>6923432</v>
      </c>
      <c r="Z19" s="34">
        <f>AA19+AB19+AC19+AD19+AE19</f>
        <v>2508582</v>
      </c>
      <c r="AA19" s="34">
        <f t="shared" ref="AA19:AL19" si="17">AA20+AA32</f>
        <v>978912</v>
      </c>
      <c r="AB19" s="34">
        <f>AB20+AB32</f>
        <v>1490876</v>
      </c>
      <c r="AC19" s="34"/>
      <c r="AD19" s="34">
        <f t="shared" si="17"/>
        <v>0</v>
      </c>
      <c r="AE19" s="34">
        <f>AE20+AE32</f>
        <v>38794</v>
      </c>
      <c r="AF19" s="34">
        <f t="shared" si="17"/>
        <v>4414850</v>
      </c>
      <c r="AG19" s="34">
        <f t="shared" si="17"/>
        <v>4356492</v>
      </c>
      <c r="AH19" s="34">
        <f t="shared" si="17"/>
        <v>4079769</v>
      </c>
      <c r="AI19" s="34">
        <f t="shared" si="17"/>
        <v>82635</v>
      </c>
      <c r="AJ19" s="34">
        <f t="shared" si="17"/>
        <v>23481</v>
      </c>
      <c r="AK19" s="34">
        <f t="shared" si="17"/>
        <v>170607</v>
      </c>
      <c r="AL19" s="34">
        <f t="shared" si="17"/>
        <v>58358</v>
      </c>
      <c r="AM19" s="90">
        <f t="shared" ref="AM19:AM35" si="18">Y19/C19*100</f>
        <v>96.790279762793929</v>
      </c>
      <c r="AN19" s="90">
        <f t="shared" si="11"/>
        <v>83.048136580744753</v>
      </c>
      <c r="AO19" s="20"/>
      <c r="AP19" s="44"/>
      <c r="AQ19" s="57"/>
      <c r="AR19" s="57"/>
    </row>
    <row r="20" spans="1:45" ht="43.5" customHeight="1">
      <c r="A20" s="16" t="s">
        <v>8</v>
      </c>
      <c r="B20" s="2" t="s">
        <v>9</v>
      </c>
      <c r="C20" s="34">
        <f t="shared" ref="C20:D20" si="19">E20+G20+I20+H20+K20</f>
        <v>1628220</v>
      </c>
      <c r="D20" s="34">
        <f t="shared" si="19"/>
        <v>845480</v>
      </c>
      <c r="E20" s="34">
        <f>G20</f>
        <v>422740</v>
      </c>
      <c r="F20" s="34">
        <f>H20</f>
        <v>422740</v>
      </c>
      <c r="G20" s="34">
        <f t="shared" ref="G20:X20" si="20">SUM(G21:G31)</f>
        <v>422740</v>
      </c>
      <c r="H20" s="34">
        <f t="shared" si="20"/>
        <v>422740</v>
      </c>
      <c r="I20" s="34">
        <f t="shared" si="20"/>
        <v>0</v>
      </c>
      <c r="J20" s="34">
        <f t="shared" si="20"/>
        <v>0</v>
      </c>
      <c r="K20" s="34">
        <f t="shared" si="20"/>
        <v>360000</v>
      </c>
      <c r="L20" s="34">
        <f t="shared" si="20"/>
        <v>0</v>
      </c>
      <c r="M20" s="34"/>
      <c r="N20" s="34"/>
      <c r="O20" s="39">
        <f t="shared" ref="O20" si="21">Q20+X20</f>
        <v>0</v>
      </c>
      <c r="P20" s="39"/>
      <c r="Q20" s="39">
        <f t="shared" si="10"/>
        <v>0</v>
      </c>
      <c r="R20" s="39"/>
      <c r="S20" s="34">
        <f t="shared" si="20"/>
        <v>0</v>
      </c>
      <c r="T20" s="34"/>
      <c r="U20" s="34"/>
      <c r="V20" s="34"/>
      <c r="W20" s="34"/>
      <c r="X20" s="34">
        <f t="shared" si="20"/>
        <v>0</v>
      </c>
      <c r="Y20" s="34">
        <f t="shared" ref="Y20:AL20" si="22">SUM(Y21:Y31)</f>
        <v>438522</v>
      </c>
      <c r="Z20" s="34">
        <f t="shared" si="22"/>
        <v>438522</v>
      </c>
      <c r="AA20" s="34">
        <f t="shared" si="22"/>
        <v>270057</v>
      </c>
      <c r="AB20" s="34">
        <f>SUM(AB21:AB31)</f>
        <v>0</v>
      </c>
      <c r="AC20" s="34">
        <f t="shared" si="22"/>
        <v>168465</v>
      </c>
      <c r="AD20" s="34">
        <f t="shared" si="22"/>
        <v>0</v>
      </c>
      <c r="AE20" s="34"/>
      <c r="AF20" s="34">
        <f t="shared" si="22"/>
        <v>0</v>
      </c>
      <c r="AG20" s="34">
        <f t="shared" si="22"/>
        <v>0</v>
      </c>
      <c r="AH20" s="34">
        <f t="shared" si="22"/>
        <v>0</v>
      </c>
      <c r="AI20" s="34">
        <f t="shared" si="22"/>
        <v>0</v>
      </c>
      <c r="AJ20" s="34">
        <f t="shared" si="22"/>
        <v>0</v>
      </c>
      <c r="AK20" s="34">
        <f t="shared" si="22"/>
        <v>0</v>
      </c>
      <c r="AL20" s="34">
        <f t="shared" si="22"/>
        <v>0</v>
      </c>
      <c r="AM20" s="90">
        <f t="shared" si="18"/>
        <v>26.932601245531927</v>
      </c>
      <c r="AN20" s="90">
        <f t="shared" si="11"/>
        <v>51.866631972370726</v>
      </c>
      <c r="AO20" s="20"/>
      <c r="AP20" s="44"/>
      <c r="AR20" s="57"/>
    </row>
    <row r="21" spans="1:45">
      <c r="A21" s="3"/>
      <c r="B21" s="5" t="s">
        <v>10</v>
      </c>
      <c r="C21" s="39">
        <f t="shared" si="6"/>
        <v>87509</v>
      </c>
      <c r="D21" s="39">
        <f t="shared" si="7"/>
        <v>87509</v>
      </c>
      <c r="E21" s="35">
        <f>G21</f>
        <v>87509</v>
      </c>
      <c r="F21" s="35">
        <f>H21</f>
        <v>87509</v>
      </c>
      <c r="G21" s="35">
        <v>87509</v>
      </c>
      <c r="H21" s="35">
        <v>87509</v>
      </c>
      <c r="I21" s="35"/>
      <c r="J21" s="35"/>
      <c r="K21" s="35">
        <v>150000</v>
      </c>
      <c r="L21" s="35"/>
      <c r="M21" s="35"/>
      <c r="N21" s="35"/>
      <c r="O21" s="35"/>
      <c r="P21" s="35"/>
      <c r="Q21" s="35"/>
      <c r="R21" s="35"/>
      <c r="S21" s="35"/>
      <c r="T21" s="34"/>
      <c r="U21" s="35"/>
      <c r="V21" s="35"/>
      <c r="W21" s="35"/>
      <c r="X21" s="35"/>
      <c r="Y21" s="39">
        <f t="shared" ref="Y21:Y31" si="23">Z21+AF21</f>
        <v>137438</v>
      </c>
      <c r="Z21" s="39">
        <f>AA21+AB21+AC21+AD21</f>
        <v>137438</v>
      </c>
      <c r="AA21" s="39">
        <f>72907+2450</f>
        <v>75357</v>
      </c>
      <c r="AB21" s="39"/>
      <c r="AC21" s="39">
        <v>62081</v>
      </c>
      <c r="AD21" s="39"/>
      <c r="AE21" s="39"/>
      <c r="AF21" s="39"/>
      <c r="AG21" s="39"/>
      <c r="AH21" s="39"/>
      <c r="AI21" s="39"/>
      <c r="AJ21" s="39"/>
      <c r="AK21" s="39"/>
      <c r="AL21" s="39"/>
      <c r="AM21" s="91">
        <f t="shared" si="18"/>
        <v>157.05584568444388</v>
      </c>
      <c r="AN21" s="91">
        <f t="shared" si="11"/>
        <v>157.05584568444388</v>
      </c>
      <c r="AO21" s="19"/>
      <c r="AP21" s="45"/>
      <c r="AR21" s="57"/>
    </row>
    <row r="22" spans="1:45">
      <c r="A22" s="3"/>
      <c r="B22" s="5" t="s">
        <v>11</v>
      </c>
      <c r="C22" s="39">
        <f t="shared" si="6"/>
        <v>35214</v>
      </c>
      <c r="D22" s="39">
        <f t="shared" si="7"/>
        <v>35214</v>
      </c>
      <c r="E22" s="35">
        <f t="shared" ref="E22:E31" si="24">G22</f>
        <v>35214</v>
      </c>
      <c r="F22" s="35">
        <f t="shared" ref="F22:F31" si="25">H22</f>
        <v>35214</v>
      </c>
      <c r="G22" s="35">
        <v>35214</v>
      </c>
      <c r="H22" s="35">
        <v>35214</v>
      </c>
      <c r="I22" s="35"/>
      <c r="J22" s="35"/>
      <c r="K22" s="35">
        <v>30000</v>
      </c>
      <c r="L22" s="35"/>
      <c r="M22" s="35"/>
      <c r="N22" s="35"/>
      <c r="O22" s="35"/>
      <c r="P22" s="35"/>
      <c r="Q22" s="35"/>
      <c r="R22" s="35"/>
      <c r="S22" s="35"/>
      <c r="T22" s="36"/>
      <c r="U22" s="35"/>
      <c r="V22" s="35"/>
      <c r="W22" s="35"/>
      <c r="X22" s="35"/>
      <c r="Y22" s="39">
        <f t="shared" si="23"/>
        <v>44955</v>
      </c>
      <c r="Z22" s="39">
        <f>AA22+AB22+AC22+AD22</f>
        <v>44955</v>
      </c>
      <c r="AA22" s="39">
        <f>11400+12610-132</f>
        <v>23878</v>
      </c>
      <c r="AB22" s="39"/>
      <c r="AC22" s="39">
        <v>21077</v>
      </c>
      <c r="AD22" s="39"/>
      <c r="AE22" s="39"/>
      <c r="AF22" s="39"/>
      <c r="AG22" s="39"/>
      <c r="AH22" s="39"/>
      <c r="AI22" s="39"/>
      <c r="AJ22" s="39"/>
      <c r="AK22" s="39"/>
      <c r="AL22" s="39"/>
      <c r="AM22" s="91">
        <f t="shared" si="18"/>
        <v>127.66229340603171</v>
      </c>
      <c r="AN22" s="91">
        <f t="shared" si="11"/>
        <v>127.66229340603171</v>
      </c>
      <c r="AO22" s="19"/>
      <c r="AP22" s="45"/>
    </row>
    <row r="23" spans="1:45">
      <c r="A23" s="3"/>
      <c r="B23" s="5" t="s">
        <v>12</v>
      </c>
      <c r="C23" s="39">
        <f t="shared" si="6"/>
        <v>32482</v>
      </c>
      <c r="D23" s="39">
        <f t="shared" si="7"/>
        <v>32482</v>
      </c>
      <c r="E23" s="35">
        <f t="shared" si="24"/>
        <v>32482</v>
      </c>
      <c r="F23" s="35">
        <f t="shared" si="25"/>
        <v>32482</v>
      </c>
      <c r="G23" s="35">
        <v>32482</v>
      </c>
      <c r="H23" s="35">
        <v>32482</v>
      </c>
      <c r="I23" s="35"/>
      <c r="J23" s="35"/>
      <c r="K23" s="35">
        <v>35000</v>
      </c>
      <c r="L23" s="35"/>
      <c r="M23" s="35"/>
      <c r="N23" s="35"/>
      <c r="O23" s="35"/>
      <c r="P23" s="35"/>
      <c r="Q23" s="35"/>
      <c r="R23" s="35"/>
      <c r="S23" s="35"/>
      <c r="T23" s="34"/>
      <c r="U23" s="35"/>
      <c r="V23" s="35"/>
      <c r="W23" s="35"/>
      <c r="X23" s="35"/>
      <c r="Y23" s="39">
        <f t="shared" si="23"/>
        <v>44333</v>
      </c>
      <c r="Z23" s="39">
        <f t="shared" ref="Z23:Z31" si="26">AA23+AB23+AC23+AD23</f>
        <v>44333</v>
      </c>
      <c r="AA23" s="39">
        <f>20886</f>
        <v>20886</v>
      </c>
      <c r="AB23" s="39"/>
      <c r="AC23" s="39">
        <v>23447</v>
      </c>
      <c r="AD23" s="39"/>
      <c r="AE23" s="39"/>
      <c r="AF23" s="39"/>
      <c r="AG23" s="39"/>
      <c r="AH23" s="39"/>
      <c r="AI23" s="39"/>
      <c r="AJ23" s="39"/>
      <c r="AK23" s="39"/>
      <c r="AL23" s="39"/>
      <c r="AM23" s="91">
        <f t="shared" si="18"/>
        <v>136.48482236315499</v>
      </c>
      <c r="AN23" s="91">
        <f t="shared" si="11"/>
        <v>136.48482236315499</v>
      </c>
      <c r="AO23" s="19"/>
      <c r="AP23" s="45"/>
      <c r="AR23" s="57"/>
    </row>
    <row r="24" spans="1:45">
      <c r="A24" s="3"/>
      <c r="B24" s="5" t="s">
        <v>13</v>
      </c>
      <c r="C24" s="39">
        <f t="shared" si="6"/>
        <v>32391</v>
      </c>
      <c r="D24" s="39">
        <f t="shared" si="7"/>
        <v>32391</v>
      </c>
      <c r="E24" s="35">
        <f t="shared" si="24"/>
        <v>32391</v>
      </c>
      <c r="F24" s="35">
        <f t="shared" si="25"/>
        <v>32391</v>
      </c>
      <c r="G24" s="35">
        <v>32391</v>
      </c>
      <c r="H24" s="35">
        <v>32391</v>
      </c>
      <c r="I24" s="35"/>
      <c r="J24" s="35"/>
      <c r="K24" s="35">
        <v>15000</v>
      </c>
      <c r="L24" s="35"/>
      <c r="M24" s="35"/>
      <c r="N24" s="35"/>
      <c r="O24" s="35"/>
      <c r="P24" s="35"/>
      <c r="Q24" s="35"/>
      <c r="R24" s="35"/>
      <c r="S24" s="35"/>
      <c r="T24" s="36"/>
      <c r="U24" s="35"/>
      <c r="V24" s="35"/>
      <c r="W24" s="35"/>
      <c r="X24" s="35"/>
      <c r="Y24" s="39">
        <f t="shared" si="23"/>
        <v>10581</v>
      </c>
      <c r="Z24" s="39">
        <f t="shared" si="26"/>
        <v>10581</v>
      </c>
      <c r="AA24" s="39">
        <f>6334</f>
        <v>6334</v>
      </c>
      <c r="AB24" s="39"/>
      <c r="AC24" s="39">
        <v>4247</v>
      </c>
      <c r="AD24" s="39"/>
      <c r="AE24" s="39"/>
      <c r="AF24" s="39"/>
      <c r="AG24" s="39"/>
      <c r="AH24" s="39"/>
      <c r="AI24" s="39"/>
      <c r="AJ24" s="39"/>
      <c r="AK24" s="39"/>
      <c r="AL24" s="39"/>
      <c r="AM24" s="91">
        <f t="shared" si="18"/>
        <v>32.666481430026863</v>
      </c>
      <c r="AN24" s="91">
        <f t="shared" si="11"/>
        <v>32.666481430026863</v>
      </c>
      <c r="AO24" s="19"/>
      <c r="AP24" s="45"/>
      <c r="AR24" s="57"/>
    </row>
    <row r="25" spans="1:45">
      <c r="A25" s="3"/>
      <c r="B25" s="5" t="s">
        <v>14</v>
      </c>
      <c r="C25" s="39">
        <f t="shared" si="6"/>
        <v>29812</v>
      </c>
      <c r="D25" s="39">
        <f t="shared" si="7"/>
        <v>29812</v>
      </c>
      <c r="E25" s="35">
        <f t="shared" si="24"/>
        <v>29812</v>
      </c>
      <c r="F25" s="35">
        <f t="shared" si="25"/>
        <v>29812</v>
      </c>
      <c r="G25" s="35">
        <v>29812</v>
      </c>
      <c r="H25" s="35">
        <v>29812</v>
      </c>
      <c r="I25" s="35"/>
      <c r="J25" s="35"/>
      <c r="K25" s="35">
        <v>15000</v>
      </c>
      <c r="L25" s="35"/>
      <c r="M25" s="35"/>
      <c r="N25" s="35"/>
      <c r="O25" s="35"/>
      <c r="P25" s="35"/>
      <c r="Q25" s="35"/>
      <c r="R25" s="35"/>
      <c r="S25" s="35"/>
      <c r="T25" s="36"/>
      <c r="U25" s="35"/>
      <c r="V25" s="35"/>
      <c r="W25" s="35"/>
      <c r="X25" s="35"/>
      <c r="Y25" s="39">
        <f t="shared" si="23"/>
        <v>24536</v>
      </c>
      <c r="Z25" s="39">
        <f t="shared" si="26"/>
        <v>24536</v>
      </c>
      <c r="AA25" s="39">
        <f>15059</f>
        <v>15059</v>
      </c>
      <c r="AB25" s="39"/>
      <c r="AC25" s="39">
        <v>9477</v>
      </c>
      <c r="AD25" s="39"/>
      <c r="AE25" s="39"/>
      <c r="AF25" s="39"/>
      <c r="AG25" s="39"/>
      <c r="AH25" s="39"/>
      <c r="AI25" s="39"/>
      <c r="AJ25" s="39"/>
      <c r="AK25" s="39"/>
      <c r="AL25" s="39"/>
      <c r="AM25" s="91">
        <f t="shared" si="18"/>
        <v>82.302428552260835</v>
      </c>
      <c r="AN25" s="91">
        <f t="shared" si="11"/>
        <v>82.302428552260835</v>
      </c>
      <c r="AO25" s="19"/>
      <c r="AP25" s="45"/>
    </row>
    <row r="26" spans="1:45">
      <c r="A26" s="3"/>
      <c r="B26" s="5" t="s">
        <v>15</v>
      </c>
      <c r="C26" s="39">
        <f t="shared" si="6"/>
        <v>33703</v>
      </c>
      <c r="D26" s="39">
        <f t="shared" si="7"/>
        <v>33703</v>
      </c>
      <c r="E26" s="35">
        <f t="shared" si="24"/>
        <v>33703</v>
      </c>
      <c r="F26" s="35">
        <f t="shared" si="25"/>
        <v>33703</v>
      </c>
      <c r="G26" s="35">
        <v>33703</v>
      </c>
      <c r="H26" s="35">
        <v>33703</v>
      </c>
      <c r="I26" s="35"/>
      <c r="J26" s="35"/>
      <c r="K26" s="35">
        <v>10000</v>
      </c>
      <c r="L26" s="35"/>
      <c r="M26" s="35"/>
      <c r="N26" s="35"/>
      <c r="O26" s="35"/>
      <c r="P26" s="35"/>
      <c r="Q26" s="35"/>
      <c r="R26" s="35"/>
      <c r="S26" s="35"/>
      <c r="T26" s="36"/>
      <c r="U26" s="35"/>
      <c r="V26" s="35"/>
      <c r="W26" s="35"/>
      <c r="X26" s="35"/>
      <c r="Y26" s="39">
        <f t="shared" si="23"/>
        <v>44245</v>
      </c>
      <c r="Z26" s="39">
        <f t="shared" si="26"/>
        <v>44245</v>
      </c>
      <c r="AA26" s="39">
        <v>39772</v>
      </c>
      <c r="AB26" s="39"/>
      <c r="AC26" s="39">
        <v>4473</v>
      </c>
      <c r="AD26" s="39"/>
      <c r="AE26" s="39"/>
      <c r="AF26" s="39"/>
      <c r="AG26" s="39"/>
      <c r="AH26" s="39"/>
      <c r="AI26" s="39"/>
      <c r="AJ26" s="39"/>
      <c r="AK26" s="39"/>
      <c r="AL26" s="39"/>
      <c r="AM26" s="91">
        <f t="shared" si="18"/>
        <v>131.27911461887666</v>
      </c>
      <c r="AN26" s="91">
        <f t="shared" si="11"/>
        <v>131.27911461887666</v>
      </c>
      <c r="AO26" s="19"/>
      <c r="AP26" s="45"/>
      <c r="AR26" s="57"/>
    </row>
    <row r="27" spans="1:45">
      <c r="A27" s="3"/>
      <c r="B27" s="5" t="s">
        <v>16</v>
      </c>
      <c r="C27" s="39">
        <f t="shared" si="6"/>
        <v>29926</v>
      </c>
      <c r="D27" s="39">
        <f t="shared" si="7"/>
        <v>29926</v>
      </c>
      <c r="E27" s="35">
        <f t="shared" si="24"/>
        <v>29926</v>
      </c>
      <c r="F27" s="35">
        <f t="shared" si="25"/>
        <v>29926</v>
      </c>
      <c r="G27" s="35">
        <v>29926</v>
      </c>
      <c r="H27" s="35">
        <v>29926</v>
      </c>
      <c r="I27" s="35"/>
      <c r="J27" s="35"/>
      <c r="K27" s="35">
        <v>10000</v>
      </c>
      <c r="L27" s="35"/>
      <c r="M27" s="35"/>
      <c r="N27" s="35"/>
      <c r="O27" s="35"/>
      <c r="P27" s="35"/>
      <c r="Q27" s="35"/>
      <c r="R27" s="35"/>
      <c r="S27" s="35"/>
      <c r="T27" s="34"/>
      <c r="U27" s="35"/>
      <c r="V27" s="35"/>
      <c r="W27" s="35"/>
      <c r="X27" s="35"/>
      <c r="Y27" s="39">
        <f t="shared" si="23"/>
        <v>19957</v>
      </c>
      <c r="Z27" s="39">
        <f t="shared" si="26"/>
        <v>19957</v>
      </c>
      <c r="AA27" s="39">
        <f>18310</f>
        <v>18310</v>
      </c>
      <c r="AB27" s="39"/>
      <c r="AC27" s="39">
        <v>1647</v>
      </c>
      <c r="AD27" s="39"/>
      <c r="AE27" s="39"/>
      <c r="AF27" s="39"/>
      <c r="AG27" s="39"/>
      <c r="AH27" s="39"/>
      <c r="AI27" s="39"/>
      <c r="AJ27" s="39"/>
      <c r="AK27" s="39"/>
      <c r="AL27" s="39"/>
      <c r="AM27" s="91">
        <f t="shared" si="18"/>
        <v>66.687829980618858</v>
      </c>
      <c r="AN27" s="91">
        <f t="shared" si="11"/>
        <v>66.687829980618858</v>
      </c>
      <c r="AO27" s="19"/>
      <c r="AP27" s="45"/>
      <c r="AR27" s="57"/>
    </row>
    <row r="28" spans="1:45">
      <c r="A28" s="3"/>
      <c r="B28" s="5" t="s">
        <v>17</v>
      </c>
      <c r="C28" s="39">
        <f t="shared" si="6"/>
        <v>34729</v>
      </c>
      <c r="D28" s="39">
        <f t="shared" si="7"/>
        <v>34729</v>
      </c>
      <c r="E28" s="35">
        <f t="shared" si="24"/>
        <v>34729</v>
      </c>
      <c r="F28" s="35">
        <f t="shared" si="25"/>
        <v>34729</v>
      </c>
      <c r="G28" s="35">
        <v>34729</v>
      </c>
      <c r="H28" s="35">
        <v>34729</v>
      </c>
      <c r="I28" s="35"/>
      <c r="J28" s="35"/>
      <c r="K28" s="35">
        <v>30000</v>
      </c>
      <c r="L28" s="35"/>
      <c r="M28" s="35"/>
      <c r="N28" s="35"/>
      <c r="O28" s="35"/>
      <c r="P28" s="35"/>
      <c r="Q28" s="35"/>
      <c r="R28" s="35"/>
      <c r="S28" s="35"/>
      <c r="T28" s="36"/>
      <c r="U28" s="35"/>
      <c r="V28" s="35"/>
      <c r="W28" s="35"/>
      <c r="X28" s="35"/>
      <c r="Y28" s="39">
        <f t="shared" si="23"/>
        <v>32432</v>
      </c>
      <c r="Z28" s="39">
        <f t="shared" si="26"/>
        <v>32432</v>
      </c>
      <c r="AA28" s="39">
        <f>16302</f>
        <v>16302</v>
      </c>
      <c r="AB28" s="39"/>
      <c r="AC28" s="39">
        <v>16130</v>
      </c>
      <c r="AD28" s="39"/>
      <c r="AE28" s="39"/>
      <c r="AF28" s="39"/>
      <c r="AG28" s="39"/>
      <c r="AH28" s="39"/>
      <c r="AI28" s="39"/>
      <c r="AJ28" s="39"/>
      <c r="AK28" s="39"/>
      <c r="AL28" s="39"/>
      <c r="AM28" s="91">
        <f t="shared" si="18"/>
        <v>93.385931066255864</v>
      </c>
      <c r="AN28" s="91">
        <f t="shared" si="11"/>
        <v>93.385931066255864</v>
      </c>
      <c r="AO28" s="19"/>
      <c r="AP28" s="45"/>
      <c r="AR28" s="57"/>
      <c r="AS28" s="57"/>
    </row>
    <row r="29" spans="1:45">
      <c r="A29" s="3"/>
      <c r="B29" s="5" t="s">
        <v>18</v>
      </c>
      <c r="C29" s="39">
        <f t="shared" si="6"/>
        <v>32424</v>
      </c>
      <c r="D29" s="39">
        <f t="shared" si="7"/>
        <v>32424</v>
      </c>
      <c r="E29" s="35">
        <f t="shared" si="24"/>
        <v>32424</v>
      </c>
      <c r="F29" s="35">
        <f t="shared" si="25"/>
        <v>32424</v>
      </c>
      <c r="G29" s="35">
        <v>32424</v>
      </c>
      <c r="H29" s="35">
        <v>32424</v>
      </c>
      <c r="I29" s="35"/>
      <c r="J29" s="35"/>
      <c r="K29" s="35">
        <v>30000</v>
      </c>
      <c r="L29" s="35"/>
      <c r="M29" s="35"/>
      <c r="N29" s="35"/>
      <c r="O29" s="35"/>
      <c r="P29" s="35"/>
      <c r="Q29" s="35"/>
      <c r="R29" s="35"/>
      <c r="S29" s="35"/>
      <c r="T29" s="35"/>
      <c r="U29" s="35"/>
      <c r="V29" s="35"/>
      <c r="W29" s="35"/>
      <c r="X29" s="35"/>
      <c r="Y29" s="39">
        <f t="shared" si="23"/>
        <v>24687</v>
      </c>
      <c r="Z29" s="39">
        <f t="shared" si="26"/>
        <v>24687</v>
      </c>
      <c r="AA29" s="39">
        <v>11500</v>
      </c>
      <c r="AB29" s="39"/>
      <c r="AC29" s="39">
        <v>13187</v>
      </c>
      <c r="AD29" s="39"/>
      <c r="AE29" s="39"/>
      <c r="AF29" s="39"/>
      <c r="AG29" s="39"/>
      <c r="AH29" s="39"/>
      <c r="AI29" s="39"/>
      <c r="AJ29" s="39"/>
      <c r="AK29" s="39"/>
      <c r="AL29" s="39"/>
      <c r="AM29" s="91">
        <f t="shared" si="18"/>
        <v>76.13804589193191</v>
      </c>
      <c r="AN29" s="91">
        <f t="shared" si="11"/>
        <v>76.13804589193191</v>
      </c>
      <c r="AO29" s="19"/>
      <c r="AP29" s="45"/>
      <c r="AR29" s="57"/>
    </row>
    <row r="30" spans="1:45">
      <c r="A30" s="3"/>
      <c r="B30" s="5" t="s">
        <v>19</v>
      </c>
      <c r="C30" s="39">
        <f t="shared" si="6"/>
        <v>36730</v>
      </c>
      <c r="D30" s="39">
        <f t="shared" si="7"/>
        <v>36730</v>
      </c>
      <c r="E30" s="35">
        <f t="shared" si="24"/>
        <v>36730</v>
      </c>
      <c r="F30" s="35">
        <f t="shared" si="25"/>
        <v>36730</v>
      </c>
      <c r="G30" s="35">
        <v>36730</v>
      </c>
      <c r="H30" s="35">
        <v>36730</v>
      </c>
      <c r="I30" s="35"/>
      <c r="J30" s="35"/>
      <c r="K30" s="35">
        <v>20000</v>
      </c>
      <c r="L30" s="35"/>
      <c r="M30" s="35"/>
      <c r="N30" s="35"/>
      <c r="O30" s="35"/>
      <c r="P30" s="35"/>
      <c r="Q30" s="35"/>
      <c r="R30" s="35"/>
      <c r="S30" s="35"/>
      <c r="T30" s="35"/>
      <c r="U30" s="35"/>
      <c r="V30" s="35"/>
      <c r="W30" s="35"/>
      <c r="X30" s="35"/>
      <c r="Y30" s="39">
        <f t="shared" si="23"/>
        <v>22528</v>
      </c>
      <c r="Z30" s="39">
        <f t="shared" si="26"/>
        <v>22528</v>
      </c>
      <c r="AA30" s="39">
        <f>21390</f>
        <v>21390</v>
      </c>
      <c r="AB30" s="39"/>
      <c r="AC30" s="39">
        <v>1138</v>
      </c>
      <c r="AD30" s="39"/>
      <c r="AE30" s="39"/>
      <c r="AF30" s="39"/>
      <c r="AG30" s="39"/>
      <c r="AH30" s="39"/>
      <c r="AI30" s="39"/>
      <c r="AJ30" s="39"/>
      <c r="AK30" s="39"/>
      <c r="AL30" s="39"/>
      <c r="AM30" s="91">
        <f t="shared" si="18"/>
        <v>61.334059352028312</v>
      </c>
      <c r="AN30" s="91">
        <f t="shared" si="11"/>
        <v>61.334059352028312</v>
      </c>
      <c r="AO30" s="19"/>
      <c r="AP30" s="45"/>
      <c r="AR30" s="57"/>
    </row>
    <row r="31" spans="1:45">
      <c r="A31" s="3"/>
      <c r="B31" s="5" t="s">
        <v>20</v>
      </c>
      <c r="C31" s="39">
        <f t="shared" si="6"/>
        <v>37820</v>
      </c>
      <c r="D31" s="39">
        <f t="shared" si="7"/>
        <v>37820</v>
      </c>
      <c r="E31" s="35">
        <f t="shared" si="24"/>
        <v>37820</v>
      </c>
      <c r="F31" s="35">
        <f t="shared" si="25"/>
        <v>37820</v>
      </c>
      <c r="G31" s="35">
        <v>37820</v>
      </c>
      <c r="H31" s="35">
        <v>37820</v>
      </c>
      <c r="I31" s="35"/>
      <c r="J31" s="35"/>
      <c r="K31" s="35">
        <v>15000</v>
      </c>
      <c r="L31" s="35"/>
      <c r="M31" s="35"/>
      <c r="N31" s="35"/>
      <c r="O31" s="35"/>
      <c r="P31" s="35"/>
      <c r="Q31" s="35"/>
      <c r="R31" s="35"/>
      <c r="S31" s="35"/>
      <c r="T31" s="35"/>
      <c r="U31" s="35"/>
      <c r="V31" s="35"/>
      <c r="W31" s="35"/>
      <c r="X31" s="35"/>
      <c r="Y31" s="39">
        <f t="shared" si="23"/>
        <v>32830</v>
      </c>
      <c r="Z31" s="39">
        <f t="shared" si="26"/>
        <v>32830</v>
      </c>
      <c r="AA31" s="39">
        <f>15437+5832</f>
        <v>21269</v>
      </c>
      <c r="AB31" s="39"/>
      <c r="AC31" s="39">
        <v>11561</v>
      </c>
      <c r="AD31" s="39"/>
      <c r="AE31" s="39"/>
      <c r="AF31" s="39"/>
      <c r="AG31" s="39"/>
      <c r="AH31" s="39"/>
      <c r="AI31" s="39"/>
      <c r="AJ31" s="39"/>
      <c r="AK31" s="39"/>
      <c r="AL31" s="39"/>
      <c r="AM31" s="91">
        <f t="shared" si="18"/>
        <v>86.805922792173448</v>
      </c>
      <c r="AN31" s="91">
        <f t="shared" si="11"/>
        <v>86.805922792173448</v>
      </c>
      <c r="AO31" s="19"/>
      <c r="AP31" s="45"/>
      <c r="AR31" s="57"/>
    </row>
    <row r="32" spans="1:45">
      <c r="A32" s="16" t="s">
        <v>21</v>
      </c>
      <c r="B32" s="2" t="s">
        <v>22</v>
      </c>
      <c r="C32" s="34">
        <f t="shared" si="6"/>
        <v>6730284.0608534319</v>
      </c>
      <c r="D32" s="34">
        <f t="shared" si="7"/>
        <v>7904130.4241187386</v>
      </c>
      <c r="E32" s="34">
        <f>E33</f>
        <v>3043991.6935064932</v>
      </c>
      <c r="F32" s="34">
        <f t="shared" ref="F32" si="27">F33</f>
        <v>3217838.0567717995</v>
      </c>
      <c r="G32" s="34">
        <f t="shared" ref="G32:AL32" si="28">G33</f>
        <v>958934</v>
      </c>
      <c r="H32" s="34">
        <f t="shared" si="28"/>
        <v>958934</v>
      </c>
      <c r="I32" s="34">
        <f t="shared" si="28"/>
        <v>2085057.6935064935</v>
      </c>
      <c r="J32" s="34">
        <f t="shared" si="28"/>
        <v>2229773.0567717995</v>
      </c>
      <c r="K32" s="34">
        <f t="shared" si="28"/>
        <v>434014</v>
      </c>
      <c r="L32" s="34">
        <f t="shared" si="28"/>
        <v>0</v>
      </c>
      <c r="M32" s="34"/>
      <c r="N32" s="34">
        <f t="shared" si="28"/>
        <v>38910</v>
      </c>
      <c r="O32" s="34">
        <f t="shared" ref="O32:O47" si="29">Q32+X32</f>
        <v>3686292.3673469387</v>
      </c>
      <c r="P32" s="34">
        <f t="shared" ref="P32:P47" si="30">R32+X32</f>
        <v>4686292.3673469387</v>
      </c>
      <c r="Q32" s="34">
        <f t="shared" ref="Q32:Q47" si="31">S32+U32+V32+W32</f>
        <v>3484142.3673469387</v>
      </c>
      <c r="R32" s="34">
        <f t="shared" ref="R32:R47" si="32">T32+U32+V32+W32</f>
        <v>4484142.3673469387</v>
      </c>
      <c r="S32" s="34">
        <f t="shared" si="28"/>
        <v>3127360</v>
      </c>
      <c r="T32" s="34">
        <f t="shared" si="28"/>
        <v>4127360</v>
      </c>
      <c r="U32" s="34">
        <f t="shared" si="28"/>
        <v>95317</v>
      </c>
      <c r="V32" s="34">
        <f t="shared" si="28"/>
        <v>46640.36734693878</v>
      </c>
      <c r="W32" s="34">
        <f t="shared" si="28"/>
        <v>214825</v>
      </c>
      <c r="X32" s="34">
        <f t="shared" si="28"/>
        <v>202150</v>
      </c>
      <c r="Y32" s="34">
        <f t="shared" si="28"/>
        <v>6785100</v>
      </c>
      <c r="Z32" s="34">
        <f t="shared" si="28"/>
        <v>2370250</v>
      </c>
      <c r="AA32" s="34">
        <f t="shared" si="28"/>
        <v>708855</v>
      </c>
      <c r="AB32" s="34">
        <f t="shared" si="28"/>
        <v>1490876</v>
      </c>
      <c r="AC32" s="34">
        <f t="shared" si="28"/>
        <v>170519</v>
      </c>
      <c r="AD32" s="34">
        <f t="shared" si="28"/>
        <v>0</v>
      </c>
      <c r="AE32" s="34">
        <f t="shared" si="28"/>
        <v>38794</v>
      </c>
      <c r="AF32" s="34">
        <f t="shared" si="28"/>
        <v>4414850</v>
      </c>
      <c r="AG32" s="34">
        <f t="shared" si="28"/>
        <v>4356492</v>
      </c>
      <c r="AH32" s="34">
        <f t="shared" si="28"/>
        <v>4079769</v>
      </c>
      <c r="AI32" s="34">
        <f t="shared" si="28"/>
        <v>82635</v>
      </c>
      <c r="AJ32" s="34">
        <f t="shared" si="28"/>
        <v>23481</v>
      </c>
      <c r="AK32" s="34">
        <f t="shared" si="28"/>
        <v>170607</v>
      </c>
      <c r="AL32" s="34">
        <f t="shared" si="28"/>
        <v>58358</v>
      </c>
      <c r="AM32" s="90">
        <f t="shared" si="18"/>
        <v>100.81446694747112</v>
      </c>
      <c r="AN32" s="90">
        <f t="shared" si="11"/>
        <v>85.842460029453477</v>
      </c>
      <c r="AO32" s="20">
        <v>0</v>
      </c>
      <c r="AP32" s="44">
        <v>0</v>
      </c>
    </row>
    <row r="33" spans="1:44">
      <c r="A33" s="3"/>
      <c r="B33" s="5" t="s">
        <v>23</v>
      </c>
      <c r="C33" s="39">
        <f t="shared" si="6"/>
        <v>6730284.0608534319</v>
      </c>
      <c r="D33" s="39">
        <f t="shared" si="7"/>
        <v>7904130.4241187386</v>
      </c>
      <c r="E33" s="39">
        <f>G33+I33</f>
        <v>3043991.6935064932</v>
      </c>
      <c r="F33" s="39">
        <f>F35</f>
        <v>3217838.0567717995</v>
      </c>
      <c r="G33" s="35">
        <f t="shared" ref="G33:X33" si="33">G35</f>
        <v>958934</v>
      </c>
      <c r="H33" s="35">
        <f t="shared" ref="H33" si="34">H35</f>
        <v>958934</v>
      </c>
      <c r="I33" s="35">
        <f t="shared" si="33"/>
        <v>2085057.6935064935</v>
      </c>
      <c r="J33" s="35">
        <f t="shared" ref="J33" si="35">J35</f>
        <v>2229773.0567717995</v>
      </c>
      <c r="K33" s="35">
        <v>434014</v>
      </c>
      <c r="L33" s="35">
        <f t="shared" si="33"/>
        <v>0</v>
      </c>
      <c r="M33" s="35"/>
      <c r="N33" s="35">
        <f t="shared" si="33"/>
        <v>38910</v>
      </c>
      <c r="O33" s="39">
        <f t="shared" si="29"/>
        <v>3686292.3673469387</v>
      </c>
      <c r="P33" s="39">
        <f t="shared" si="30"/>
        <v>4686292.3673469387</v>
      </c>
      <c r="Q33" s="35">
        <f t="shared" si="31"/>
        <v>3484142.3673469387</v>
      </c>
      <c r="R33" s="35">
        <f t="shared" si="32"/>
        <v>4484142.3673469387</v>
      </c>
      <c r="S33" s="35">
        <f t="shared" si="33"/>
        <v>3127360</v>
      </c>
      <c r="T33" s="35">
        <f t="shared" ref="T33" si="36">T35</f>
        <v>4127360</v>
      </c>
      <c r="U33" s="35">
        <f t="shared" ref="U33:W33" si="37">U35</f>
        <v>95317</v>
      </c>
      <c r="V33" s="35">
        <f t="shared" si="37"/>
        <v>46640.36734693878</v>
      </c>
      <c r="W33" s="35">
        <f t="shared" si="37"/>
        <v>214825</v>
      </c>
      <c r="X33" s="35">
        <f t="shared" si="33"/>
        <v>202150</v>
      </c>
      <c r="Y33" s="39">
        <f>Z33+AF33</f>
        <v>6785100</v>
      </c>
      <c r="Z33" s="39">
        <f t="shared" ref="Z33" si="38">AA33+AB33+AC33+AD33</f>
        <v>2370250</v>
      </c>
      <c r="AA33" s="39">
        <f>AA35</f>
        <v>708855</v>
      </c>
      <c r="AB33" s="39">
        <f>AB35</f>
        <v>1490876</v>
      </c>
      <c r="AC33" s="39">
        <v>170519</v>
      </c>
      <c r="AD33" s="39">
        <f t="shared" ref="AD33:AL33" si="39">AD35</f>
        <v>0</v>
      </c>
      <c r="AE33" s="39">
        <f>AE35</f>
        <v>38794</v>
      </c>
      <c r="AF33" s="39">
        <f t="shared" si="39"/>
        <v>4414850</v>
      </c>
      <c r="AG33" s="39">
        <f t="shared" si="39"/>
        <v>4356492</v>
      </c>
      <c r="AH33" s="39">
        <f t="shared" si="39"/>
        <v>4079769</v>
      </c>
      <c r="AI33" s="39">
        <f t="shared" si="39"/>
        <v>82635</v>
      </c>
      <c r="AJ33" s="39">
        <f t="shared" si="39"/>
        <v>23481</v>
      </c>
      <c r="AK33" s="39">
        <f t="shared" si="39"/>
        <v>170607</v>
      </c>
      <c r="AL33" s="39">
        <f t="shared" si="39"/>
        <v>58358</v>
      </c>
      <c r="AM33" s="91">
        <f t="shared" si="18"/>
        <v>100.81446694747112</v>
      </c>
      <c r="AN33" s="91">
        <f t="shared" si="11"/>
        <v>85.842460029453477</v>
      </c>
      <c r="AO33" s="19"/>
      <c r="AP33" s="45"/>
    </row>
    <row r="34" spans="1:44">
      <c r="A34" s="17"/>
      <c r="B34" s="18" t="s">
        <v>24</v>
      </c>
      <c r="C34" s="36"/>
      <c r="D34" s="34">
        <f t="shared" si="7"/>
        <v>0</v>
      </c>
      <c r="E34" s="36"/>
      <c r="F34" s="36"/>
      <c r="G34" s="36">
        <v>0</v>
      </c>
      <c r="H34" s="36"/>
      <c r="I34" s="36">
        <v>0</v>
      </c>
      <c r="J34" s="36"/>
      <c r="K34" s="36"/>
      <c r="L34" s="36"/>
      <c r="M34" s="36"/>
      <c r="N34" s="36"/>
      <c r="O34" s="39">
        <f t="shared" si="29"/>
        <v>0</v>
      </c>
      <c r="P34" s="39">
        <f t="shared" si="30"/>
        <v>0</v>
      </c>
      <c r="Q34" s="35">
        <f t="shared" si="31"/>
        <v>0</v>
      </c>
      <c r="R34" s="35">
        <f t="shared" si="32"/>
        <v>0</v>
      </c>
      <c r="S34" s="36"/>
      <c r="T34" s="36"/>
      <c r="U34" s="36"/>
      <c r="V34" s="36"/>
      <c r="W34" s="36"/>
      <c r="X34" s="36"/>
      <c r="Y34" s="36"/>
      <c r="Z34" s="36"/>
      <c r="AA34" s="36"/>
      <c r="AB34" s="36"/>
      <c r="AC34" s="36"/>
      <c r="AD34" s="36"/>
      <c r="AE34" s="36"/>
      <c r="AF34" s="36"/>
      <c r="AG34" s="36"/>
      <c r="AH34" s="36"/>
      <c r="AI34" s="36"/>
      <c r="AJ34" s="36"/>
      <c r="AK34" s="36"/>
      <c r="AL34" s="36"/>
      <c r="AM34" s="92"/>
      <c r="AN34" s="90"/>
      <c r="AO34" s="46"/>
      <c r="AP34" s="47"/>
    </row>
    <row r="35" spans="1:44">
      <c r="A35" s="15"/>
      <c r="B35" s="16" t="s">
        <v>25</v>
      </c>
      <c r="C35" s="34">
        <f>C36+C49</f>
        <v>6743055.1176252319</v>
      </c>
      <c r="D35" s="34">
        <f t="shared" si="7"/>
        <v>7904130.4241187386</v>
      </c>
      <c r="E35" s="34">
        <f t="shared" ref="E35:F35" si="40">E36+E49</f>
        <v>3056762.7502782932</v>
      </c>
      <c r="F35" s="34">
        <f t="shared" si="40"/>
        <v>3217838.0567717995</v>
      </c>
      <c r="G35" s="34">
        <f t="shared" ref="G35:X35" si="41">G36+G49</f>
        <v>958934</v>
      </c>
      <c r="H35" s="34">
        <f t="shared" ref="H35" si="42">H36+H49</f>
        <v>958934</v>
      </c>
      <c r="I35" s="34">
        <f t="shared" si="41"/>
        <v>2085057.6935064935</v>
      </c>
      <c r="J35" s="34">
        <f t="shared" ref="J35:N35" si="43">J36+J49</f>
        <v>2229773.0567717995</v>
      </c>
      <c r="K35" s="34">
        <f t="shared" si="43"/>
        <v>0</v>
      </c>
      <c r="L35" s="34">
        <f t="shared" si="43"/>
        <v>0</v>
      </c>
      <c r="M35" s="34"/>
      <c r="N35" s="34">
        <f t="shared" si="43"/>
        <v>38910</v>
      </c>
      <c r="O35" s="34">
        <f t="shared" si="29"/>
        <v>3686292.3673469387</v>
      </c>
      <c r="P35" s="34">
        <f t="shared" si="30"/>
        <v>4686292.3673469387</v>
      </c>
      <c r="Q35" s="34">
        <f t="shared" si="31"/>
        <v>3484142.3673469387</v>
      </c>
      <c r="R35" s="34">
        <f t="shared" si="32"/>
        <v>4484142.3673469387</v>
      </c>
      <c r="S35" s="34">
        <f t="shared" si="41"/>
        <v>3127360</v>
      </c>
      <c r="T35" s="34">
        <f t="shared" ref="T35" si="44">T36+T49</f>
        <v>4127360</v>
      </c>
      <c r="U35" s="34">
        <f t="shared" ref="U35:W35" si="45">U36+U49</f>
        <v>95317</v>
      </c>
      <c r="V35" s="34">
        <f t="shared" si="45"/>
        <v>46640.36734693878</v>
      </c>
      <c r="W35" s="34">
        <f t="shared" si="45"/>
        <v>214825</v>
      </c>
      <c r="X35" s="34">
        <f t="shared" si="41"/>
        <v>202150</v>
      </c>
      <c r="Y35" s="34">
        <f t="shared" ref="Y35:AL35" si="46">Y36+Y49</f>
        <v>6653375</v>
      </c>
      <c r="Z35" s="34">
        <f t="shared" si="46"/>
        <v>2238525</v>
      </c>
      <c r="AA35" s="34">
        <f t="shared" si="46"/>
        <v>708855</v>
      </c>
      <c r="AB35" s="34">
        <f t="shared" si="46"/>
        <v>1490876</v>
      </c>
      <c r="AC35" s="34">
        <f t="shared" ref="AC35:AE35" si="47">AC36+AC49</f>
        <v>0</v>
      </c>
      <c r="AD35" s="34">
        <f t="shared" si="47"/>
        <v>0</v>
      </c>
      <c r="AE35" s="34">
        <f t="shared" si="47"/>
        <v>38794</v>
      </c>
      <c r="AF35" s="34">
        <f t="shared" si="46"/>
        <v>4414850</v>
      </c>
      <c r="AG35" s="34">
        <f t="shared" si="46"/>
        <v>4356492</v>
      </c>
      <c r="AH35" s="34">
        <f t="shared" si="46"/>
        <v>4079769</v>
      </c>
      <c r="AI35" s="34">
        <f t="shared" si="46"/>
        <v>82635</v>
      </c>
      <c r="AJ35" s="34">
        <f t="shared" si="46"/>
        <v>23481</v>
      </c>
      <c r="AK35" s="34">
        <f t="shared" si="46"/>
        <v>170607</v>
      </c>
      <c r="AL35" s="34">
        <f t="shared" si="46"/>
        <v>58358</v>
      </c>
      <c r="AM35" s="90">
        <f t="shared" si="18"/>
        <v>98.670037304146845</v>
      </c>
      <c r="AN35" s="90">
        <f t="shared" si="11"/>
        <v>84.17592629415411</v>
      </c>
      <c r="AO35" s="20"/>
      <c r="AP35" s="44"/>
    </row>
    <row r="36" spans="1:44">
      <c r="A36" s="24" t="s">
        <v>26</v>
      </c>
      <c r="B36" s="25" t="s">
        <v>27</v>
      </c>
      <c r="C36" s="37">
        <f>C37+C38</f>
        <v>6682392.1176252319</v>
      </c>
      <c r="D36" s="37">
        <f t="shared" si="7"/>
        <v>7861860.4241187386</v>
      </c>
      <c r="E36" s="37">
        <f t="shared" ref="E36:F36" si="48">E37+E38</f>
        <v>2996099.7502782932</v>
      </c>
      <c r="F36" s="37">
        <f t="shared" si="48"/>
        <v>3175568.0567717995</v>
      </c>
      <c r="G36" s="37">
        <f t="shared" ref="G36:X36" si="49">G37+G38</f>
        <v>912441</v>
      </c>
      <c r="H36" s="37">
        <f t="shared" ref="H36" si="50">H37+H38</f>
        <v>930834</v>
      </c>
      <c r="I36" s="37">
        <f t="shared" si="49"/>
        <v>2070887.6935064935</v>
      </c>
      <c r="J36" s="37">
        <f t="shared" ref="J36:N36" si="51">J37+J38</f>
        <v>2215603.0567717995</v>
      </c>
      <c r="K36" s="37">
        <f t="shared" si="51"/>
        <v>0</v>
      </c>
      <c r="L36" s="37">
        <f t="shared" si="51"/>
        <v>0</v>
      </c>
      <c r="M36" s="37"/>
      <c r="N36" s="37">
        <f t="shared" si="51"/>
        <v>38910</v>
      </c>
      <c r="O36" s="37">
        <f t="shared" si="29"/>
        <v>3686292.3673469387</v>
      </c>
      <c r="P36" s="37">
        <f t="shared" si="30"/>
        <v>4686292.3673469387</v>
      </c>
      <c r="Q36" s="37">
        <f t="shared" si="31"/>
        <v>3484142.3673469387</v>
      </c>
      <c r="R36" s="37">
        <f t="shared" si="32"/>
        <v>4484142.3673469387</v>
      </c>
      <c r="S36" s="37">
        <f t="shared" si="49"/>
        <v>3127360</v>
      </c>
      <c r="T36" s="37">
        <f t="shared" ref="T36" si="52">T37+T38</f>
        <v>4127360</v>
      </c>
      <c r="U36" s="37">
        <f t="shared" ref="U36:W36" si="53">U37+U38</f>
        <v>95317</v>
      </c>
      <c r="V36" s="37">
        <f t="shared" si="53"/>
        <v>46640.36734693878</v>
      </c>
      <c r="W36" s="37">
        <f t="shared" si="53"/>
        <v>214825</v>
      </c>
      <c r="X36" s="37">
        <f t="shared" si="49"/>
        <v>202150</v>
      </c>
      <c r="Y36" s="37">
        <f>Y37+Y38</f>
        <v>6621309</v>
      </c>
      <c r="Z36" s="37">
        <f>Z37+Z38</f>
        <v>2206459</v>
      </c>
      <c r="AA36" s="37">
        <f>AA37+AA38</f>
        <v>690959</v>
      </c>
      <c r="AB36" s="37">
        <f t="shared" ref="AB36:AL36" si="54">AB37+AB38</f>
        <v>1476706</v>
      </c>
      <c r="AC36" s="37">
        <f t="shared" ref="AC36:AE36" si="55">AC37+AC38</f>
        <v>0</v>
      </c>
      <c r="AD36" s="37">
        <f t="shared" si="55"/>
        <v>0</v>
      </c>
      <c r="AE36" s="37">
        <f t="shared" si="55"/>
        <v>38794</v>
      </c>
      <c r="AF36" s="37">
        <f t="shared" si="54"/>
        <v>4414850</v>
      </c>
      <c r="AG36" s="37">
        <f t="shared" si="54"/>
        <v>4356492</v>
      </c>
      <c r="AH36" s="37">
        <f t="shared" si="54"/>
        <v>4079769</v>
      </c>
      <c r="AI36" s="37">
        <f t="shared" si="54"/>
        <v>82635</v>
      </c>
      <c r="AJ36" s="37">
        <f t="shared" si="54"/>
        <v>23481</v>
      </c>
      <c r="AK36" s="37">
        <f t="shared" si="54"/>
        <v>170607</v>
      </c>
      <c r="AL36" s="37">
        <f t="shared" si="54"/>
        <v>58358</v>
      </c>
      <c r="AM36" s="93">
        <f t="shared" ref="AM36:AM52" si="56">Y36/C36*100</f>
        <v>99.085909408636454</v>
      </c>
      <c r="AN36" s="93">
        <f t="shared" si="11"/>
        <v>84.220637899994315</v>
      </c>
      <c r="AO36" s="48"/>
      <c r="AP36" s="49"/>
    </row>
    <row r="37" spans="1:44">
      <c r="A37" s="15" t="s">
        <v>8</v>
      </c>
      <c r="B37" s="2" t="s">
        <v>28</v>
      </c>
      <c r="C37" s="58">
        <f>C248+C277+C320</f>
        <v>12096</v>
      </c>
      <c r="D37" s="34">
        <f t="shared" si="7"/>
        <v>14510</v>
      </c>
      <c r="E37" s="58">
        <f>E79+E248+E277+E315+E320+E391</f>
        <v>12096</v>
      </c>
      <c r="F37" s="58">
        <f>F79+F248+F277+F315+F320+F391</f>
        <v>14510</v>
      </c>
      <c r="G37" s="58">
        <f>G79+G248+G277+G315+G320+G391</f>
        <v>0</v>
      </c>
      <c r="H37" s="58">
        <f t="shared" ref="H37:AL37" si="57">H79+H248+H277+H315+H320+H391</f>
        <v>1500</v>
      </c>
      <c r="I37" s="58">
        <f t="shared" si="57"/>
        <v>12096</v>
      </c>
      <c r="J37" s="58">
        <f t="shared" si="57"/>
        <v>13010</v>
      </c>
      <c r="K37" s="58">
        <f t="shared" si="57"/>
        <v>0</v>
      </c>
      <c r="L37" s="58">
        <f t="shared" si="57"/>
        <v>0</v>
      </c>
      <c r="M37" s="58">
        <f t="shared" si="57"/>
        <v>0</v>
      </c>
      <c r="N37" s="58">
        <f t="shared" si="57"/>
        <v>0</v>
      </c>
      <c r="O37" s="58">
        <f t="shared" si="57"/>
        <v>0</v>
      </c>
      <c r="P37" s="58">
        <f t="shared" si="57"/>
        <v>0</v>
      </c>
      <c r="Q37" s="58">
        <f t="shared" si="57"/>
        <v>0</v>
      </c>
      <c r="R37" s="58">
        <f t="shared" si="57"/>
        <v>0</v>
      </c>
      <c r="S37" s="58">
        <f t="shared" si="57"/>
        <v>0</v>
      </c>
      <c r="T37" s="58">
        <f t="shared" si="57"/>
        <v>0</v>
      </c>
      <c r="U37" s="58">
        <f t="shared" si="57"/>
        <v>0</v>
      </c>
      <c r="V37" s="58">
        <f t="shared" si="57"/>
        <v>0</v>
      </c>
      <c r="W37" s="58">
        <f t="shared" si="57"/>
        <v>0</v>
      </c>
      <c r="X37" s="58">
        <f t="shared" si="57"/>
        <v>0</v>
      </c>
      <c r="Y37" s="216">
        <f t="shared" si="57"/>
        <v>2440</v>
      </c>
      <c r="Z37" s="216">
        <f t="shared" si="57"/>
        <v>2440</v>
      </c>
      <c r="AA37" s="216">
        <f t="shared" si="57"/>
        <v>0</v>
      </c>
      <c r="AB37" s="216">
        <f t="shared" si="57"/>
        <v>2440</v>
      </c>
      <c r="AC37" s="216">
        <f t="shared" ref="AC37:AE37" si="58">AC79+AC248+AC277+AC315+AC320+AC391</f>
        <v>0</v>
      </c>
      <c r="AD37" s="216">
        <f t="shared" si="58"/>
        <v>0</v>
      </c>
      <c r="AE37" s="216">
        <f t="shared" si="58"/>
        <v>0</v>
      </c>
      <c r="AF37" s="216">
        <f t="shared" si="57"/>
        <v>0</v>
      </c>
      <c r="AG37" s="216">
        <f t="shared" si="57"/>
        <v>0</v>
      </c>
      <c r="AH37" s="216">
        <f t="shared" si="57"/>
        <v>0</v>
      </c>
      <c r="AI37" s="216">
        <f t="shared" si="57"/>
        <v>0</v>
      </c>
      <c r="AJ37" s="216">
        <f t="shared" si="57"/>
        <v>0</v>
      </c>
      <c r="AK37" s="216">
        <f t="shared" si="57"/>
        <v>0</v>
      </c>
      <c r="AL37" s="216">
        <f t="shared" si="57"/>
        <v>0</v>
      </c>
      <c r="AM37" s="90">
        <f t="shared" si="56"/>
        <v>20.171957671957671</v>
      </c>
      <c r="AN37" s="90">
        <f t="shared" si="11"/>
        <v>16.815988973121986</v>
      </c>
      <c r="AO37" s="20">
        <v>0</v>
      </c>
      <c r="AP37" s="44">
        <v>0</v>
      </c>
      <c r="AR37" s="57"/>
    </row>
    <row r="38" spans="1:44">
      <c r="A38" s="15" t="s">
        <v>21</v>
      </c>
      <c r="B38" s="2" t="s">
        <v>29</v>
      </c>
      <c r="C38" s="34">
        <f>C57+C68+C82+C252+C280+C322+C349+C393+C404+C409+C421+C427+C447</f>
        <v>6670296.1176252319</v>
      </c>
      <c r="D38" s="34">
        <f t="shared" si="7"/>
        <v>7847350.4241187386</v>
      </c>
      <c r="E38" s="34">
        <f>E57+E68+E82+E252+E280+E322+E349+E393+E404+E409+E421+E427+E447</f>
        <v>2984003.7502782932</v>
      </c>
      <c r="F38" s="34">
        <f>F57+F68+F82+F252+F280+F322+F349+F393+F404+F409+F421+F427+F447</f>
        <v>3161058.0567717995</v>
      </c>
      <c r="G38" s="34">
        <f>G57+G68+G82+G252+G280+G322+G349+G393+G404+G409+G421+G427+G447</f>
        <v>912441</v>
      </c>
      <c r="H38" s="34">
        <f>H57+H68+H82+H252+H280+H322+H349+H393+H404+H409+H421+H427+H447</f>
        <v>929334</v>
      </c>
      <c r="I38" s="34">
        <f>I57+I68+I82+I252+I280+I322+I349+I393+I404+I409+I421+I427+I447</f>
        <v>2058791.6935064935</v>
      </c>
      <c r="J38" s="34">
        <f t="shared" ref="J38:N38" si="59">J57+J68+J82+J252+J280+J322+J349+J393+J404+J409+J421+J427+J447</f>
        <v>2202593.0567717995</v>
      </c>
      <c r="K38" s="34">
        <f t="shared" si="59"/>
        <v>0</v>
      </c>
      <c r="L38" s="34">
        <f t="shared" si="59"/>
        <v>0</v>
      </c>
      <c r="M38" s="34"/>
      <c r="N38" s="34">
        <f t="shared" si="59"/>
        <v>38910</v>
      </c>
      <c r="O38" s="34">
        <f t="shared" si="29"/>
        <v>3686292.3673469387</v>
      </c>
      <c r="P38" s="34">
        <f t="shared" si="30"/>
        <v>4686292.3673469387</v>
      </c>
      <c r="Q38" s="34">
        <f t="shared" si="31"/>
        <v>3484142.3673469387</v>
      </c>
      <c r="R38" s="34">
        <f t="shared" si="32"/>
        <v>4484142.3673469387</v>
      </c>
      <c r="S38" s="34">
        <f t="shared" ref="S38:AL38" si="60">S57+S68+S82+S252+S280+S322+S349+S393+S404+S409+S421+S427+S447</f>
        <v>3127360</v>
      </c>
      <c r="T38" s="34">
        <f t="shared" si="60"/>
        <v>4127360</v>
      </c>
      <c r="U38" s="34">
        <f t="shared" si="60"/>
        <v>95317</v>
      </c>
      <c r="V38" s="34">
        <f t="shared" si="60"/>
        <v>46640.36734693878</v>
      </c>
      <c r="W38" s="34">
        <f t="shared" si="60"/>
        <v>214825</v>
      </c>
      <c r="X38" s="34">
        <f t="shared" si="60"/>
        <v>202150</v>
      </c>
      <c r="Y38" s="34">
        <f t="shared" si="60"/>
        <v>6618869</v>
      </c>
      <c r="Z38" s="34">
        <f t="shared" si="60"/>
        <v>2204019</v>
      </c>
      <c r="AA38" s="34">
        <f t="shared" si="60"/>
        <v>690959</v>
      </c>
      <c r="AB38" s="34">
        <f t="shared" si="60"/>
        <v>1474266</v>
      </c>
      <c r="AC38" s="34">
        <f t="shared" ref="AC38:AE38" si="61">AC57+AC68+AC82+AC252+AC280+AC322+AC349+AC393+AC404+AC409+AC421+AC427+AC447</f>
        <v>0</v>
      </c>
      <c r="AD38" s="34">
        <f t="shared" si="61"/>
        <v>0</v>
      </c>
      <c r="AE38" s="34">
        <f t="shared" si="61"/>
        <v>38794</v>
      </c>
      <c r="AF38" s="34">
        <f t="shared" si="60"/>
        <v>4414850</v>
      </c>
      <c r="AG38" s="34">
        <f t="shared" si="60"/>
        <v>4356492</v>
      </c>
      <c r="AH38" s="34">
        <f t="shared" si="60"/>
        <v>4079769</v>
      </c>
      <c r="AI38" s="34">
        <f t="shared" si="60"/>
        <v>82635</v>
      </c>
      <c r="AJ38" s="34">
        <f t="shared" si="60"/>
        <v>23481</v>
      </c>
      <c r="AK38" s="34">
        <f t="shared" si="60"/>
        <v>170607</v>
      </c>
      <c r="AL38" s="34">
        <f t="shared" si="60"/>
        <v>58358</v>
      </c>
      <c r="AM38" s="90">
        <f t="shared" si="56"/>
        <v>99.2290129745613</v>
      </c>
      <c r="AN38" s="90">
        <f t="shared" si="11"/>
        <v>84.345271235205516</v>
      </c>
      <c r="AO38" s="20">
        <v>0</v>
      </c>
      <c r="AP38" s="44">
        <v>0</v>
      </c>
    </row>
    <row r="39" spans="1:44">
      <c r="A39" s="20" t="s">
        <v>30</v>
      </c>
      <c r="B39" s="2" t="s">
        <v>31</v>
      </c>
      <c r="C39" s="34">
        <f>C58+C69+C83+C253+C281+C323+C350+C394+C410+C422+C428</f>
        <v>2362431</v>
      </c>
      <c r="D39" s="34">
        <f t="shared" si="7"/>
        <v>2003861</v>
      </c>
      <c r="E39" s="34">
        <f t="shared" ref="E39:J39" si="62">E58+E69+E83+E253+E281+E323+E350+E394+E410+E422+E428</f>
        <v>1464281</v>
      </c>
      <c r="F39" s="34">
        <f t="shared" ref="F39" si="63">F58+F69+F83+F253+F281+F323+F350+F394+F410+F422+F428</f>
        <v>1574725</v>
      </c>
      <c r="G39" s="34">
        <f t="shared" si="62"/>
        <v>640657</v>
      </c>
      <c r="H39" s="34">
        <f t="shared" si="62"/>
        <v>569270</v>
      </c>
      <c r="I39" s="34">
        <f t="shared" si="62"/>
        <v>823624</v>
      </c>
      <c r="J39" s="34">
        <f t="shared" si="62"/>
        <v>966545</v>
      </c>
      <c r="K39" s="34">
        <f t="shared" ref="K39:N39" si="64">K58+K69+K83+K253+K281+K323+K350+K394+K410+K422+K428</f>
        <v>0</v>
      </c>
      <c r="L39" s="34">
        <f t="shared" si="64"/>
        <v>0</v>
      </c>
      <c r="M39" s="34"/>
      <c r="N39" s="34">
        <f t="shared" si="64"/>
        <v>38910</v>
      </c>
      <c r="O39" s="34">
        <f t="shared" si="29"/>
        <v>898150</v>
      </c>
      <c r="P39" s="34">
        <f t="shared" si="30"/>
        <v>429136</v>
      </c>
      <c r="Q39" s="34">
        <f t="shared" si="31"/>
        <v>696000</v>
      </c>
      <c r="R39" s="34">
        <f t="shared" si="32"/>
        <v>226986</v>
      </c>
      <c r="S39" s="34">
        <f t="shared" ref="S39:AL39" si="65">S58+S69+S83+S253+S281+S323+S350+S394+S410+S422+S428</f>
        <v>696000</v>
      </c>
      <c r="T39" s="34">
        <f t="shared" si="65"/>
        <v>226986</v>
      </c>
      <c r="U39" s="34">
        <f t="shared" si="65"/>
        <v>0</v>
      </c>
      <c r="V39" s="34">
        <f t="shared" si="65"/>
        <v>0</v>
      </c>
      <c r="W39" s="34">
        <f t="shared" si="65"/>
        <v>0</v>
      </c>
      <c r="X39" s="34">
        <f t="shared" si="65"/>
        <v>202150</v>
      </c>
      <c r="Y39" s="34">
        <f t="shared" si="65"/>
        <v>1339936</v>
      </c>
      <c r="Z39" s="34">
        <f t="shared" si="65"/>
        <v>1054918</v>
      </c>
      <c r="AA39" s="34">
        <f t="shared" si="65"/>
        <v>393133</v>
      </c>
      <c r="AB39" s="34">
        <f t="shared" si="65"/>
        <v>622991</v>
      </c>
      <c r="AC39" s="34">
        <f t="shared" ref="AC39:AE39" si="66">AC58+AC69+AC83+AC253+AC281+AC323+AC350+AC394+AC410+AC422+AC428</f>
        <v>0</v>
      </c>
      <c r="AD39" s="34">
        <f t="shared" si="66"/>
        <v>0</v>
      </c>
      <c r="AE39" s="34">
        <f t="shared" si="66"/>
        <v>38794</v>
      </c>
      <c r="AF39" s="34">
        <f t="shared" si="65"/>
        <v>285018</v>
      </c>
      <c r="AG39" s="34">
        <f t="shared" si="65"/>
        <v>226660</v>
      </c>
      <c r="AH39" s="34">
        <f t="shared" si="65"/>
        <v>226660</v>
      </c>
      <c r="AI39" s="34">
        <f t="shared" si="65"/>
        <v>0</v>
      </c>
      <c r="AJ39" s="34">
        <f t="shared" si="65"/>
        <v>0</v>
      </c>
      <c r="AK39" s="34">
        <f t="shared" si="65"/>
        <v>0</v>
      </c>
      <c r="AL39" s="34">
        <f t="shared" si="65"/>
        <v>58358</v>
      </c>
      <c r="AM39" s="90">
        <f t="shared" si="56"/>
        <v>56.718524265893898</v>
      </c>
      <c r="AN39" s="90">
        <f t="shared" si="11"/>
        <v>66.867711882211395</v>
      </c>
      <c r="AO39" s="20">
        <v>0</v>
      </c>
      <c r="AP39" s="44">
        <v>0</v>
      </c>
      <c r="AR39" s="57"/>
    </row>
    <row r="40" spans="1:44">
      <c r="A40" s="17" t="s">
        <v>52</v>
      </c>
      <c r="B40" s="18" t="s">
        <v>32</v>
      </c>
      <c r="C40" s="36">
        <f t="shared" ref="C40:I40" si="67">C70+C84+C254+C282+C324+C351+C395+C411+C429+C449</f>
        <v>2117378</v>
      </c>
      <c r="D40" s="36">
        <f t="shared" si="7"/>
        <v>1613626</v>
      </c>
      <c r="E40" s="36">
        <f t="shared" ref="E40:F40" si="68">E70+E84+E254+E282+E324+E351+E395+E411+E429+E449</f>
        <v>1219228</v>
      </c>
      <c r="F40" s="36">
        <f t="shared" si="68"/>
        <v>1184490</v>
      </c>
      <c r="G40" s="36">
        <f t="shared" si="67"/>
        <v>563083</v>
      </c>
      <c r="H40" s="36">
        <f t="shared" si="67"/>
        <v>434813</v>
      </c>
      <c r="I40" s="36">
        <f t="shared" si="67"/>
        <v>656145</v>
      </c>
      <c r="J40" s="36">
        <f>J70+J84+J254+J282+J324+J351+J395+J411+J429+J449</f>
        <v>710767</v>
      </c>
      <c r="K40" s="36">
        <f t="shared" ref="K40:N40" si="69">K70+K84+K254+K282+K324+K351+K395+K411+K429</f>
        <v>0</v>
      </c>
      <c r="L40" s="36">
        <f t="shared" si="69"/>
        <v>0</v>
      </c>
      <c r="M40" s="36"/>
      <c r="N40" s="36">
        <f t="shared" si="69"/>
        <v>38910</v>
      </c>
      <c r="O40" s="36">
        <f t="shared" si="29"/>
        <v>898150</v>
      </c>
      <c r="P40" s="36">
        <f t="shared" si="30"/>
        <v>429136</v>
      </c>
      <c r="Q40" s="36">
        <f t="shared" si="31"/>
        <v>696000</v>
      </c>
      <c r="R40" s="36">
        <f t="shared" si="32"/>
        <v>226986</v>
      </c>
      <c r="S40" s="36">
        <f t="shared" ref="S40:AL40" si="70">S70+S84+S254+S282+S324+S351+S395+S411+S429</f>
        <v>696000</v>
      </c>
      <c r="T40" s="36">
        <f t="shared" si="70"/>
        <v>226986</v>
      </c>
      <c r="U40" s="36">
        <f t="shared" si="70"/>
        <v>0</v>
      </c>
      <c r="V40" s="36">
        <f t="shared" si="70"/>
        <v>0</v>
      </c>
      <c r="W40" s="36">
        <f t="shared" si="70"/>
        <v>0</v>
      </c>
      <c r="X40" s="36">
        <f t="shared" si="70"/>
        <v>202150</v>
      </c>
      <c r="Y40" s="36">
        <f t="shared" si="70"/>
        <v>1066374</v>
      </c>
      <c r="Z40" s="36">
        <f t="shared" si="70"/>
        <v>781356</v>
      </c>
      <c r="AA40" s="36">
        <f t="shared" si="70"/>
        <v>288694</v>
      </c>
      <c r="AB40" s="36">
        <f t="shared" si="70"/>
        <v>453868</v>
      </c>
      <c r="AC40" s="36">
        <f t="shared" ref="AC40:AE40" si="71">AC70+AC84+AC254+AC282+AC324+AC351+AC395+AC411+AC429</f>
        <v>0</v>
      </c>
      <c r="AD40" s="36">
        <f t="shared" si="71"/>
        <v>0</v>
      </c>
      <c r="AE40" s="36">
        <f t="shared" si="71"/>
        <v>38794</v>
      </c>
      <c r="AF40" s="36">
        <f t="shared" si="70"/>
        <v>285018</v>
      </c>
      <c r="AG40" s="36">
        <f t="shared" si="70"/>
        <v>226660</v>
      </c>
      <c r="AH40" s="36">
        <f t="shared" si="70"/>
        <v>226660</v>
      </c>
      <c r="AI40" s="36">
        <f t="shared" si="70"/>
        <v>0</v>
      </c>
      <c r="AJ40" s="36">
        <f t="shared" si="70"/>
        <v>0</v>
      </c>
      <c r="AK40" s="36">
        <f t="shared" si="70"/>
        <v>0</v>
      </c>
      <c r="AL40" s="36">
        <f t="shared" si="70"/>
        <v>58358</v>
      </c>
      <c r="AM40" s="94">
        <f t="shared" si="56"/>
        <v>50.362948892450945</v>
      </c>
      <c r="AN40" s="94">
        <f t="shared" si="11"/>
        <v>66.085573732698904</v>
      </c>
      <c r="AO40" s="46">
        <v>0</v>
      </c>
      <c r="AP40" s="47">
        <v>0</v>
      </c>
    </row>
    <row r="41" spans="1:44">
      <c r="A41" s="17" t="s">
        <v>46</v>
      </c>
      <c r="B41" s="18" t="s">
        <v>33</v>
      </c>
      <c r="C41" s="36">
        <f>C59+C86+C261+C330+C360+C398+C415+C423+C432+C451</f>
        <v>245053</v>
      </c>
      <c r="D41" s="36">
        <f t="shared" ref="D41" si="72">D59+D86+D261+D330+D360+D398+D415+D423+D432+D451</f>
        <v>390595</v>
      </c>
      <c r="E41" s="36">
        <f t="shared" ref="E41:AL41" si="73">E59+E86+E261+E330+E360+E398+E415+E423+E432+E451</f>
        <v>245053</v>
      </c>
      <c r="F41" s="36">
        <f t="shared" si="73"/>
        <v>390595</v>
      </c>
      <c r="G41" s="36">
        <f t="shared" si="73"/>
        <v>77574</v>
      </c>
      <c r="H41" s="36">
        <f t="shared" si="73"/>
        <v>134817</v>
      </c>
      <c r="I41" s="36">
        <f t="shared" si="73"/>
        <v>167479</v>
      </c>
      <c r="J41" s="36">
        <f t="shared" si="73"/>
        <v>255778</v>
      </c>
      <c r="K41" s="36">
        <f t="shared" si="73"/>
        <v>0</v>
      </c>
      <c r="L41" s="36">
        <f t="shared" si="73"/>
        <v>0</v>
      </c>
      <c r="M41" s="36">
        <f t="shared" si="73"/>
        <v>0</v>
      </c>
      <c r="N41" s="36">
        <f t="shared" si="73"/>
        <v>0</v>
      </c>
      <c r="O41" s="36">
        <f t="shared" si="73"/>
        <v>0</v>
      </c>
      <c r="P41" s="36">
        <f t="shared" si="73"/>
        <v>0</v>
      </c>
      <c r="Q41" s="36">
        <f t="shared" si="73"/>
        <v>0</v>
      </c>
      <c r="R41" s="36">
        <f t="shared" si="73"/>
        <v>0</v>
      </c>
      <c r="S41" s="36">
        <f t="shared" si="73"/>
        <v>0</v>
      </c>
      <c r="T41" s="36">
        <f t="shared" si="73"/>
        <v>0</v>
      </c>
      <c r="U41" s="36">
        <f t="shared" si="73"/>
        <v>0</v>
      </c>
      <c r="V41" s="36">
        <f t="shared" si="73"/>
        <v>0</v>
      </c>
      <c r="W41" s="36">
        <f t="shared" si="73"/>
        <v>0</v>
      </c>
      <c r="X41" s="36">
        <f t="shared" si="73"/>
        <v>0</v>
      </c>
      <c r="Y41" s="36">
        <f t="shared" si="73"/>
        <v>273601</v>
      </c>
      <c r="Z41" s="36">
        <f t="shared" si="73"/>
        <v>273601</v>
      </c>
      <c r="AA41" s="36">
        <f t="shared" si="73"/>
        <v>104478</v>
      </c>
      <c r="AB41" s="36">
        <f t="shared" si="73"/>
        <v>169123</v>
      </c>
      <c r="AC41" s="36">
        <f t="shared" ref="AC41:AE41" si="74">AC59+AC86+AC261+AC330+AC360+AC398+AC415+AC423+AC432+AC451</f>
        <v>0</v>
      </c>
      <c r="AD41" s="36">
        <f t="shared" si="74"/>
        <v>0</v>
      </c>
      <c r="AE41" s="36">
        <f t="shared" si="74"/>
        <v>0</v>
      </c>
      <c r="AF41" s="36">
        <f t="shared" si="73"/>
        <v>0</v>
      </c>
      <c r="AG41" s="36">
        <f t="shared" si="73"/>
        <v>0</v>
      </c>
      <c r="AH41" s="36">
        <f t="shared" si="73"/>
        <v>0</v>
      </c>
      <c r="AI41" s="36">
        <f t="shared" si="73"/>
        <v>0</v>
      </c>
      <c r="AJ41" s="36">
        <f t="shared" si="73"/>
        <v>0</v>
      </c>
      <c r="AK41" s="36">
        <f t="shared" si="73"/>
        <v>0</v>
      </c>
      <c r="AL41" s="36">
        <f t="shared" si="73"/>
        <v>0</v>
      </c>
      <c r="AM41" s="94">
        <f t="shared" si="56"/>
        <v>111.6497247534207</v>
      </c>
      <c r="AN41" s="94">
        <f t="shared" si="11"/>
        <v>70.047235627696196</v>
      </c>
      <c r="AO41" s="46">
        <v>0</v>
      </c>
      <c r="AP41" s="47">
        <v>0</v>
      </c>
    </row>
    <row r="42" spans="1:44">
      <c r="A42" s="20" t="s">
        <v>34</v>
      </c>
      <c r="B42" s="2" t="s">
        <v>35</v>
      </c>
      <c r="C42" s="34">
        <f>C73+C136+C265+C284+C333+C367+C405+C417+C453</f>
        <v>3402676.1176252319</v>
      </c>
      <c r="D42" s="34">
        <f t="shared" si="7"/>
        <v>5017882.4241187386</v>
      </c>
      <c r="E42" s="34">
        <f>E73+E136+E265+E284+E333+E367+E405+E417+E453</f>
        <v>987849.75027829316</v>
      </c>
      <c r="F42" s="34">
        <f>F73+F136+F265+F284+F333+F367+F405+F417+F453</f>
        <v>1079042.0567717997</v>
      </c>
      <c r="G42" s="34">
        <f>G73+G136+G265+G284+G333+G367+G405+G417+G453</f>
        <v>261679</v>
      </c>
      <c r="H42" s="34">
        <f>H73+H136+H265+H284+H333+H367+H405+H417+H453</f>
        <v>339320</v>
      </c>
      <c r="I42" s="34">
        <f>I73+I136+I265+I284+I333+I367+I405+I417+I453</f>
        <v>713399.69350649347</v>
      </c>
      <c r="J42" s="34">
        <f t="shared" ref="J42:N42" si="75">J73+J136+J265+J284+J333+J367+J405+J417+J453</f>
        <v>745805.05677179969</v>
      </c>
      <c r="K42" s="34">
        <f t="shared" si="75"/>
        <v>0</v>
      </c>
      <c r="L42" s="34">
        <f t="shared" si="75"/>
        <v>0</v>
      </c>
      <c r="M42" s="34"/>
      <c r="N42" s="34">
        <f t="shared" si="75"/>
        <v>0</v>
      </c>
      <c r="O42" s="34">
        <f t="shared" si="29"/>
        <v>2414826.3673469387</v>
      </c>
      <c r="P42" s="34">
        <f t="shared" si="30"/>
        <v>3938840.3673469387</v>
      </c>
      <c r="Q42" s="34">
        <f t="shared" si="31"/>
        <v>2414826.3673469387</v>
      </c>
      <c r="R42" s="34">
        <f t="shared" si="32"/>
        <v>3938840.3673469387</v>
      </c>
      <c r="S42" s="34">
        <f t="shared" ref="S42:AL42" si="76">S73+S136+S265+S284+S333+S367+S405+S417+S453</f>
        <v>2058044</v>
      </c>
      <c r="T42" s="34">
        <f t="shared" si="76"/>
        <v>3582058</v>
      </c>
      <c r="U42" s="34">
        <f t="shared" si="76"/>
        <v>95317</v>
      </c>
      <c r="V42" s="34">
        <f t="shared" si="76"/>
        <v>46640.36734693878</v>
      </c>
      <c r="W42" s="34">
        <f t="shared" si="76"/>
        <v>214825</v>
      </c>
      <c r="X42" s="34">
        <f t="shared" si="76"/>
        <v>0</v>
      </c>
      <c r="Y42" s="34">
        <f t="shared" si="76"/>
        <v>4625028</v>
      </c>
      <c r="Z42" s="34">
        <f t="shared" si="76"/>
        <v>813512</v>
      </c>
      <c r="AA42" s="34">
        <f t="shared" si="76"/>
        <v>291369</v>
      </c>
      <c r="AB42" s="34">
        <f t="shared" si="76"/>
        <v>522143</v>
      </c>
      <c r="AC42" s="34">
        <f t="shared" ref="AC42:AE42" si="77">AC73+AC136+AC265+AC284+AC333+AC367+AC405+AC417+AC453</f>
        <v>0</v>
      </c>
      <c r="AD42" s="34">
        <f t="shared" si="77"/>
        <v>0</v>
      </c>
      <c r="AE42" s="34">
        <f t="shared" si="77"/>
        <v>0</v>
      </c>
      <c r="AF42" s="34">
        <f t="shared" si="76"/>
        <v>3811516</v>
      </c>
      <c r="AG42" s="34">
        <f t="shared" si="76"/>
        <v>3811516</v>
      </c>
      <c r="AH42" s="34">
        <f t="shared" si="76"/>
        <v>3534793</v>
      </c>
      <c r="AI42" s="34">
        <f t="shared" si="76"/>
        <v>82635</v>
      </c>
      <c r="AJ42" s="34">
        <f t="shared" si="76"/>
        <v>23481</v>
      </c>
      <c r="AK42" s="34">
        <f t="shared" si="76"/>
        <v>170607</v>
      </c>
      <c r="AL42" s="34">
        <f t="shared" si="76"/>
        <v>0</v>
      </c>
      <c r="AM42" s="90">
        <f t="shared" si="56"/>
        <v>135.923250997743</v>
      </c>
      <c r="AN42" s="90">
        <f t="shared" si="11"/>
        <v>92.170912131570446</v>
      </c>
      <c r="AO42" s="20"/>
      <c r="AP42" s="44"/>
      <c r="AR42" s="57"/>
    </row>
    <row r="43" spans="1:44">
      <c r="A43" s="46" t="s">
        <v>209</v>
      </c>
      <c r="B43" s="18" t="s">
        <v>210</v>
      </c>
      <c r="C43" s="36">
        <f>C368</f>
        <v>2222755</v>
      </c>
      <c r="D43" s="36">
        <f t="shared" si="7"/>
        <v>3750195</v>
      </c>
      <c r="E43" s="36">
        <f t="shared" ref="E43:F43" si="78">E368</f>
        <v>267755</v>
      </c>
      <c r="F43" s="36">
        <f t="shared" si="78"/>
        <v>361781</v>
      </c>
      <c r="G43" s="36">
        <f t="shared" ref="G43:X43" si="79">G368</f>
        <v>14692</v>
      </c>
      <c r="H43" s="36">
        <f t="shared" ref="H43" si="80">H368</f>
        <v>108718</v>
      </c>
      <c r="I43" s="36">
        <f t="shared" si="79"/>
        <v>253063</v>
      </c>
      <c r="J43" s="36">
        <f>J368</f>
        <v>253063</v>
      </c>
      <c r="K43" s="36"/>
      <c r="L43" s="36">
        <f t="shared" ref="L43:N43" si="81">L368</f>
        <v>0</v>
      </c>
      <c r="M43" s="36"/>
      <c r="N43" s="36">
        <f t="shared" si="81"/>
        <v>0</v>
      </c>
      <c r="O43" s="36">
        <f t="shared" si="29"/>
        <v>1955000</v>
      </c>
      <c r="P43" s="36">
        <f t="shared" si="30"/>
        <v>3388414</v>
      </c>
      <c r="Q43" s="36">
        <f t="shared" si="31"/>
        <v>1955000</v>
      </c>
      <c r="R43" s="36">
        <f t="shared" si="32"/>
        <v>3388414</v>
      </c>
      <c r="S43" s="36">
        <f t="shared" si="79"/>
        <v>1955000</v>
      </c>
      <c r="T43" s="36">
        <f t="shared" ref="T43" si="82">T368</f>
        <v>3388414</v>
      </c>
      <c r="U43" s="36">
        <f t="shared" ref="U43:W43" si="83">U368</f>
        <v>0</v>
      </c>
      <c r="V43" s="36">
        <f t="shared" si="83"/>
        <v>0</v>
      </c>
      <c r="W43" s="36">
        <f t="shared" si="83"/>
        <v>0</v>
      </c>
      <c r="X43" s="36">
        <f t="shared" si="79"/>
        <v>0</v>
      </c>
      <c r="Y43" s="36">
        <f t="shared" ref="Y43:AL43" si="84">Y368</f>
        <v>3748338</v>
      </c>
      <c r="Z43" s="36">
        <f t="shared" si="84"/>
        <v>359924</v>
      </c>
      <c r="AA43" s="36">
        <f t="shared" si="84"/>
        <v>106861</v>
      </c>
      <c r="AB43" s="36">
        <f t="shared" si="84"/>
        <v>253063</v>
      </c>
      <c r="AC43" s="36">
        <f t="shared" ref="AC43:AE43" si="85">AC368</f>
        <v>0</v>
      </c>
      <c r="AD43" s="36">
        <f t="shared" si="85"/>
        <v>0</v>
      </c>
      <c r="AE43" s="36">
        <f t="shared" si="85"/>
        <v>0</v>
      </c>
      <c r="AF43" s="36">
        <f t="shared" si="84"/>
        <v>3388414</v>
      </c>
      <c r="AG43" s="36">
        <f t="shared" si="84"/>
        <v>3388414</v>
      </c>
      <c r="AH43" s="36">
        <f t="shared" si="84"/>
        <v>3388414</v>
      </c>
      <c r="AI43" s="36">
        <f t="shared" si="84"/>
        <v>0</v>
      </c>
      <c r="AJ43" s="36">
        <f t="shared" si="84"/>
        <v>0</v>
      </c>
      <c r="AK43" s="36">
        <f t="shared" si="84"/>
        <v>0</v>
      </c>
      <c r="AL43" s="36">
        <f t="shared" si="84"/>
        <v>0</v>
      </c>
      <c r="AM43" s="94">
        <f t="shared" si="56"/>
        <v>168.63477981154017</v>
      </c>
      <c r="AN43" s="94">
        <f t="shared" si="11"/>
        <v>99.950482574906104</v>
      </c>
      <c r="AO43" s="46"/>
      <c r="AP43" s="47"/>
      <c r="AR43" s="57"/>
    </row>
    <row r="44" spans="1:44">
      <c r="A44" s="17" t="s">
        <v>52</v>
      </c>
      <c r="B44" s="18" t="s">
        <v>32</v>
      </c>
      <c r="C44" s="36">
        <f>C74+C137+C266+C370+C406</f>
        <v>397545</v>
      </c>
      <c r="D44" s="36">
        <f t="shared" si="7"/>
        <v>425480</v>
      </c>
      <c r="E44" s="36">
        <f t="shared" ref="E44:J44" si="86">E74+E137+E266+E370+E406</f>
        <v>367545</v>
      </c>
      <c r="F44" s="36">
        <f t="shared" ref="F44" si="87">F74+F137+F266+F370+F406</f>
        <v>301480</v>
      </c>
      <c r="G44" s="36">
        <f t="shared" si="86"/>
        <v>160808</v>
      </c>
      <c r="H44" s="36">
        <f t="shared" si="86"/>
        <v>148000</v>
      </c>
      <c r="I44" s="36">
        <f t="shared" si="86"/>
        <v>206737</v>
      </c>
      <c r="J44" s="36">
        <f t="shared" si="86"/>
        <v>156480</v>
      </c>
      <c r="K44" s="36"/>
      <c r="L44" s="36">
        <f t="shared" ref="L44:N44" si="88">L74+L137+L266+L370+L406</f>
        <v>0</v>
      </c>
      <c r="M44" s="36"/>
      <c r="N44" s="36">
        <f t="shared" si="88"/>
        <v>0</v>
      </c>
      <c r="O44" s="36">
        <f t="shared" si="29"/>
        <v>30000</v>
      </c>
      <c r="P44" s="36">
        <f t="shared" si="30"/>
        <v>124000</v>
      </c>
      <c r="Q44" s="36">
        <f t="shared" si="31"/>
        <v>30000</v>
      </c>
      <c r="R44" s="36">
        <f t="shared" si="32"/>
        <v>124000</v>
      </c>
      <c r="S44" s="36">
        <f t="shared" ref="S44:AL44" si="89">S74+S137+S266+S370+S406</f>
        <v>30000</v>
      </c>
      <c r="T44" s="36">
        <f t="shared" si="89"/>
        <v>124000</v>
      </c>
      <c r="U44" s="36">
        <f t="shared" si="89"/>
        <v>0</v>
      </c>
      <c r="V44" s="36">
        <f t="shared" si="89"/>
        <v>0</v>
      </c>
      <c r="W44" s="36">
        <f t="shared" si="89"/>
        <v>0</v>
      </c>
      <c r="X44" s="36">
        <f t="shared" si="89"/>
        <v>0</v>
      </c>
      <c r="Y44" s="36">
        <f t="shared" si="89"/>
        <v>353480</v>
      </c>
      <c r="Z44" s="36">
        <f t="shared" si="89"/>
        <v>241311</v>
      </c>
      <c r="AA44" s="36">
        <f t="shared" si="89"/>
        <v>130759</v>
      </c>
      <c r="AB44" s="36">
        <f t="shared" si="89"/>
        <v>110552</v>
      </c>
      <c r="AC44" s="36">
        <f t="shared" ref="AC44:AE44" si="90">AC74+AC137+AC266+AC370+AC406</f>
        <v>0</v>
      </c>
      <c r="AD44" s="36">
        <f t="shared" si="90"/>
        <v>0</v>
      </c>
      <c r="AE44" s="36">
        <f t="shared" si="90"/>
        <v>0</v>
      </c>
      <c r="AF44" s="36">
        <f t="shared" si="89"/>
        <v>112169</v>
      </c>
      <c r="AG44" s="36">
        <f t="shared" si="89"/>
        <v>112169</v>
      </c>
      <c r="AH44" s="36">
        <f t="shared" si="89"/>
        <v>112169</v>
      </c>
      <c r="AI44" s="36">
        <f t="shared" si="89"/>
        <v>0</v>
      </c>
      <c r="AJ44" s="36">
        <f t="shared" si="89"/>
        <v>0</v>
      </c>
      <c r="AK44" s="36">
        <f t="shared" si="89"/>
        <v>0</v>
      </c>
      <c r="AL44" s="36">
        <f t="shared" si="89"/>
        <v>0</v>
      </c>
      <c r="AM44" s="94">
        <f t="shared" si="56"/>
        <v>88.915720232929601</v>
      </c>
      <c r="AN44" s="94">
        <f t="shared" si="11"/>
        <v>83.077935508132001</v>
      </c>
      <c r="AO44" s="46"/>
      <c r="AP44" s="47"/>
    </row>
    <row r="45" spans="1:44">
      <c r="A45" s="17" t="s">
        <v>46</v>
      </c>
      <c r="B45" s="18" t="s">
        <v>33</v>
      </c>
      <c r="C45" s="36">
        <f t="shared" ref="C45:I45" si="91">C76+C150+C285+C334+C376+C418+C454</f>
        <v>782376.11762523185</v>
      </c>
      <c r="D45" s="36">
        <f t="shared" si="7"/>
        <v>842207.42411873839</v>
      </c>
      <c r="E45" s="36">
        <f t="shared" ref="E45:F45" si="92">E76+E150+E285+E334+E376+E418+E454</f>
        <v>352549.75027829316</v>
      </c>
      <c r="F45" s="36">
        <f t="shared" si="92"/>
        <v>415781.05677179963</v>
      </c>
      <c r="G45" s="36">
        <f t="shared" si="91"/>
        <v>86179</v>
      </c>
      <c r="H45" s="36">
        <f t="shared" si="91"/>
        <v>82602</v>
      </c>
      <c r="I45" s="36">
        <f t="shared" si="91"/>
        <v>253599.6935064935</v>
      </c>
      <c r="J45" s="36">
        <f>J76+J150+J285+J334+J376+J418+J454</f>
        <v>336262.05677179963</v>
      </c>
      <c r="K45" s="36"/>
      <c r="L45" s="36">
        <f t="shared" ref="L45:N45" si="93">L150+L285+L334+L376+L418+L454</f>
        <v>0</v>
      </c>
      <c r="M45" s="36"/>
      <c r="N45" s="36">
        <f t="shared" si="93"/>
        <v>0</v>
      </c>
      <c r="O45" s="36">
        <f t="shared" si="29"/>
        <v>429826.36734693882</v>
      </c>
      <c r="P45" s="36">
        <f t="shared" si="30"/>
        <v>426426.36734693882</v>
      </c>
      <c r="Q45" s="36">
        <f t="shared" si="31"/>
        <v>429826.36734693882</v>
      </c>
      <c r="R45" s="36">
        <f t="shared" si="32"/>
        <v>426426.36734693882</v>
      </c>
      <c r="S45" s="36">
        <f t="shared" ref="S45:AL45" si="94">S150+S285+S334+S376+S418+S454</f>
        <v>73044</v>
      </c>
      <c r="T45" s="36">
        <f t="shared" si="94"/>
        <v>69644</v>
      </c>
      <c r="U45" s="36">
        <f t="shared" si="94"/>
        <v>95317</v>
      </c>
      <c r="V45" s="36">
        <f t="shared" si="94"/>
        <v>46640.36734693878</v>
      </c>
      <c r="W45" s="36">
        <f t="shared" si="94"/>
        <v>214825</v>
      </c>
      <c r="X45" s="36">
        <f t="shared" si="94"/>
        <v>0</v>
      </c>
      <c r="Y45" s="36">
        <f t="shared" si="94"/>
        <v>520243</v>
      </c>
      <c r="Z45" s="36">
        <f t="shared" si="94"/>
        <v>209310</v>
      </c>
      <c r="AA45" s="36">
        <f t="shared" si="94"/>
        <v>50782</v>
      </c>
      <c r="AB45" s="36">
        <f t="shared" si="94"/>
        <v>158528</v>
      </c>
      <c r="AC45" s="36">
        <f t="shared" ref="AC45:AE45" si="95">AC150+AC285+AC334+AC376+AC418+AC454</f>
        <v>0</v>
      </c>
      <c r="AD45" s="36">
        <f t="shared" si="95"/>
        <v>0</v>
      </c>
      <c r="AE45" s="36">
        <f t="shared" si="95"/>
        <v>0</v>
      </c>
      <c r="AF45" s="36">
        <f t="shared" si="94"/>
        <v>310933</v>
      </c>
      <c r="AG45" s="36">
        <f t="shared" si="94"/>
        <v>310933</v>
      </c>
      <c r="AH45" s="36">
        <f t="shared" si="94"/>
        <v>34210</v>
      </c>
      <c r="AI45" s="36">
        <f t="shared" si="94"/>
        <v>82635</v>
      </c>
      <c r="AJ45" s="36">
        <f t="shared" si="94"/>
        <v>23481</v>
      </c>
      <c r="AK45" s="36">
        <f t="shared" si="94"/>
        <v>170607</v>
      </c>
      <c r="AL45" s="36">
        <f t="shared" si="94"/>
        <v>0</v>
      </c>
      <c r="AM45" s="94">
        <f t="shared" si="56"/>
        <v>66.495255706310175</v>
      </c>
      <c r="AN45" s="94">
        <f t="shared" si="11"/>
        <v>61.771362386690818</v>
      </c>
      <c r="AO45" s="46"/>
      <c r="AP45" s="47"/>
    </row>
    <row r="46" spans="1:44">
      <c r="A46" s="20" t="s">
        <v>36</v>
      </c>
      <c r="B46" s="2" t="s">
        <v>37</v>
      </c>
      <c r="C46" s="34">
        <f>C64+C193+C269+C302+C342+C381+C400</f>
        <v>905189</v>
      </c>
      <c r="D46" s="34">
        <f t="shared" si="7"/>
        <v>825247</v>
      </c>
      <c r="E46" s="34">
        <f>E64+E193+E269+E302+E342+E381+E400+E443</f>
        <v>531873</v>
      </c>
      <c r="F46" s="34">
        <f>F64+F193+F269+F302+F342+F381+F400+F443</f>
        <v>506931</v>
      </c>
      <c r="G46" s="34">
        <f t="shared" ref="G46:J46" si="96">G64+G193+G269+G302+G342+G381+G400</f>
        <v>10105</v>
      </c>
      <c r="H46" s="34">
        <f t="shared" si="96"/>
        <v>17384</v>
      </c>
      <c r="I46" s="34">
        <f t="shared" si="96"/>
        <v>521768</v>
      </c>
      <c r="J46" s="34">
        <f t="shared" si="96"/>
        <v>490243</v>
      </c>
      <c r="K46" s="34">
        <f t="shared" ref="K46:N46" si="97">K64+K193+K269+K302+K342+K381+K400</f>
        <v>0</v>
      </c>
      <c r="L46" s="34">
        <f t="shared" si="97"/>
        <v>0</v>
      </c>
      <c r="M46" s="34"/>
      <c r="N46" s="34">
        <f t="shared" si="97"/>
        <v>0</v>
      </c>
      <c r="O46" s="34">
        <f t="shared" si="29"/>
        <v>373316</v>
      </c>
      <c r="P46" s="34">
        <f t="shared" si="30"/>
        <v>318316</v>
      </c>
      <c r="Q46" s="34">
        <f t="shared" si="31"/>
        <v>373316</v>
      </c>
      <c r="R46" s="34">
        <f t="shared" si="32"/>
        <v>318316</v>
      </c>
      <c r="S46" s="34">
        <f t="shared" ref="S46:AL46" si="98">S64+S193+S269+S302+S342+S381+S400</f>
        <v>373316</v>
      </c>
      <c r="T46" s="34">
        <f t="shared" si="98"/>
        <v>318316</v>
      </c>
      <c r="U46" s="34">
        <f t="shared" si="98"/>
        <v>0</v>
      </c>
      <c r="V46" s="34">
        <f t="shared" si="98"/>
        <v>0</v>
      </c>
      <c r="W46" s="34">
        <f t="shared" si="98"/>
        <v>0</v>
      </c>
      <c r="X46" s="34">
        <f t="shared" si="98"/>
        <v>0</v>
      </c>
      <c r="Y46" s="34">
        <f t="shared" si="98"/>
        <v>653856</v>
      </c>
      <c r="Z46" s="34">
        <f t="shared" si="98"/>
        <v>335540</v>
      </c>
      <c r="AA46" s="34">
        <f t="shared" si="98"/>
        <v>6408</v>
      </c>
      <c r="AB46" s="34">
        <f t="shared" si="98"/>
        <v>329132</v>
      </c>
      <c r="AC46" s="34">
        <f t="shared" ref="AC46:AE46" si="99">AC64+AC193+AC269+AC302+AC342+AC381+AC400</f>
        <v>0</v>
      </c>
      <c r="AD46" s="34">
        <f t="shared" si="99"/>
        <v>0</v>
      </c>
      <c r="AE46" s="34">
        <f t="shared" si="99"/>
        <v>0</v>
      </c>
      <c r="AF46" s="34">
        <f t="shared" si="98"/>
        <v>318316</v>
      </c>
      <c r="AG46" s="34">
        <f t="shared" si="98"/>
        <v>318316</v>
      </c>
      <c r="AH46" s="34">
        <f t="shared" si="98"/>
        <v>318316</v>
      </c>
      <c r="AI46" s="34">
        <f t="shared" si="98"/>
        <v>0</v>
      </c>
      <c r="AJ46" s="34">
        <f t="shared" si="98"/>
        <v>0</v>
      </c>
      <c r="AK46" s="34">
        <f t="shared" si="98"/>
        <v>0</v>
      </c>
      <c r="AL46" s="34">
        <f t="shared" si="98"/>
        <v>0</v>
      </c>
      <c r="AM46" s="90">
        <f t="shared" si="56"/>
        <v>72.234196394344167</v>
      </c>
      <c r="AN46" s="90">
        <f t="shared" si="11"/>
        <v>79.231551281010411</v>
      </c>
      <c r="AO46" s="20"/>
      <c r="AP46" s="44"/>
    </row>
    <row r="47" spans="1:44">
      <c r="A47" s="17" t="s">
        <v>52</v>
      </c>
      <c r="B47" s="18" t="s">
        <v>32</v>
      </c>
      <c r="C47" s="36">
        <f>C194+C382</f>
        <v>702923</v>
      </c>
      <c r="D47" s="36">
        <f t="shared" si="7"/>
        <v>568000</v>
      </c>
      <c r="E47" s="36">
        <f t="shared" ref="E47:J47" si="100">E194+E382</f>
        <v>329607</v>
      </c>
      <c r="F47" s="36">
        <f t="shared" ref="F47" si="101">F194+F382</f>
        <v>249684</v>
      </c>
      <c r="G47" s="36">
        <f t="shared" si="100"/>
        <v>0</v>
      </c>
      <c r="H47" s="36">
        <f t="shared" si="100"/>
        <v>0</v>
      </c>
      <c r="I47" s="36">
        <f t="shared" si="100"/>
        <v>329607</v>
      </c>
      <c r="J47" s="36">
        <f t="shared" si="100"/>
        <v>249684</v>
      </c>
      <c r="K47" s="36">
        <f t="shared" ref="K47:N47" si="102">K194+K382</f>
        <v>0</v>
      </c>
      <c r="L47" s="36">
        <f t="shared" si="102"/>
        <v>0</v>
      </c>
      <c r="M47" s="36"/>
      <c r="N47" s="36">
        <f t="shared" si="102"/>
        <v>0</v>
      </c>
      <c r="O47" s="36">
        <f t="shared" si="29"/>
        <v>373316</v>
      </c>
      <c r="P47" s="36">
        <f t="shared" si="30"/>
        <v>318316</v>
      </c>
      <c r="Q47" s="36">
        <f t="shared" si="31"/>
        <v>373316</v>
      </c>
      <c r="R47" s="36">
        <f t="shared" si="32"/>
        <v>318316</v>
      </c>
      <c r="S47" s="36">
        <f t="shared" ref="S47:AL47" si="103">S194+S382</f>
        <v>373316</v>
      </c>
      <c r="T47" s="36">
        <f t="shared" si="103"/>
        <v>318316</v>
      </c>
      <c r="U47" s="36">
        <f t="shared" si="103"/>
        <v>0</v>
      </c>
      <c r="V47" s="36">
        <f t="shared" si="103"/>
        <v>0</v>
      </c>
      <c r="W47" s="36">
        <f t="shared" si="103"/>
        <v>0</v>
      </c>
      <c r="X47" s="36">
        <f t="shared" si="103"/>
        <v>0</v>
      </c>
      <c r="Y47" s="36">
        <f t="shared" si="103"/>
        <v>492846</v>
      </c>
      <c r="Z47" s="36">
        <f t="shared" si="103"/>
        <v>174530</v>
      </c>
      <c r="AA47" s="36">
        <f t="shared" si="103"/>
        <v>0</v>
      </c>
      <c r="AB47" s="36">
        <f t="shared" si="103"/>
        <v>174530</v>
      </c>
      <c r="AC47" s="36">
        <f t="shared" ref="AC47:AE47" si="104">AC194+AC382</f>
        <v>0</v>
      </c>
      <c r="AD47" s="36">
        <f t="shared" si="104"/>
        <v>0</v>
      </c>
      <c r="AE47" s="36">
        <f t="shared" si="104"/>
        <v>0</v>
      </c>
      <c r="AF47" s="36">
        <f t="shared" si="103"/>
        <v>318316</v>
      </c>
      <c r="AG47" s="36">
        <f t="shared" si="103"/>
        <v>318316</v>
      </c>
      <c r="AH47" s="36">
        <f t="shared" si="103"/>
        <v>318316</v>
      </c>
      <c r="AI47" s="36">
        <f t="shared" si="103"/>
        <v>0</v>
      </c>
      <c r="AJ47" s="36">
        <f t="shared" si="103"/>
        <v>0</v>
      </c>
      <c r="AK47" s="36">
        <f t="shared" si="103"/>
        <v>0</v>
      </c>
      <c r="AL47" s="36">
        <f t="shared" si="103"/>
        <v>0</v>
      </c>
      <c r="AM47" s="94">
        <f t="shared" si="56"/>
        <v>70.113796247953189</v>
      </c>
      <c r="AN47" s="94">
        <f t="shared" si="11"/>
        <v>86.76866197183098</v>
      </c>
      <c r="AO47" s="46"/>
      <c r="AP47" s="47"/>
    </row>
    <row r="48" spans="1:44">
      <c r="A48" s="17" t="s">
        <v>46</v>
      </c>
      <c r="B48" s="18" t="s">
        <v>33</v>
      </c>
      <c r="C48" s="36">
        <f>C65+C212+C270+C303+C343+C386+C401</f>
        <v>202266</v>
      </c>
      <c r="D48" s="36">
        <f t="shared" si="7"/>
        <v>257247</v>
      </c>
      <c r="E48" s="36">
        <f>E65+E212+E270+E303+E343+E386+E401+E444</f>
        <v>202266</v>
      </c>
      <c r="F48" s="36">
        <f>F65+F212+F270+F303+F343+F386+F401+F444</f>
        <v>257247</v>
      </c>
      <c r="G48" s="36">
        <f t="shared" ref="G48:J48" si="105">G65+G212+G270+G303+G343+G386+G401</f>
        <v>10105</v>
      </c>
      <c r="H48" s="36">
        <f t="shared" si="105"/>
        <v>17384</v>
      </c>
      <c r="I48" s="36">
        <f t="shared" si="105"/>
        <v>192161</v>
      </c>
      <c r="J48" s="36">
        <f t="shared" si="105"/>
        <v>240559</v>
      </c>
      <c r="K48" s="36">
        <f t="shared" ref="K48:N48" si="106">K65+K212+K270+K303+K343+K386+K401</f>
        <v>0</v>
      </c>
      <c r="L48" s="36">
        <f t="shared" si="106"/>
        <v>0</v>
      </c>
      <c r="M48" s="36"/>
      <c r="N48" s="36">
        <f t="shared" si="106"/>
        <v>0</v>
      </c>
      <c r="O48" s="39">
        <f t="shared" ref="O48:O52" si="107">Q48+X48</f>
        <v>0</v>
      </c>
      <c r="P48" s="39"/>
      <c r="Q48" s="39">
        <f t="shared" ref="Q48:Q52" si="108">SUM(S48:W48)</f>
        <v>0</v>
      </c>
      <c r="R48" s="39"/>
      <c r="S48" s="36">
        <f>S65+S212+S270+S303+S343+S386+S401</f>
        <v>0</v>
      </c>
      <c r="T48" s="36"/>
      <c r="U48" s="36"/>
      <c r="V48" s="36"/>
      <c r="W48" s="36"/>
      <c r="X48" s="36">
        <f t="shared" ref="X48:AL48" si="109">X65+X212+X270+X303+X343+X386+X401</f>
        <v>0</v>
      </c>
      <c r="Y48" s="36">
        <f t="shared" si="109"/>
        <v>161010</v>
      </c>
      <c r="Z48" s="36">
        <f t="shared" si="109"/>
        <v>161010</v>
      </c>
      <c r="AA48" s="36">
        <f t="shared" si="109"/>
        <v>6408</v>
      </c>
      <c r="AB48" s="36">
        <f t="shared" si="109"/>
        <v>154602</v>
      </c>
      <c r="AC48" s="36">
        <f t="shared" ref="AC48:AE48" si="110">AC65+AC212+AC270+AC303+AC343+AC386+AC401</f>
        <v>0</v>
      </c>
      <c r="AD48" s="36">
        <f t="shared" si="110"/>
        <v>0</v>
      </c>
      <c r="AE48" s="36">
        <f t="shared" si="110"/>
        <v>0</v>
      </c>
      <c r="AF48" s="36">
        <f t="shared" si="109"/>
        <v>0</v>
      </c>
      <c r="AG48" s="36">
        <f t="shared" si="109"/>
        <v>0</v>
      </c>
      <c r="AH48" s="36">
        <f t="shared" si="109"/>
        <v>0</v>
      </c>
      <c r="AI48" s="36">
        <f t="shared" si="109"/>
        <v>0</v>
      </c>
      <c r="AJ48" s="36">
        <f t="shared" si="109"/>
        <v>0</v>
      </c>
      <c r="AK48" s="36">
        <f t="shared" si="109"/>
        <v>0</v>
      </c>
      <c r="AL48" s="36">
        <f t="shared" si="109"/>
        <v>0</v>
      </c>
      <c r="AM48" s="94">
        <f t="shared" si="56"/>
        <v>79.60309691198718</v>
      </c>
      <c r="AN48" s="94">
        <f t="shared" si="11"/>
        <v>62.589651191267535</v>
      </c>
      <c r="AO48" s="46"/>
      <c r="AP48" s="47"/>
    </row>
    <row r="49" spans="1:47">
      <c r="A49" s="24" t="s">
        <v>38</v>
      </c>
      <c r="B49" s="25" t="s">
        <v>39</v>
      </c>
      <c r="C49" s="37">
        <f>SUM(C50:C52)</f>
        <v>60663</v>
      </c>
      <c r="D49" s="37">
        <f t="shared" si="7"/>
        <v>42270</v>
      </c>
      <c r="E49" s="37">
        <f t="shared" ref="E49:F49" si="111">SUM(E50:E52)</f>
        <v>60663</v>
      </c>
      <c r="F49" s="37">
        <f t="shared" si="111"/>
        <v>42270</v>
      </c>
      <c r="G49" s="37">
        <f t="shared" ref="G49:AL49" si="112">SUM(G50:G52)</f>
        <v>46493</v>
      </c>
      <c r="H49" s="37">
        <f t="shared" ref="H49:J49" si="113">SUM(H50:H52)</f>
        <v>28100</v>
      </c>
      <c r="I49" s="37">
        <f t="shared" si="113"/>
        <v>14170</v>
      </c>
      <c r="J49" s="37">
        <f t="shared" si="113"/>
        <v>14170</v>
      </c>
      <c r="K49" s="37">
        <f t="shared" ref="K49:N49" si="114">SUM(K50:K52)</f>
        <v>0</v>
      </c>
      <c r="L49" s="37">
        <f t="shared" si="114"/>
        <v>0</v>
      </c>
      <c r="M49" s="37"/>
      <c r="N49" s="37">
        <f t="shared" si="114"/>
        <v>0</v>
      </c>
      <c r="O49" s="37">
        <f t="shared" si="112"/>
        <v>0</v>
      </c>
      <c r="P49" s="37"/>
      <c r="Q49" s="37">
        <f t="shared" si="112"/>
        <v>0</v>
      </c>
      <c r="R49" s="37"/>
      <c r="S49" s="37">
        <f t="shared" si="112"/>
        <v>0</v>
      </c>
      <c r="T49" s="37"/>
      <c r="U49" s="37">
        <f t="shared" si="112"/>
        <v>0</v>
      </c>
      <c r="V49" s="37">
        <f t="shared" si="112"/>
        <v>0</v>
      </c>
      <c r="W49" s="37">
        <f t="shared" si="112"/>
        <v>0</v>
      </c>
      <c r="X49" s="37">
        <f t="shared" si="112"/>
        <v>0</v>
      </c>
      <c r="Y49" s="37">
        <f t="shared" si="112"/>
        <v>32066</v>
      </c>
      <c r="Z49" s="37">
        <f t="shared" si="112"/>
        <v>32066</v>
      </c>
      <c r="AA49" s="37">
        <f t="shared" si="112"/>
        <v>17896</v>
      </c>
      <c r="AB49" s="37">
        <f t="shared" si="112"/>
        <v>14170</v>
      </c>
      <c r="AC49" s="37">
        <f t="shared" ref="AC49:AE49" si="115">SUM(AC50:AC52)</f>
        <v>0</v>
      </c>
      <c r="AD49" s="37">
        <f t="shared" si="115"/>
        <v>0</v>
      </c>
      <c r="AE49" s="37">
        <f t="shared" si="115"/>
        <v>0</v>
      </c>
      <c r="AF49" s="37">
        <f t="shared" si="112"/>
        <v>0</v>
      </c>
      <c r="AG49" s="37">
        <f t="shared" si="112"/>
        <v>0</v>
      </c>
      <c r="AH49" s="37">
        <f t="shared" si="112"/>
        <v>0</v>
      </c>
      <c r="AI49" s="37">
        <f t="shared" si="112"/>
        <v>0</v>
      </c>
      <c r="AJ49" s="37">
        <f t="shared" si="112"/>
        <v>0</v>
      </c>
      <c r="AK49" s="37">
        <f t="shared" si="112"/>
        <v>0</v>
      </c>
      <c r="AL49" s="37">
        <f t="shared" si="112"/>
        <v>0</v>
      </c>
      <c r="AM49" s="93">
        <f t="shared" si="56"/>
        <v>52.859238745198887</v>
      </c>
      <c r="AN49" s="93">
        <f t="shared" si="11"/>
        <v>75.859947953631419</v>
      </c>
      <c r="AO49" s="48">
        <v>0</v>
      </c>
      <c r="AP49" s="49">
        <v>0</v>
      </c>
    </row>
    <row r="50" spans="1:47">
      <c r="A50" s="12">
        <v>1</v>
      </c>
      <c r="B50" s="5" t="s">
        <v>40</v>
      </c>
      <c r="C50" s="35">
        <f t="shared" ref="C50:C52" si="116">C510</f>
        <v>32100</v>
      </c>
      <c r="D50" s="39">
        <f t="shared" si="7"/>
        <v>23100</v>
      </c>
      <c r="E50" s="35">
        <f t="shared" ref="E50:F50" si="117">E510</f>
        <v>32100</v>
      </c>
      <c r="F50" s="35">
        <f t="shared" si="117"/>
        <v>23100</v>
      </c>
      <c r="G50" s="35">
        <f t="shared" ref="G50:X50" si="118">G510</f>
        <v>32100</v>
      </c>
      <c r="H50" s="35">
        <f t="shared" ref="H50:J50" si="119">H510</f>
        <v>23100</v>
      </c>
      <c r="I50" s="35">
        <f t="shared" si="119"/>
        <v>0</v>
      </c>
      <c r="J50" s="35">
        <f t="shared" si="119"/>
        <v>0</v>
      </c>
      <c r="K50" s="35">
        <f t="shared" si="118"/>
        <v>0</v>
      </c>
      <c r="L50" s="35">
        <f t="shared" si="118"/>
        <v>0</v>
      </c>
      <c r="M50" s="35"/>
      <c r="N50" s="35"/>
      <c r="O50" s="39">
        <f t="shared" si="107"/>
        <v>0</v>
      </c>
      <c r="P50" s="39"/>
      <c r="Q50" s="39">
        <f t="shared" si="108"/>
        <v>0</v>
      </c>
      <c r="R50" s="39"/>
      <c r="S50" s="35">
        <f t="shared" si="118"/>
        <v>0</v>
      </c>
      <c r="T50" s="35"/>
      <c r="U50" s="35"/>
      <c r="V50" s="35"/>
      <c r="W50" s="35"/>
      <c r="X50" s="35">
        <f t="shared" si="118"/>
        <v>0</v>
      </c>
      <c r="Y50" s="39">
        <f>Z50+AF50</f>
        <v>17896</v>
      </c>
      <c r="Z50" s="39">
        <f t="shared" ref="Z50:Z52" si="120">AA50+AB50+AC50+AD50</f>
        <v>17896</v>
      </c>
      <c r="AA50" s="39">
        <f t="shared" ref="AA50" si="121">AA510</f>
        <v>17896</v>
      </c>
      <c r="AB50" s="39"/>
      <c r="AC50" s="39"/>
      <c r="AD50" s="39"/>
      <c r="AE50" s="39"/>
      <c r="AF50" s="39"/>
      <c r="AG50" s="39"/>
      <c r="AH50" s="39"/>
      <c r="AI50" s="39"/>
      <c r="AJ50" s="39"/>
      <c r="AK50" s="39"/>
      <c r="AL50" s="39"/>
      <c r="AM50" s="91">
        <f t="shared" si="56"/>
        <v>55.750778816199379</v>
      </c>
      <c r="AN50" s="91">
        <f t="shared" si="11"/>
        <v>77.471861471861473</v>
      </c>
      <c r="AO50" s="19"/>
      <c r="AP50" s="45"/>
    </row>
    <row r="51" spans="1:47" ht="37.5">
      <c r="A51" s="12">
        <v>2</v>
      </c>
      <c r="B51" s="5" t="s">
        <v>41</v>
      </c>
      <c r="C51" s="35">
        <f t="shared" si="116"/>
        <v>14170</v>
      </c>
      <c r="D51" s="39">
        <f t="shared" si="7"/>
        <v>14170</v>
      </c>
      <c r="E51" s="35">
        <f t="shared" ref="E51:F51" si="122">E511</f>
        <v>14170</v>
      </c>
      <c r="F51" s="35">
        <f t="shared" si="122"/>
        <v>14170</v>
      </c>
      <c r="G51" s="35">
        <f t="shared" ref="G51:X51" si="123">G511</f>
        <v>0</v>
      </c>
      <c r="H51" s="35">
        <f t="shared" ref="H51:J51" si="124">H511</f>
        <v>0</v>
      </c>
      <c r="I51" s="35">
        <f t="shared" si="124"/>
        <v>14170</v>
      </c>
      <c r="J51" s="35">
        <f t="shared" si="124"/>
        <v>14170</v>
      </c>
      <c r="K51" s="35">
        <f t="shared" si="123"/>
        <v>0</v>
      </c>
      <c r="L51" s="35">
        <f t="shared" si="123"/>
        <v>0</v>
      </c>
      <c r="M51" s="35"/>
      <c r="N51" s="35"/>
      <c r="O51" s="39">
        <f t="shared" si="107"/>
        <v>0</v>
      </c>
      <c r="P51" s="39"/>
      <c r="Q51" s="39">
        <f t="shared" si="108"/>
        <v>0</v>
      </c>
      <c r="R51" s="39"/>
      <c r="S51" s="35">
        <f t="shared" si="123"/>
        <v>0</v>
      </c>
      <c r="T51" s="35"/>
      <c r="U51" s="35"/>
      <c r="V51" s="35"/>
      <c r="W51" s="35"/>
      <c r="X51" s="35">
        <f t="shared" si="123"/>
        <v>0</v>
      </c>
      <c r="Y51" s="39">
        <f>Z51+AF51</f>
        <v>14170</v>
      </c>
      <c r="Z51" s="39">
        <f t="shared" si="120"/>
        <v>14170</v>
      </c>
      <c r="AA51" s="39">
        <f t="shared" ref="AA51" si="125">AA511</f>
        <v>0</v>
      </c>
      <c r="AB51" s="39">
        <f>AB511</f>
        <v>14170</v>
      </c>
      <c r="AC51" s="39"/>
      <c r="AD51" s="39"/>
      <c r="AE51" s="39"/>
      <c r="AF51" s="39"/>
      <c r="AG51" s="39"/>
      <c r="AH51" s="39"/>
      <c r="AI51" s="39"/>
      <c r="AJ51" s="39"/>
      <c r="AK51" s="39"/>
      <c r="AL51" s="39"/>
      <c r="AM51" s="91">
        <f t="shared" si="56"/>
        <v>100</v>
      </c>
      <c r="AN51" s="91">
        <f t="shared" si="11"/>
        <v>100</v>
      </c>
      <c r="AO51" s="19"/>
      <c r="AP51" s="45">
        <v>0</v>
      </c>
    </row>
    <row r="52" spans="1:47" ht="37.5">
      <c r="A52" s="12">
        <v>3</v>
      </c>
      <c r="B52" s="5" t="s">
        <v>42</v>
      </c>
      <c r="C52" s="35">
        <f t="shared" si="116"/>
        <v>14393</v>
      </c>
      <c r="D52" s="39">
        <f t="shared" si="7"/>
        <v>5000</v>
      </c>
      <c r="E52" s="35">
        <f t="shared" ref="E52:F52" si="126">E512</f>
        <v>14393</v>
      </c>
      <c r="F52" s="35">
        <f t="shared" si="126"/>
        <v>5000</v>
      </c>
      <c r="G52" s="35">
        <f t="shared" ref="G52:X52" si="127">G512</f>
        <v>14393</v>
      </c>
      <c r="H52" s="35">
        <f t="shared" ref="H52:J52" si="128">H512</f>
        <v>5000</v>
      </c>
      <c r="I52" s="35">
        <f t="shared" si="128"/>
        <v>0</v>
      </c>
      <c r="J52" s="35">
        <f t="shared" si="128"/>
        <v>0</v>
      </c>
      <c r="K52" s="35">
        <f t="shared" si="127"/>
        <v>0</v>
      </c>
      <c r="L52" s="35">
        <f t="shared" si="127"/>
        <v>0</v>
      </c>
      <c r="M52" s="35"/>
      <c r="N52" s="35"/>
      <c r="O52" s="39">
        <f t="shared" si="107"/>
        <v>0</v>
      </c>
      <c r="P52" s="39"/>
      <c r="Q52" s="39">
        <f t="shared" si="108"/>
        <v>0</v>
      </c>
      <c r="R52" s="39"/>
      <c r="S52" s="35">
        <f t="shared" si="127"/>
        <v>0</v>
      </c>
      <c r="T52" s="35"/>
      <c r="U52" s="35"/>
      <c r="V52" s="35"/>
      <c r="W52" s="35"/>
      <c r="X52" s="35">
        <f t="shared" si="127"/>
        <v>0</v>
      </c>
      <c r="Y52" s="39">
        <f>Z52+AF52</f>
        <v>0</v>
      </c>
      <c r="Z52" s="39">
        <f t="shared" si="120"/>
        <v>0</v>
      </c>
      <c r="AA52" s="39">
        <f t="shared" ref="AA52" si="129">AA512</f>
        <v>0</v>
      </c>
      <c r="AB52" s="39"/>
      <c r="AC52" s="39"/>
      <c r="AD52" s="39"/>
      <c r="AE52" s="39"/>
      <c r="AF52" s="39"/>
      <c r="AG52" s="39"/>
      <c r="AH52" s="39"/>
      <c r="AI52" s="39"/>
      <c r="AJ52" s="39"/>
      <c r="AK52" s="39"/>
      <c r="AL52" s="39"/>
      <c r="AM52" s="91">
        <f t="shared" si="56"/>
        <v>0</v>
      </c>
      <c r="AN52" s="90">
        <f t="shared" si="11"/>
        <v>0</v>
      </c>
      <c r="AO52" s="19"/>
      <c r="AP52" s="45"/>
    </row>
    <row r="53" spans="1:47" ht="16.5" customHeight="1">
      <c r="A53" s="3"/>
      <c r="B53" s="5"/>
      <c r="C53" s="35"/>
      <c r="D53" s="35"/>
      <c r="E53" s="35"/>
      <c r="F53" s="35"/>
      <c r="G53" s="35"/>
      <c r="H53" s="35"/>
      <c r="I53" s="35"/>
      <c r="J53" s="35"/>
      <c r="K53" s="35"/>
      <c r="L53" s="35"/>
      <c r="M53" s="35"/>
      <c r="N53" s="35"/>
      <c r="O53" s="35"/>
      <c r="P53" s="35"/>
      <c r="Q53" s="35"/>
      <c r="R53" s="35"/>
      <c r="S53" s="35"/>
      <c r="T53" s="35"/>
      <c r="U53" s="35"/>
      <c r="V53" s="35"/>
      <c r="W53" s="35"/>
      <c r="X53" s="35"/>
      <c r="Y53" s="39"/>
      <c r="Z53" s="39"/>
      <c r="AA53" s="39"/>
      <c r="AB53" s="39"/>
      <c r="AC53" s="39"/>
      <c r="AD53" s="39"/>
      <c r="AE53" s="39"/>
      <c r="AF53" s="39"/>
      <c r="AG53" s="39"/>
      <c r="AH53" s="39"/>
      <c r="AI53" s="39"/>
      <c r="AJ53" s="39"/>
      <c r="AK53" s="39"/>
      <c r="AL53" s="39"/>
      <c r="AM53" s="95"/>
      <c r="AN53" s="90"/>
      <c r="AO53" s="19"/>
      <c r="AP53" s="45"/>
    </row>
    <row r="54" spans="1:47" ht="48" customHeight="1">
      <c r="A54" s="15"/>
      <c r="B54" s="16" t="s">
        <v>43</v>
      </c>
      <c r="C54" s="34">
        <f>C55+C509</f>
        <v>6743055.1176252319</v>
      </c>
      <c r="D54" s="34">
        <f t="shared" ref="D54:AL54" si="130">D55+D509</f>
        <v>7898371.4241187386</v>
      </c>
      <c r="E54" s="34">
        <f t="shared" si="130"/>
        <v>3056762.7502782932</v>
      </c>
      <c r="F54" s="34">
        <f t="shared" si="130"/>
        <v>3217838.0567717995</v>
      </c>
      <c r="G54" s="34">
        <f t="shared" si="130"/>
        <v>958934</v>
      </c>
      <c r="H54" s="34">
        <f t="shared" si="130"/>
        <v>958934</v>
      </c>
      <c r="I54" s="34">
        <f t="shared" si="130"/>
        <v>2085057.6935064935</v>
      </c>
      <c r="J54" s="34">
        <f t="shared" si="130"/>
        <v>2229773.0567717995</v>
      </c>
      <c r="K54" s="34">
        <f t="shared" si="130"/>
        <v>0</v>
      </c>
      <c r="L54" s="34">
        <f t="shared" si="130"/>
        <v>0</v>
      </c>
      <c r="M54" s="34">
        <f t="shared" si="130"/>
        <v>0</v>
      </c>
      <c r="N54" s="34">
        <f t="shared" si="130"/>
        <v>38910</v>
      </c>
      <c r="O54" s="34">
        <f t="shared" si="130"/>
        <v>3686292.3673469387</v>
      </c>
      <c r="P54" s="34">
        <f t="shared" si="130"/>
        <v>4686292.3673469387</v>
      </c>
      <c r="Q54" s="34">
        <f t="shared" si="130"/>
        <v>3484142.3673469387</v>
      </c>
      <c r="R54" s="34">
        <f t="shared" si="130"/>
        <v>4484142.3673469387</v>
      </c>
      <c r="S54" s="34">
        <f t="shared" si="130"/>
        <v>3127360</v>
      </c>
      <c r="T54" s="34">
        <f t="shared" si="130"/>
        <v>4127360</v>
      </c>
      <c r="U54" s="34">
        <f t="shared" si="130"/>
        <v>95317</v>
      </c>
      <c r="V54" s="34">
        <f t="shared" si="130"/>
        <v>46640.36734693878</v>
      </c>
      <c r="W54" s="34">
        <f t="shared" si="130"/>
        <v>214825</v>
      </c>
      <c r="X54" s="34">
        <f t="shared" si="130"/>
        <v>202150</v>
      </c>
      <c r="Y54" s="34">
        <f t="shared" si="130"/>
        <v>6653375</v>
      </c>
      <c r="Z54" s="34">
        <f t="shared" si="130"/>
        <v>2238525</v>
      </c>
      <c r="AA54" s="34">
        <f t="shared" si="130"/>
        <v>708855</v>
      </c>
      <c r="AB54" s="34">
        <f t="shared" si="130"/>
        <v>1490876</v>
      </c>
      <c r="AC54" s="34">
        <f t="shared" ref="AC54:AE54" si="131">AC55+AC509</f>
        <v>0</v>
      </c>
      <c r="AD54" s="34">
        <f t="shared" si="131"/>
        <v>0</v>
      </c>
      <c r="AE54" s="34">
        <f t="shared" si="131"/>
        <v>38794</v>
      </c>
      <c r="AF54" s="34">
        <f t="shared" si="130"/>
        <v>4414850</v>
      </c>
      <c r="AG54" s="34">
        <f t="shared" si="130"/>
        <v>4356492</v>
      </c>
      <c r="AH54" s="34">
        <f t="shared" si="130"/>
        <v>4079769</v>
      </c>
      <c r="AI54" s="34">
        <f t="shared" si="130"/>
        <v>82635</v>
      </c>
      <c r="AJ54" s="34">
        <f t="shared" si="130"/>
        <v>23481</v>
      </c>
      <c r="AK54" s="34">
        <f t="shared" si="130"/>
        <v>170607</v>
      </c>
      <c r="AL54" s="34">
        <f t="shared" si="130"/>
        <v>58358</v>
      </c>
      <c r="AM54" s="90">
        <f>Y54/C54*100</f>
        <v>98.670037304146845</v>
      </c>
      <c r="AN54" s="90">
        <f t="shared" si="11"/>
        <v>84.237302131462513</v>
      </c>
      <c r="AO54" s="20"/>
      <c r="AP54" s="44"/>
      <c r="AQ54" s="34" t="e">
        <f t="shared" ref="AQ54" si="132">AQ55</f>
        <v>#REF!</v>
      </c>
      <c r="AS54" s="57"/>
      <c r="AU54" s="57"/>
    </row>
    <row r="55" spans="1:47" ht="24.75" customHeight="1">
      <c r="A55" s="16" t="s">
        <v>26</v>
      </c>
      <c r="B55" s="2" t="s">
        <v>44</v>
      </c>
      <c r="C55" s="34">
        <f t="shared" ref="C55:N55" si="133">C56+C67+C78+C247+C276+C314+C318+C426+C446</f>
        <v>6682392.1176252319</v>
      </c>
      <c r="D55" s="34">
        <f t="shared" si="133"/>
        <v>7856101.4241187386</v>
      </c>
      <c r="E55" s="34">
        <f t="shared" si="133"/>
        <v>2996099.7502782932</v>
      </c>
      <c r="F55" s="34">
        <f t="shared" si="133"/>
        <v>3175568.0567717995</v>
      </c>
      <c r="G55" s="34">
        <f t="shared" si="133"/>
        <v>912441</v>
      </c>
      <c r="H55" s="34">
        <f t="shared" si="133"/>
        <v>930834</v>
      </c>
      <c r="I55" s="34">
        <f t="shared" si="133"/>
        <v>2070887.6935064935</v>
      </c>
      <c r="J55" s="34">
        <f t="shared" si="133"/>
        <v>2215603.0567717995</v>
      </c>
      <c r="K55" s="34">
        <f t="shared" si="133"/>
        <v>0</v>
      </c>
      <c r="L55" s="34">
        <f t="shared" si="133"/>
        <v>0</v>
      </c>
      <c r="M55" s="34"/>
      <c r="N55" s="34">
        <f t="shared" si="133"/>
        <v>38910</v>
      </c>
      <c r="O55" s="34">
        <f t="shared" ref="O55" si="134">Q55+X55</f>
        <v>3686292.3673469387</v>
      </c>
      <c r="P55" s="34">
        <f t="shared" ref="P55" si="135">R55+X55</f>
        <v>4686292.3673469387</v>
      </c>
      <c r="Q55" s="34">
        <f t="shared" ref="Q55" si="136">S55+U55+V55+W55</f>
        <v>3484142.3673469387</v>
      </c>
      <c r="R55" s="34">
        <f t="shared" ref="R55" si="137">T55+U55+V55+W55</f>
        <v>4484142.3673469387</v>
      </c>
      <c r="S55" s="34">
        <f>S56+S67+S78+S247+S276+S318+S426+S446</f>
        <v>3127360</v>
      </c>
      <c r="T55" s="34">
        <f t="shared" ref="T55:AB55" si="138">T56+T67+T78+T247+T276+T318+T426+T446</f>
        <v>4127360</v>
      </c>
      <c r="U55" s="34">
        <f t="shared" si="138"/>
        <v>95317</v>
      </c>
      <c r="V55" s="34">
        <f t="shared" si="138"/>
        <v>46640.36734693878</v>
      </c>
      <c r="W55" s="34">
        <f t="shared" si="138"/>
        <v>214825</v>
      </c>
      <c r="X55" s="34">
        <f t="shared" si="138"/>
        <v>202150</v>
      </c>
      <c r="Y55" s="34">
        <f t="shared" si="138"/>
        <v>6621309</v>
      </c>
      <c r="Z55" s="34">
        <f t="shared" si="138"/>
        <v>2206459</v>
      </c>
      <c r="AA55" s="34">
        <f t="shared" si="138"/>
        <v>690959</v>
      </c>
      <c r="AB55" s="34">
        <f t="shared" si="138"/>
        <v>1476706</v>
      </c>
      <c r="AC55" s="34">
        <f t="shared" ref="AC55:AE55" si="139">AC56+AC67+AC78+AC247+AC276+AC318+AC426+AC446</f>
        <v>0</v>
      </c>
      <c r="AD55" s="34">
        <f t="shared" si="139"/>
        <v>0</v>
      </c>
      <c r="AE55" s="34">
        <f t="shared" si="139"/>
        <v>38794</v>
      </c>
      <c r="AF55" s="34">
        <f t="shared" ref="AF55:AL55" si="140">AF56+AF67+AF78+AF247+AF276+AF318+AF426+AF446</f>
        <v>4414850</v>
      </c>
      <c r="AG55" s="34">
        <f t="shared" si="140"/>
        <v>4356492</v>
      </c>
      <c r="AH55" s="34">
        <f t="shared" si="140"/>
        <v>4079769</v>
      </c>
      <c r="AI55" s="34">
        <f t="shared" si="140"/>
        <v>82635</v>
      </c>
      <c r="AJ55" s="34">
        <f t="shared" si="140"/>
        <v>23481</v>
      </c>
      <c r="AK55" s="34">
        <f t="shared" si="140"/>
        <v>170607</v>
      </c>
      <c r="AL55" s="34">
        <f t="shared" si="140"/>
        <v>58358</v>
      </c>
      <c r="AM55" s="90">
        <f>Y55/C55*100</f>
        <v>99.085909408636454</v>
      </c>
      <c r="AN55" s="90">
        <f t="shared" si="11"/>
        <v>84.282376748245042</v>
      </c>
      <c r="AO55" s="20">
        <v>0</v>
      </c>
      <c r="AP55" s="44">
        <v>0</v>
      </c>
      <c r="AQ55" s="34" t="e">
        <f>AQ56+AQ67+AQ78+AQ247+AQ276+AQ318+AQ426+AQ446</f>
        <v>#REF!</v>
      </c>
      <c r="AR55">
        <v>523970</v>
      </c>
      <c r="AS55" s="57">
        <f>AR55-AA55</f>
        <v>-166989</v>
      </c>
    </row>
    <row r="56" spans="1:47">
      <c r="A56" s="24" t="s">
        <v>8</v>
      </c>
      <c r="B56" s="25" t="s">
        <v>45</v>
      </c>
      <c r="C56" s="37">
        <f>C57</f>
        <v>14574</v>
      </c>
      <c r="D56" s="37">
        <f>D57</f>
        <v>34474</v>
      </c>
      <c r="E56" s="37">
        <f t="shared" ref="E56:AL56" si="141">E57</f>
        <v>14574</v>
      </c>
      <c r="F56" s="37">
        <f t="shared" si="141"/>
        <v>34474</v>
      </c>
      <c r="G56" s="37">
        <f t="shared" si="141"/>
        <v>14574</v>
      </c>
      <c r="H56" s="37">
        <f t="shared" si="141"/>
        <v>34474</v>
      </c>
      <c r="I56" s="37">
        <f t="shared" si="141"/>
        <v>0</v>
      </c>
      <c r="J56" s="37"/>
      <c r="K56" s="37">
        <f t="shared" si="141"/>
        <v>0</v>
      </c>
      <c r="L56" s="37">
        <f t="shared" si="141"/>
        <v>0</v>
      </c>
      <c r="M56" s="37"/>
      <c r="N56" s="37"/>
      <c r="O56" s="37">
        <f t="shared" si="141"/>
        <v>0</v>
      </c>
      <c r="P56" s="37"/>
      <c r="Q56" s="37">
        <f t="shared" si="141"/>
        <v>0</v>
      </c>
      <c r="R56" s="37"/>
      <c r="S56" s="37">
        <f t="shared" si="141"/>
        <v>0</v>
      </c>
      <c r="T56" s="37"/>
      <c r="U56" s="37">
        <f t="shared" si="141"/>
        <v>0</v>
      </c>
      <c r="V56" s="37">
        <f t="shared" si="141"/>
        <v>0</v>
      </c>
      <c r="W56" s="37">
        <f t="shared" si="141"/>
        <v>0</v>
      </c>
      <c r="X56" s="37">
        <f t="shared" si="141"/>
        <v>0</v>
      </c>
      <c r="Y56" s="37">
        <f t="shared" si="141"/>
        <v>15973</v>
      </c>
      <c r="Z56" s="37">
        <f t="shared" si="141"/>
        <v>15973</v>
      </c>
      <c r="AA56" s="37">
        <f t="shared" si="141"/>
        <v>15973</v>
      </c>
      <c r="AB56" s="37">
        <f t="shared" si="141"/>
        <v>0</v>
      </c>
      <c r="AC56" s="37">
        <f t="shared" si="141"/>
        <v>0</v>
      </c>
      <c r="AD56" s="37">
        <f t="shared" si="141"/>
        <v>0</v>
      </c>
      <c r="AE56" s="37"/>
      <c r="AF56" s="37">
        <f t="shared" si="141"/>
        <v>0</v>
      </c>
      <c r="AG56" s="37">
        <f t="shared" si="141"/>
        <v>0</v>
      </c>
      <c r="AH56" s="37">
        <f t="shared" si="141"/>
        <v>0</v>
      </c>
      <c r="AI56" s="37">
        <f t="shared" si="141"/>
        <v>0</v>
      </c>
      <c r="AJ56" s="37">
        <f t="shared" si="141"/>
        <v>0</v>
      </c>
      <c r="AK56" s="37">
        <f t="shared" si="141"/>
        <v>0</v>
      </c>
      <c r="AL56" s="37">
        <f t="shared" si="141"/>
        <v>0</v>
      </c>
      <c r="AM56" s="93">
        <v>18.34</v>
      </c>
      <c r="AN56" s="93">
        <f t="shared" si="11"/>
        <v>46.333468701050066</v>
      </c>
      <c r="AO56" s="48"/>
      <c r="AP56" s="49"/>
      <c r="AQ56" s="37" t="e">
        <f t="shared" ref="AQ56" si="142">AQ57</f>
        <v>#REF!</v>
      </c>
      <c r="AS56" s="57"/>
    </row>
    <row r="57" spans="1:47">
      <c r="A57" s="15" t="s">
        <v>38</v>
      </c>
      <c r="B57" s="2" t="s">
        <v>29</v>
      </c>
      <c r="C57" s="34">
        <f>C58+C64</f>
        <v>14574</v>
      </c>
      <c r="D57" s="34">
        <f>D58+D64</f>
        <v>34474</v>
      </c>
      <c r="E57" s="34">
        <f t="shared" ref="E57:X57" si="143">E58+E64</f>
        <v>14574</v>
      </c>
      <c r="F57" s="34">
        <f t="shared" ref="F57" si="144">F58+F64</f>
        <v>34474</v>
      </c>
      <c r="G57" s="34">
        <f t="shared" si="143"/>
        <v>14574</v>
      </c>
      <c r="H57" s="34">
        <f t="shared" ref="H57" si="145">H58+H64</f>
        <v>34474</v>
      </c>
      <c r="I57" s="34">
        <f t="shared" si="143"/>
        <v>0</v>
      </c>
      <c r="J57" s="34"/>
      <c r="K57" s="34">
        <f t="shared" si="143"/>
        <v>0</v>
      </c>
      <c r="L57" s="34">
        <f t="shared" si="143"/>
        <v>0</v>
      </c>
      <c r="M57" s="34"/>
      <c r="N57" s="34"/>
      <c r="O57" s="34">
        <f t="shared" si="143"/>
        <v>0</v>
      </c>
      <c r="P57" s="34"/>
      <c r="Q57" s="34">
        <f t="shared" si="143"/>
        <v>0</v>
      </c>
      <c r="R57" s="34"/>
      <c r="S57" s="34">
        <f t="shared" si="143"/>
        <v>0</v>
      </c>
      <c r="T57" s="34"/>
      <c r="U57" s="34">
        <f t="shared" si="143"/>
        <v>0</v>
      </c>
      <c r="V57" s="34">
        <f t="shared" si="143"/>
        <v>0</v>
      </c>
      <c r="W57" s="34">
        <f t="shared" si="143"/>
        <v>0</v>
      </c>
      <c r="X57" s="34">
        <f t="shared" si="143"/>
        <v>0</v>
      </c>
      <c r="Y57" s="34">
        <f t="shared" ref="Y57:AL57" si="146">Y58+Y64</f>
        <v>15973</v>
      </c>
      <c r="Z57" s="34">
        <f t="shared" si="146"/>
        <v>15973</v>
      </c>
      <c r="AA57" s="34">
        <f t="shared" si="146"/>
        <v>15973</v>
      </c>
      <c r="AB57" s="34">
        <f t="shared" si="146"/>
        <v>0</v>
      </c>
      <c r="AC57" s="34">
        <f t="shared" si="146"/>
        <v>0</v>
      </c>
      <c r="AD57" s="34">
        <f t="shared" si="146"/>
        <v>0</v>
      </c>
      <c r="AE57" s="34"/>
      <c r="AF57" s="34">
        <f t="shared" si="146"/>
        <v>0</v>
      </c>
      <c r="AG57" s="34">
        <f t="shared" si="146"/>
        <v>0</v>
      </c>
      <c r="AH57" s="34">
        <f t="shared" si="146"/>
        <v>0</v>
      </c>
      <c r="AI57" s="34">
        <f t="shared" si="146"/>
        <v>0</v>
      </c>
      <c r="AJ57" s="34">
        <f t="shared" si="146"/>
        <v>0</v>
      </c>
      <c r="AK57" s="34">
        <f t="shared" si="146"/>
        <v>0</v>
      </c>
      <c r="AL57" s="34">
        <f t="shared" si="146"/>
        <v>0</v>
      </c>
      <c r="AM57" s="90">
        <v>18.34</v>
      </c>
      <c r="AN57" s="90">
        <f t="shared" si="11"/>
        <v>46.333468701050066</v>
      </c>
      <c r="AO57" s="20"/>
      <c r="AP57" s="44"/>
      <c r="AQ57" s="34" t="e">
        <f t="shared" ref="AQ57" si="147">AQ58+AQ64</f>
        <v>#REF!</v>
      </c>
    </row>
    <row r="58" spans="1:47">
      <c r="A58" s="16" t="s">
        <v>30</v>
      </c>
      <c r="B58" s="2" t="s">
        <v>31</v>
      </c>
      <c r="C58" s="34">
        <f>C59</f>
        <v>8524</v>
      </c>
      <c r="D58" s="34">
        <f>D59</f>
        <v>28424</v>
      </c>
      <c r="E58" s="34">
        <f t="shared" ref="E58:AL58" si="148">E59</f>
        <v>8524</v>
      </c>
      <c r="F58" s="34">
        <f t="shared" si="148"/>
        <v>28424</v>
      </c>
      <c r="G58" s="34">
        <f t="shared" si="148"/>
        <v>8524</v>
      </c>
      <c r="H58" s="34">
        <f t="shared" si="148"/>
        <v>28424</v>
      </c>
      <c r="I58" s="34">
        <f t="shared" si="148"/>
        <v>0</v>
      </c>
      <c r="J58" s="34"/>
      <c r="K58" s="34">
        <f t="shared" si="148"/>
        <v>0</v>
      </c>
      <c r="L58" s="34">
        <f t="shared" si="148"/>
        <v>0</v>
      </c>
      <c r="M58" s="34"/>
      <c r="N58" s="34"/>
      <c r="O58" s="34">
        <f t="shared" si="148"/>
        <v>0</v>
      </c>
      <c r="P58" s="34"/>
      <c r="Q58" s="34">
        <f t="shared" si="148"/>
        <v>0</v>
      </c>
      <c r="R58" s="34"/>
      <c r="S58" s="34">
        <f t="shared" si="148"/>
        <v>0</v>
      </c>
      <c r="T58" s="34"/>
      <c r="U58" s="34">
        <f t="shared" si="148"/>
        <v>0</v>
      </c>
      <c r="V58" s="34">
        <f t="shared" si="148"/>
        <v>0</v>
      </c>
      <c r="W58" s="34">
        <f t="shared" si="148"/>
        <v>0</v>
      </c>
      <c r="X58" s="34">
        <f t="shared" si="148"/>
        <v>0</v>
      </c>
      <c r="Y58" s="34">
        <f t="shared" si="148"/>
        <v>12324</v>
      </c>
      <c r="Z58" s="34">
        <f t="shared" si="148"/>
        <v>12324</v>
      </c>
      <c r="AA58" s="34">
        <f t="shared" si="148"/>
        <v>12324</v>
      </c>
      <c r="AB58" s="34">
        <f t="shared" si="148"/>
        <v>0</v>
      </c>
      <c r="AC58" s="34">
        <f t="shared" si="148"/>
        <v>0</v>
      </c>
      <c r="AD58" s="34">
        <f t="shared" si="148"/>
        <v>0</v>
      </c>
      <c r="AE58" s="34"/>
      <c r="AF58" s="34">
        <f t="shared" si="148"/>
        <v>0</v>
      </c>
      <c r="AG58" s="34">
        <f t="shared" si="148"/>
        <v>0</v>
      </c>
      <c r="AH58" s="34">
        <f t="shared" si="148"/>
        <v>0</v>
      </c>
      <c r="AI58" s="34">
        <f t="shared" si="148"/>
        <v>0</v>
      </c>
      <c r="AJ58" s="34">
        <f t="shared" si="148"/>
        <v>0</v>
      </c>
      <c r="AK58" s="34">
        <f t="shared" si="148"/>
        <v>0</v>
      </c>
      <c r="AL58" s="34">
        <f t="shared" si="148"/>
        <v>0</v>
      </c>
      <c r="AM58" s="90">
        <f>Y58/C58*100</f>
        <v>144.58000938526513</v>
      </c>
      <c r="AN58" s="90">
        <f t="shared" si="11"/>
        <v>43.357725865465802</v>
      </c>
      <c r="AO58" s="20">
        <v>0</v>
      </c>
      <c r="AP58" s="44">
        <v>0</v>
      </c>
      <c r="AQ58" s="34">
        <f t="shared" ref="AQ58" si="149">AQ59</f>
        <v>2</v>
      </c>
    </row>
    <row r="59" spans="1:47" ht="19.5">
      <c r="A59" s="21" t="s">
        <v>46</v>
      </c>
      <c r="B59" s="56" t="s">
        <v>33</v>
      </c>
      <c r="C59" s="38">
        <f t="shared" ref="C59:G59" si="150">SUM(C60:C63)</f>
        <v>8524</v>
      </c>
      <c r="D59" s="38">
        <f t="shared" ref="D59" si="151">SUM(D60:D63)</f>
        <v>28424</v>
      </c>
      <c r="E59" s="38">
        <f t="shared" si="150"/>
        <v>8524</v>
      </c>
      <c r="F59" s="38">
        <f t="shared" si="150"/>
        <v>28424</v>
      </c>
      <c r="G59" s="38">
        <f t="shared" si="150"/>
        <v>8524</v>
      </c>
      <c r="H59" s="38">
        <f>SUM(H60:H63)</f>
        <v>28424</v>
      </c>
      <c r="I59" s="38">
        <f t="shared" ref="I59:AL59" si="152">SUM(I60:I63)</f>
        <v>0</v>
      </c>
      <c r="J59" s="38">
        <f t="shared" si="152"/>
        <v>0</v>
      </c>
      <c r="K59" s="38">
        <f t="shared" si="152"/>
        <v>0</v>
      </c>
      <c r="L59" s="38">
        <f t="shared" si="152"/>
        <v>0</v>
      </c>
      <c r="M59" s="38">
        <f t="shared" si="152"/>
        <v>0</v>
      </c>
      <c r="N59" s="38">
        <f t="shared" si="152"/>
        <v>0</v>
      </c>
      <c r="O59" s="38">
        <f t="shared" si="152"/>
        <v>0</v>
      </c>
      <c r="P59" s="38">
        <f t="shared" si="152"/>
        <v>0</v>
      </c>
      <c r="Q59" s="38">
        <f t="shared" si="152"/>
        <v>0</v>
      </c>
      <c r="R59" s="38">
        <f t="shared" si="152"/>
        <v>0</v>
      </c>
      <c r="S59" s="38">
        <f t="shared" si="152"/>
        <v>0</v>
      </c>
      <c r="T59" s="38">
        <f t="shared" si="152"/>
        <v>0</v>
      </c>
      <c r="U59" s="38">
        <f t="shared" si="152"/>
        <v>0</v>
      </c>
      <c r="V59" s="38">
        <f t="shared" si="152"/>
        <v>0</v>
      </c>
      <c r="W59" s="38">
        <f t="shared" si="152"/>
        <v>0</v>
      </c>
      <c r="X59" s="38">
        <f t="shared" si="152"/>
        <v>0</v>
      </c>
      <c r="Y59" s="38">
        <f t="shared" si="152"/>
        <v>12324</v>
      </c>
      <c r="Z59" s="38">
        <f t="shared" si="152"/>
        <v>12324</v>
      </c>
      <c r="AA59" s="38">
        <f t="shared" si="152"/>
        <v>12324</v>
      </c>
      <c r="AB59" s="38">
        <f t="shared" si="152"/>
        <v>0</v>
      </c>
      <c r="AC59" s="38">
        <f t="shared" si="152"/>
        <v>0</v>
      </c>
      <c r="AD59" s="38">
        <f t="shared" si="152"/>
        <v>0</v>
      </c>
      <c r="AE59" s="38"/>
      <c r="AF59" s="38">
        <f t="shared" si="152"/>
        <v>0</v>
      </c>
      <c r="AG59" s="38">
        <f t="shared" si="152"/>
        <v>0</v>
      </c>
      <c r="AH59" s="38">
        <f t="shared" si="152"/>
        <v>0</v>
      </c>
      <c r="AI59" s="38">
        <f t="shared" si="152"/>
        <v>0</v>
      </c>
      <c r="AJ59" s="38">
        <f t="shared" si="152"/>
        <v>0</v>
      </c>
      <c r="AK59" s="38">
        <f t="shared" si="152"/>
        <v>0</v>
      </c>
      <c r="AL59" s="38">
        <f t="shared" si="152"/>
        <v>0</v>
      </c>
      <c r="AM59" s="96">
        <f>Y59/C59*100</f>
        <v>144.58000938526513</v>
      </c>
      <c r="AN59" s="96">
        <f t="shared" si="11"/>
        <v>43.357725865465802</v>
      </c>
      <c r="AO59" s="50"/>
      <c r="AP59" s="51"/>
      <c r="AQ59" s="38">
        <f t="shared" ref="AQ59" si="153">SUM(AQ60:AQ61)</f>
        <v>2</v>
      </c>
    </row>
    <row r="60" spans="1:47" ht="21.75" customHeight="1">
      <c r="A60" s="12">
        <v>1</v>
      </c>
      <c r="B60" s="5" t="s">
        <v>47</v>
      </c>
      <c r="C60" s="39">
        <f t="shared" ref="C60:D63" si="154">E60+O60</f>
        <v>4132</v>
      </c>
      <c r="D60" s="39">
        <f t="shared" si="154"/>
        <v>4132</v>
      </c>
      <c r="E60" s="39">
        <f>G60+I60+K60+L60+N60</f>
        <v>4132</v>
      </c>
      <c r="F60" s="39">
        <f>H60+J60+K60+L60+N60</f>
        <v>4132</v>
      </c>
      <c r="G60" s="35">
        <v>4132</v>
      </c>
      <c r="H60" s="35">
        <v>4132</v>
      </c>
      <c r="I60" s="35"/>
      <c r="J60" s="35"/>
      <c r="K60" s="35"/>
      <c r="L60" s="35"/>
      <c r="M60" s="35"/>
      <c r="N60" s="35"/>
      <c r="O60" s="35">
        <f>Q60+X60</f>
        <v>0</v>
      </c>
      <c r="P60" s="35">
        <f>R60+X60</f>
        <v>0</v>
      </c>
      <c r="Q60" s="35">
        <f>S60+U60+V60+W60</f>
        <v>0</v>
      </c>
      <c r="R60" s="35">
        <f>T60+U60+V60+W60</f>
        <v>0</v>
      </c>
      <c r="S60" s="35"/>
      <c r="T60" s="35"/>
      <c r="U60" s="35"/>
      <c r="V60" s="35"/>
      <c r="W60" s="35"/>
      <c r="X60" s="35"/>
      <c r="Y60" s="39">
        <f>Z60+AF60</f>
        <v>3512</v>
      </c>
      <c r="Z60" s="39">
        <f t="shared" ref="Z60:Z61" si="155">AA60+AB60+AC60+AD60</f>
        <v>3512</v>
      </c>
      <c r="AA60" s="39">
        <v>3512</v>
      </c>
      <c r="AB60" s="39"/>
      <c r="AC60" s="39"/>
      <c r="AD60" s="39"/>
      <c r="AE60" s="39"/>
      <c r="AF60" s="39"/>
      <c r="AG60" s="39"/>
      <c r="AH60" s="39"/>
      <c r="AI60" s="39"/>
      <c r="AJ60" s="39"/>
      <c r="AK60" s="39"/>
      <c r="AL60" s="39"/>
      <c r="AM60" s="91">
        <f>Y60/C60*100</f>
        <v>84.995159728944827</v>
      </c>
      <c r="AN60" s="91">
        <f t="shared" si="11"/>
        <v>84.995159728944827</v>
      </c>
      <c r="AO60" s="12" t="s">
        <v>257</v>
      </c>
      <c r="AP60" s="45"/>
      <c r="AQ60">
        <v>1</v>
      </c>
    </row>
    <row r="61" spans="1:47" ht="60.75" customHeight="1">
      <c r="A61" s="12">
        <v>2</v>
      </c>
      <c r="B61" s="5" t="s">
        <v>48</v>
      </c>
      <c r="C61" s="39">
        <f t="shared" si="154"/>
        <v>4392</v>
      </c>
      <c r="D61" s="39">
        <f t="shared" si="154"/>
        <v>7000</v>
      </c>
      <c r="E61" s="39">
        <f t="shared" ref="E61:E63" si="156">G61+I61+K61+L61+N61</f>
        <v>4392</v>
      </c>
      <c r="F61" s="39">
        <f t="shared" ref="F61:F63" si="157">H61+J61+K61+L61+N61</f>
        <v>7000</v>
      </c>
      <c r="G61" s="35">
        <v>4392</v>
      </c>
      <c r="H61" s="35">
        <v>7000</v>
      </c>
      <c r="I61" s="35"/>
      <c r="J61" s="35"/>
      <c r="K61" s="35"/>
      <c r="L61" s="35"/>
      <c r="M61" s="35"/>
      <c r="N61" s="35"/>
      <c r="O61" s="35">
        <f t="shared" ref="O61:O63" si="158">Q61+X61</f>
        <v>0</v>
      </c>
      <c r="P61" s="35">
        <f t="shared" ref="P61:P63" si="159">R61+X61</f>
        <v>0</v>
      </c>
      <c r="Q61" s="35">
        <f t="shared" ref="Q61:Q63" si="160">S61+U61+V61+W61</f>
        <v>0</v>
      </c>
      <c r="R61" s="35">
        <f t="shared" ref="R61:R63" si="161">T61+U61+V61+W61</f>
        <v>0</v>
      </c>
      <c r="S61" s="35"/>
      <c r="T61" s="35"/>
      <c r="U61" s="35"/>
      <c r="V61" s="35"/>
      <c r="W61" s="35"/>
      <c r="X61" s="35"/>
      <c r="Y61" s="39">
        <f>Z61+AF61</f>
        <v>6781</v>
      </c>
      <c r="Z61" s="39">
        <f t="shared" si="155"/>
        <v>6781</v>
      </c>
      <c r="AA61" s="39">
        <v>6781</v>
      </c>
      <c r="AB61" s="39"/>
      <c r="AC61" s="39"/>
      <c r="AD61" s="39"/>
      <c r="AE61" s="39"/>
      <c r="AF61" s="39"/>
      <c r="AG61" s="39"/>
      <c r="AH61" s="39"/>
      <c r="AI61" s="39"/>
      <c r="AJ61" s="39"/>
      <c r="AK61" s="39"/>
      <c r="AL61" s="39"/>
      <c r="AM61" s="91">
        <f>Y61/C61*100</f>
        <v>154.39435336976322</v>
      </c>
      <c r="AN61" s="91">
        <f t="shared" si="11"/>
        <v>96.871428571428581</v>
      </c>
      <c r="AO61" s="12" t="s">
        <v>257</v>
      </c>
      <c r="AP61" s="45"/>
      <c r="AQ61">
        <v>1</v>
      </c>
      <c r="AR61" s="57"/>
    </row>
    <row r="62" spans="1:47" ht="70.5" customHeight="1">
      <c r="A62" s="12">
        <v>3</v>
      </c>
      <c r="B62" s="260" t="s">
        <v>475</v>
      </c>
      <c r="C62" s="39"/>
      <c r="D62" s="39">
        <f t="shared" si="154"/>
        <v>2330</v>
      </c>
      <c r="E62" s="39">
        <f t="shared" si="156"/>
        <v>0</v>
      </c>
      <c r="F62" s="39">
        <f t="shared" si="157"/>
        <v>2330</v>
      </c>
      <c r="G62" s="35"/>
      <c r="H62" s="262">
        <v>2330</v>
      </c>
      <c r="I62" s="35"/>
      <c r="J62" s="35"/>
      <c r="K62" s="35"/>
      <c r="L62" s="35"/>
      <c r="M62" s="35"/>
      <c r="N62" s="35"/>
      <c r="O62" s="35">
        <f t="shared" si="158"/>
        <v>0</v>
      </c>
      <c r="P62" s="35">
        <f t="shared" si="159"/>
        <v>0</v>
      </c>
      <c r="Q62" s="35">
        <f t="shared" si="160"/>
        <v>0</v>
      </c>
      <c r="R62" s="35">
        <f t="shared" si="161"/>
        <v>0</v>
      </c>
      <c r="S62" s="35"/>
      <c r="T62" s="35"/>
      <c r="U62" s="35"/>
      <c r="V62" s="35"/>
      <c r="W62" s="35"/>
      <c r="X62" s="35"/>
      <c r="Y62" s="39">
        <f t="shared" ref="Y62:Y63" si="162">Z62+AF62</f>
        <v>2031</v>
      </c>
      <c r="Z62" s="39">
        <f t="shared" ref="Z62:Z63" si="163">AA62+AB62+AC62+AD62</f>
        <v>2031</v>
      </c>
      <c r="AA62" s="39">
        <v>2031</v>
      </c>
      <c r="AB62" s="39"/>
      <c r="AC62" s="39"/>
      <c r="AD62" s="39"/>
      <c r="AE62" s="39"/>
      <c r="AF62" s="39"/>
      <c r="AG62" s="39"/>
      <c r="AH62" s="39"/>
      <c r="AI62" s="39"/>
      <c r="AJ62" s="39"/>
      <c r="AK62" s="39"/>
      <c r="AL62" s="39"/>
      <c r="AM62" s="91"/>
      <c r="AN62" s="91">
        <f t="shared" si="11"/>
        <v>87.167381974248926</v>
      </c>
      <c r="AO62" s="270" t="s">
        <v>257</v>
      </c>
      <c r="AP62" s="45"/>
      <c r="AR62" s="57"/>
    </row>
    <row r="63" spans="1:47" ht="60.75" customHeight="1">
      <c r="A63" s="12">
        <v>4</v>
      </c>
      <c r="B63" s="261" t="s">
        <v>848</v>
      </c>
      <c r="C63" s="39"/>
      <c r="D63" s="39">
        <f t="shared" si="154"/>
        <v>14962</v>
      </c>
      <c r="E63" s="39">
        <f t="shared" si="156"/>
        <v>0</v>
      </c>
      <c r="F63" s="39">
        <f t="shared" si="157"/>
        <v>14962</v>
      </c>
      <c r="G63" s="35"/>
      <c r="H63" s="262">
        <v>14962</v>
      </c>
      <c r="I63" s="35"/>
      <c r="J63" s="35"/>
      <c r="K63" s="35"/>
      <c r="L63" s="35"/>
      <c r="M63" s="35"/>
      <c r="N63" s="35"/>
      <c r="O63" s="35">
        <f t="shared" si="158"/>
        <v>0</v>
      </c>
      <c r="P63" s="35">
        <f t="shared" si="159"/>
        <v>0</v>
      </c>
      <c r="Q63" s="35">
        <f t="shared" si="160"/>
        <v>0</v>
      </c>
      <c r="R63" s="35">
        <f t="shared" si="161"/>
        <v>0</v>
      </c>
      <c r="S63" s="35"/>
      <c r="T63" s="35"/>
      <c r="U63" s="35"/>
      <c r="V63" s="35"/>
      <c r="W63" s="35"/>
      <c r="X63" s="35"/>
      <c r="Y63" s="39">
        <f t="shared" si="162"/>
        <v>0</v>
      </c>
      <c r="Z63" s="39">
        <f t="shared" si="163"/>
        <v>0</v>
      </c>
      <c r="AA63" s="39"/>
      <c r="AB63" s="39"/>
      <c r="AC63" s="39"/>
      <c r="AD63" s="39"/>
      <c r="AE63" s="39"/>
      <c r="AF63" s="39"/>
      <c r="AG63" s="39"/>
      <c r="AH63" s="39"/>
      <c r="AI63" s="39"/>
      <c r="AJ63" s="39"/>
      <c r="AK63" s="39"/>
      <c r="AL63" s="39"/>
      <c r="AM63" s="91"/>
      <c r="AN63" s="90">
        <f t="shared" si="11"/>
        <v>0</v>
      </c>
      <c r="AO63" s="271" t="s">
        <v>258</v>
      </c>
      <c r="AP63" s="45"/>
      <c r="AR63" s="57"/>
    </row>
    <row r="64" spans="1:47">
      <c r="A64" s="15" t="s">
        <v>36</v>
      </c>
      <c r="B64" s="2" t="s">
        <v>37</v>
      </c>
      <c r="C64" s="34">
        <f>C65</f>
        <v>6050</v>
      </c>
      <c r="D64" s="34">
        <f>D65</f>
        <v>6050</v>
      </c>
      <c r="E64" s="34">
        <f t="shared" ref="E64:AB65" si="164">E65</f>
        <v>6050</v>
      </c>
      <c r="F64" s="34">
        <f t="shared" si="164"/>
        <v>6050</v>
      </c>
      <c r="G64" s="34">
        <f t="shared" si="164"/>
        <v>6050</v>
      </c>
      <c r="H64" s="34">
        <f t="shared" si="164"/>
        <v>6050</v>
      </c>
      <c r="I64" s="34">
        <f t="shared" si="164"/>
        <v>0</v>
      </c>
      <c r="J64" s="34">
        <f t="shared" si="164"/>
        <v>0</v>
      </c>
      <c r="K64" s="34">
        <f t="shared" si="164"/>
        <v>0</v>
      </c>
      <c r="L64" s="34">
        <f t="shared" si="164"/>
        <v>0</v>
      </c>
      <c r="M64" s="34"/>
      <c r="N64" s="34"/>
      <c r="O64" s="34">
        <f t="shared" si="164"/>
        <v>0</v>
      </c>
      <c r="P64" s="34"/>
      <c r="Q64" s="34">
        <f t="shared" si="164"/>
        <v>0</v>
      </c>
      <c r="R64" s="34"/>
      <c r="S64" s="34">
        <f t="shared" si="164"/>
        <v>0</v>
      </c>
      <c r="T64" s="34"/>
      <c r="U64" s="34">
        <f t="shared" si="164"/>
        <v>0</v>
      </c>
      <c r="V64" s="34">
        <f t="shared" si="164"/>
        <v>0</v>
      </c>
      <c r="W64" s="34">
        <f t="shared" si="164"/>
        <v>0</v>
      </c>
      <c r="X64" s="34">
        <f t="shared" si="164"/>
        <v>0</v>
      </c>
      <c r="Y64" s="34">
        <f t="shared" si="164"/>
        <v>3649</v>
      </c>
      <c r="Z64" s="34">
        <f t="shared" si="164"/>
        <v>3649</v>
      </c>
      <c r="AA64" s="34">
        <f t="shared" si="164"/>
        <v>3649</v>
      </c>
      <c r="AB64" s="34">
        <f t="shared" si="164"/>
        <v>0</v>
      </c>
      <c r="AC64" s="34">
        <f t="shared" ref="AC64:AL65" si="165">AC65</f>
        <v>0</v>
      </c>
      <c r="AD64" s="34">
        <f t="shared" si="165"/>
        <v>0</v>
      </c>
      <c r="AE64" s="34"/>
      <c r="AF64" s="34">
        <f t="shared" si="165"/>
        <v>0</v>
      </c>
      <c r="AG64" s="34">
        <f t="shared" si="165"/>
        <v>0</v>
      </c>
      <c r="AH64" s="34">
        <f t="shared" si="165"/>
        <v>0</v>
      </c>
      <c r="AI64" s="34">
        <f t="shared" si="165"/>
        <v>0</v>
      </c>
      <c r="AJ64" s="34">
        <f t="shared" si="165"/>
        <v>0</v>
      </c>
      <c r="AK64" s="34">
        <f t="shared" si="165"/>
        <v>0</v>
      </c>
      <c r="AL64" s="34">
        <f t="shared" si="165"/>
        <v>0</v>
      </c>
      <c r="AM64" s="90">
        <v>21.11</v>
      </c>
      <c r="AN64" s="90">
        <f t="shared" si="11"/>
        <v>60.314049586776861</v>
      </c>
      <c r="AO64" s="16"/>
      <c r="AP64" s="44"/>
      <c r="AQ64" s="34" t="e">
        <f t="shared" ref="AQ64" si="166">AQ65</f>
        <v>#REF!</v>
      </c>
    </row>
    <row r="65" spans="1:45" ht="19.5">
      <c r="A65" s="21" t="s">
        <v>46</v>
      </c>
      <c r="B65" s="56" t="s">
        <v>33</v>
      </c>
      <c r="C65" s="38">
        <f>C66</f>
        <v>6050</v>
      </c>
      <c r="D65" s="38">
        <f>D66</f>
        <v>6050</v>
      </c>
      <c r="E65" s="38">
        <f t="shared" si="164"/>
        <v>6050</v>
      </c>
      <c r="F65" s="38">
        <f t="shared" si="164"/>
        <v>6050</v>
      </c>
      <c r="G65" s="38">
        <f t="shared" si="164"/>
        <v>6050</v>
      </c>
      <c r="H65" s="38">
        <f t="shared" si="164"/>
        <v>6050</v>
      </c>
      <c r="I65" s="38">
        <f t="shared" si="164"/>
        <v>0</v>
      </c>
      <c r="J65" s="38">
        <f t="shared" si="164"/>
        <v>0</v>
      </c>
      <c r="K65" s="38">
        <f t="shared" si="164"/>
        <v>0</v>
      </c>
      <c r="L65" s="38">
        <f t="shared" si="164"/>
        <v>0</v>
      </c>
      <c r="M65" s="38"/>
      <c r="N65" s="38"/>
      <c r="O65" s="38">
        <f t="shared" si="164"/>
        <v>0</v>
      </c>
      <c r="P65" s="38"/>
      <c r="Q65" s="38">
        <f t="shared" si="164"/>
        <v>0</v>
      </c>
      <c r="R65" s="38"/>
      <c r="S65" s="38">
        <f t="shared" si="164"/>
        <v>0</v>
      </c>
      <c r="T65" s="38"/>
      <c r="U65" s="38">
        <f t="shared" si="164"/>
        <v>0</v>
      </c>
      <c r="V65" s="38">
        <f t="shared" si="164"/>
        <v>0</v>
      </c>
      <c r="W65" s="38">
        <f t="shared" si="164"/>
        <v>0</v>
      </c>
      <c r="X65" s="38">
        <f t="shared" si="164"/>
        <v>0</v>
      </c>
      <c r="Y65" s="38">
        <f>Y66</f>
        <v>3649</v>
      </c>
      <c r="Z65" s="38">
        <f t="shared" si="164"/>
        <v>3649</v>
      </c>
      <c r="AA65" s="38">
        <f t="shared" si="164"/>
        <v>3649</v>
      </c>
      <c r="AB65" s="38">
        <f t="shared" si="164"/>
        <v>0</v>
      </c>
      <c r="AC65" s="38">
        <f t="shared" si="165"/>
        <v>0</v>
      </c>
      <c r="AD65" s="38">
        <f t="shared" si="165"/>
        <v>0</v>
      </c>
      <c r="AE65" s="38"/>
      <c r="AF65" s="38">
        <f t="shared" si="165"/>
        <v>0</v>
      </c>
      <c r="AG65" s="38">
        <f t="shared" si="165"/>
        <v>0</v>
      </c>
      <c r="AH65" s="38">
        <f t="shared" si="165"/>
        <v>0</v>
      </c>
      <c r="AI65" s="38">
        <f t="shared" si="165"/>
        <v>0</v>
      </c>
      <c r="AJ65" s="38">
        <f t="shared" si="165"/>
        <v>0</v>
      </c>
      <c r="AK65" s="38">
        <f t="shared" si="165"/>
        <v>0</v>
      </c>
      <c r="AL65" s="38">
        <f t="shared" si="165"/>
        <v>0</v>
      </c>
      <c r="AM65" s="90">
        <v>21.11</v>
      </c>
      <c r="AN65" s="90">
        <f t="shared" si="11"/>
        <v>60.314049586776861</v>
      </c>
      <c r="AO65" s="31"/>
      <c r="AP65" s="51"/>
      <c r="AQ65" s="38" t="e">
        <f>AQ66+#REF!</f>
        <v>#REF!</v>
      </c>
    </row>
    <row r="66" spans="1:45" ht="47.25" customHeight="1">
      <c r="A66" s="12"/>
      <c r="B66" s="5" t="s">
        <v>50</v>
      </c>
      <c r="C66" s="39">
        <f t="shared" ref="C66:D66" si="167">E66+O66</f>
        <v>6050</v>
      </c>
      <c r="D66" s="39">
        <f t="shared" si="167"/>
        <v>6050</v>
      </c>
      <c r="E66" s="39">
        <f t="shared" ref="E66" si="168">G66+I66+K66+L66+N66</f>
        <v>6050</v>
      </c>
      <c r="F66" s="39">
        <f t="shared" ref="F66" si="169">H66+J66+K66+L66+N66</f>
        <v>6050</v>
      </c>
      <c r="G66" s="35">
        <v>6050</v>
      </c>
      <c r="H66" s="35">
        <v>6050</v>
      </c>
      <c r="I66" s="35"/>
      <c r="J66" s="35"/>
      <c r="K66" s="35"/>
      <c r="L66" s="35"/>
      <c r="M66" s="35"/>
      <c r="N66" s="35"/>
      <c r="O66" s="35">
        <f t="shared" ref="O66" si="170">Q66+X66</f>
        <v>0</v>
      </c>
      <c r="P66" s="35">
        <f t="shared" ref="P66" si="171">R66+X66</f>
        <v>0</v>
      </c>
      <c r="Q66" s="35">
        <f t="shared" ref="Q66" si="172">S66+U66+V66+W66</f>
        <v>0</v>
      </c>
      <c r="R66" s="35">
        <f t="shared" ref="R66" si="173">T66+U66+V66+W66</f>
        <v>0</v>
      </c>
      <c r="S66" s="35"/>
      <c r="T66" s="35"/>
      <c r="U66" s="35"/>
      <c r="V66" s="35"/>
      <c r="W66" s="35"/>
      <c r="X66" s="35"/>
      <c r="Y66" s="39">
        <f>Z66+AF66</f>
        <v>3649</v>
      </c>
      <c r="Z66" s="39">
        <f t="shared" ref="Z66" si="174">AA66+AB66+AC66+AD66</f>
        <v>3649</v>
      </c>
      <c r="AA66" s="39">
        <v>3649</v>
      </c>
      <c r="AB66" s="39"/>
      <c r="AC66" s="39"/>
      <c r="AD66" s="39"/>
      <c r="AE66" s="39"/>
      <c r="AF66" s="39"/>
      <c r="AG66" s="39"/>
      <c r="AH66" s="39"/>
      <c r="AI66" s="39"/>
      <c r="AJ66" s="39"/>
      <c r="AK66" s="39"/>
      <c r="AL66" s="39"/>
      <c r="AM66" s="91">
        <f t="shared" ref="AM66:AM75" si="175">Y66/C66*100</f>
        <v>60.314049586776861</v>
      </c>
      <c r="AN66" s="91">
        <f t="shared" si="11"/>
        <v>60.314049586776861</v>
      </c>
      <c r="AO66" s="12" t="s">
        <v>258</v>
      </c>
      <c r="AP66" s="45"/>
      <c r="AQ66">
        <v>1</v>
      </c>
    </row>
    <row r="67" spans="1:45">
      <c r="A67" s="26" t="s">
        <v>21</v>
      </c>
      <c r="B67" s="25" t="s">
        <v>51</v>
      </c>
      <c r="C67" s="37">
        <f>C68</f>
        <v>231640</v>
      </c>
      <c r="D67" s="37">
        <f>D68</f>
        <v>303139</v>
      </c>
      <c r="E67" s="37">
        <f t="shared" ref="E67:AL67" si="176">E68</f>
        <v>231640</v>
      </c>
      <c r="F67" s="37">
        <f t="shared" si="176"/>
        <v>303139</v>
      </c>
      <c r="G67" s="37">
        <f t="shared" si="176"/>
        <v>231640</v>
      </c>
      <c r="H67" s="37">
        <f t="shared" si="176"/>
        <v>243139</v>
      </c>
      <c r="I67" s="37">
        <f t="shared" si="176"/>
        <v>0</v>
      </c>
      <c r="J67" s="37">
        <f t="shared" si="176"/>
        <v>60000</v>
      </c>
      <c r="K67" s="37">
        <f t="shared" si="176"/>
        <v>0</v>
      </c>
      <c r="L67" s="37">
        <f t="shared" si="176"/>
        <v>0</v>
      </c>
      <c r="M67" s="37">
        <f t="shared" si="176"/>
        <v>0</v>
      </c>
      <c r="N67" s="37">
        <f t="shared" si="176"/>
        <v>0</v>
      </c>
      <c r="O67" s="37">
        <f t="shared" si="176"/>
        <v>0</v>
      </c>
      <c r="P67" s="37">
        <f t="shared" si="176"/>
        <v>0</v>
      </c>
      <c r="Q67" s="37">
        <f t="shared" si="176"/>
        <v>0</v>
      </c>
      <c r="R67" s="37">
        <f t="shared" si="176"/>
        <v>0</v>
      </c>
      <c r="S67" s="37">
        <f t="shared" si="176"/>
        <v>0</v>
      </c>
      <c r="T67" s="37">
        <f t="shared" si="176"/>
        <v>0</v>
      </c>
      <c r="U67" s="37">
        <f t="shared" si="176"/>
        <v>0</v>
      </c>
      <c r="V67" s="37">
        <f t="shared" si="176"/>
        <v>0</v>
      </c>
      <c r="W67" s="37">
        <f t="shared" si="176"/>
        <v>0</v>
      </c>
      <c r="X67" s="37">
        <f t="shared" si="176"/>
        <v>0</v>
      </c>
      <c r="Y67" s="37">
        <f t="shared" si="176"/>
        <v>234548</v>
      </c>
      <c r="Z67" s="37">
        <f t="shared" si="176"/>
        <v>234548</v>
      </c>
      <c r="AA67" s="37">
        <f t="shared" si="176"/>
        <v>199574</v>
      </c>
      <c r="AB67" s="37">
        <f t="shared" si="176"/>
        <v>34974</v>
      </c>
      <c r="AC67" s="37">
        <f t="shared" si="176"/>
        <v>0</v>
      </c>
      <c r="AD67" s="37">
        <f t="shared" si="176"/>
        <v>0</v>
      </c>
      <c r="AE67" s="37"/>
      <c r="AF67" s="37">
        <f t="shared" si="176"/>
        <v>0</v>
      </c>
      <c r="AG67" s="37">
        <f t="shared" si="176"/>
        <v>0</v>
      </c>
      <c r="AH67" s="37">
        <f t="shared" si="176"/>
        <v>0</v>
      </c>
      <c r="AI67" s="37">
        <f t="shared" si="176"/>
        <v>0</v>
      </c>
      <c r="AJ67" s="37">
        <f t="shared" si="176"/>
        <v>0</v>
      </c>
      <c r="AK67" s="37">
        <f t="shared" si="176"/>
        <v>0</v>
      </c>
      <c r="AL67" s="37">
        <f t="shared" si="176"/>
        <v>0</v>
      </c>
      <c r="AM67" s="93">
        <f t="shared" si="175"/>
        <v>101.2553963046106</v>
      </c>
      <c r="AN67" s="93">
        <f t="shared" si="11"/>
        <v>77.373086273953533</v>
      </c>
      <c r="AO67" s="48"/>
      <c r="AP67" s="49"/>
      <c r="AQ67" s="37">
        <f t="shared" ref="AQ67" si="177">AQ68</f>
        <v>3</v>
      </c>
    </row>
    <row r="68" spans="1:45">
      <c r="A68" s="15" t="s">
        <v>38</v>
      </c>
      <c r="B68" s="2" t="s">
        <v>29</v>
      </c>
      <c r="C68" s="34">
        <f>C69+C73</f>
        <v>231640</v>
      </c>
      <c r="D68" s="34">
        <f>D69+D73</f>
        <v>303139</v>
      </c>
      <c r="E68" s="34">
        <f t="shared" ref="E68:G68" si="178">E69+E73</f>
        <v>231640</v>
      </c>
      <c r="F68" s="34">
        <f t="shared" ref="F68" si="179">F69+F73</f>
        <v>303139</v>
      </c>
      <c r="G68" s="34">
        <f t="shared" si="178"/>
        <v>231640</v>
      </c>
      <c r="H68" s="34">
        <f t="shared" ref="H68" si="180">H69+H73</f>
        <v>243139</v>
      </c>
      <c r="I68" s="34">
        <f t="shared" ref="I68:AL68" si="181">I69+I73</f>
        <v>0</v>
      </c>
      <c r="J68" s="34">
        <f t="shared" si="181"/>
        <v>60000</v>
      </c>
      <c r="K68" s="34">
        <f t="shared" si="181"/>
        <v>0</v>
      </c>
      <c r="L68" s="34">
        <f t="shared" si="181"/>
        <v>0</v>
      </c>
      <c r="M68" s="34">
        <f t="shared" si="181"/>
        <v>0</v>
      </c>
      <c r="N68" s="34">
        <f t="shared" si="181"/>
        <v>0</v>
      </c>
      <c r="O68" s="34">
        <f t="shared" si="181"/>
        <v>0</v>
      </c>
      <c r="P68" s="34">
        <f t="shared" si="181"/>
        <v>0</v>
      </c>
      <c r="Q68" s="34">
        <f t="shared" si="181"/>
        <v>0</v>
      </c>
      <c r="R68" s="34">
        <f t="shared" si="181"/>
        <v>0</v>
      </c>
      <c r="S68" s="34">
        <f t="shared" si="181"/>
        <v>0</v>
      </c>
      <c r="T68" s="34">
        <f t="shared" si="181"/>
        <v>0</v>
      </c>
      <c r="U68" s="34">
        <f t="shared" si="181"/>
        <v>0</v>
      </c>
      <c r="V68" s="34">
        <f t="shared" si="181"/>
        <v>0</v>
      </c>
      <c r="W68" s="34">
        <f t="shared" si="181"/>
        <v>0</v>
      </c>
      <c r="X68" s="34">
        <f t="shared" si="181"/>
        <v>0</v>
      </c>
      <c r="Y68" s="34">
        <f t="shared" si="181"/>
        <v>234548</v>
      </c>
      <c r="Z68" s="34">
        <f t="shared" si="181"/>
        <v>234548</v>
      </c>
      <c r="AA68" s="34">
        <f t="shared" si="181"/>
        <v>199574</v>
      </c>
      <c r="AB68" s="34">
        <f t="shared" si="181"/>
        <v>34974</v>
      </c>
      <c r="AC68" s="34">
        <f t="shared" si="181"/>
        <v>0</v>
      </c>
      <c r="AD68" s="34">
        <f t="shared" si="181"/>
        <v>0</v>
      </c>
      <c r="AE68" s="34"/>
      <c r="AF68" s="34">
        <f t="shared" si="181"/>
        <v>0</v>
      </c>
      <c r="AG68" s="34">
        <f t="shared" si="181"/>
        <v>0</v>
      </c>
      <c r="AH68" s="34">
        <f t="shared" si="181"/>
        <v>0</v>
      </c>
      <c r="AI68" s="34">
        <f t="shared" si="181"/>
        <v>0</v>
      </c>
      <c r="AJ68" s="34">
        <f t="shared" si="181"/>
        <v>0</v>
      </c>
      <c r="AK68" s="34">
        <f t="shared" si="181"/>
        <v>0</v>
      </c>
      <c r="AL68" s="34">
        <f t="shared" si="181"/>
        <v>0</v>
      </c>
      <c r="AM68" s="90">
        <f t="shared" si="175"/>
        <v>101.2553963046106</v>
      </c>
      <c r="AN68" s="90">
        <f t="shared" si="11"/>
        <v>77.373086273953533</v>
      </c>
      <c r="AO68" s="20"/>
      <c r="AP68" s="44"/>
      <c r="AQ68" s="34">
        <f t="shared" ref="AQ68" si="182">AQ69+AQ73</f>
        <v>3</v>
      </c>
    </row>
    <row r="69" spans="1:45">
      <c r="A69" s="16" t="s">
        <v>30</v>
      </c>
      <c r="B69" s="2" t="s">
        <v>31</v>
      </c>
      <c r="C69" s="34">
        <f>C70</f>
        <v>189640</v>
      </c>
      <c r="D69" s="34">
        <f>D70</f>
        <v>271319</v>
      </c>
      <c r="E69" s="34">
        <f t="shared" ref="E69:AL69" si="183">E70</f>
        <v>189640</v>
      </c>
      <c r="F69" s="34">
        <f t="shared" si="183"/>
        <v>271319</v>
      </c>
      <c r="G69" s="34">
        <f t="shared" si="183"/>
        <v>189640</v>
      </c>
      <c r="H69" s="34">
        <f t="shared" si="183"/>
        <v>211319</v>
      </c>
      <c r="I69" s="34">
        <f t="shared" si="183"/>
        <v>0</v>
      </c>
      <c r="J69" s="34">
        <f t="shared" si="183"/>
        <v>60000</v>
      </c>
      <c r="K69" s="34">
        <f t="shared" si="183"/>
        <v>0</v>
      </c>
      <c r="L69" s="34">
        <f t="shared" si="183"/>
        <v>0</v>
      </c>
      <c r="M69" s="34">
        <f t="shared" si="183"/>
        <v>0</v>
      </c>
      <c r="N69" s="34">
        <f t="shared" si="183"/>
        <v>0</v>
      </c>
      <c r="O69" s="34">
        <f t="shared" si="183"/>
        <v>0</v>
      </c>
      <c r="P69" s="34">
        <f t="shared" si="183"/>
        <v>0</v>
      </c>
      <c r="Q69" s="34">
        <f t="shared" si="183"/>
        <v>0</v>
      </c>
      <c r="R69" s="34">
        <f t="shared" si="183"/>
        <v>0</v>
      </c>
      <c r="S69" s="34">
        <f t="shared" si="183"/>
        <v>0</v>
      </c>
      <c r="T69" s="34">
        <f t="shared" si="183"/>
        <v>0</v>
      </c>
      <c r="U69" s="34">
        <f t="shared" si="183"/>
        <v>0</v>
      </c>
      <c r="V69" s="34">
        <f t="shared" si="183"/>
        <v>0</v>
      </c>
      <c r="W69" s="34">
        <f t="shared" si="183"/>
        <v>0</v>
      </c>
      <c r="X69" s="34">
        <f t="shared" si="183"/>
        <v>0</v>
      </c>
      <c r="Y69" s="34">
        <f t="shared" si="183"/>
        <v>210537</v>
      </c>
      <c r="Z69" s="34">
        <f t="shared" si="183"/>
        <v>210537</v>
      </c>
      <c r="AA69" s="34">
        <f t="shared" si="183"/>
        <v>175563</v>
      </c>
      <c r="AB69" s="34">
        <f t="shared" si="183"/>
        <v>34974</v>
      </c>
      <c r="AC69" s="34">
        <f t="shared" si="183"/>
        <v>0</v>
      </c>
      <c r="AD69" s="34">
        <f t="shared" si="183"/>
        <v>0</v>
      </c>
      <c r="AE69" s="34"/>
      <c r="AF69" s="34">
        <f t="shared" si="183"/>
        <v>0</v>
      </c>
      <c r="AG69" s="34">
        <f t="shared" si="183"/>
        <v>0</v>
      </c>
      <c r="AH69" s="34">
        <f t="shared" si="183"/>
        <v>0</v>
      </c>
      <c r="AI69" s="34">
        <f t="shared" si="183"/>
        <v>0</v>
      </c>
      <c r="AJ69" s="34">
        <f t="shared" si="183"/>
        <v>0</v>
      </c>
      <c r="AK69" s="34">
        <f t="shared" si="183"/>
        <v>0</v>
      </c>
      <c r="AL69" s="34">
        <f t="shared" si="183"/>
        <v>0</v>
      </c>
      <c r="AM69" s="90">
        <f t="shared" si="175"/>
        <v>111.01929972579624</v>
      </c>
      <c r="AN69" s="90">
        <f t="shared" si="11"/>
        <v>77.59758807897714</v>
      </c>
      <c r="AO69" s="20">
        <v>0</v>
      </c>
      <c r="AP69" s="44">
        <v>0</v>
      </c>
      <c r="AQ69" s="34">
        <f t="shared" ref="AQ69" si="184">AQ70</f>
        <v>2</v>
      </c>
    </row>
    <row r="70" spans="1:45" ht="19.5">
      <c r="A70" s="21" t="s">
        <v>52</v>
      </c>
      <c r="B70" s="56" t="s">
        <v>32</v>
      </c>
      <c r="C70" s="38">
        <f>SUM(C71:C72)</f>
        <v>189640</v>
      </c>
      <c r="D70" s="38">
        <f>SUM(D71:D72)</f>
        <v>271319</v>
      </c>
      <c r="E70" s="38">
        <f t="shared" ref="E70:G70" si="185">SUM(E71:E72)</f>
        <v>189640</v>
      </c>
      <c r="F70" s="38">
        <f t="shared" ref="F70" si="186">SUM(F71:F72)</f>
        <v>271319</v>
      </c>
      <c r="G70" s="38">
        <f t="shared" si="185"/>
        <v>189640</v>
      </c>
      <c r="H70" s="38">
        <f t="shared" ref="H70" si="187">SUM(H71:H72)</f>
        <v>211319</v>
      </c>
      <c r="I70" s="38">
        <f t="shared" ref="I70:AL70" si="188">SUM(I71:I72)</f>
        <v>0</v>
      </c>
      <c r="J70" s="38">
        <f t="shared" si="188"/>
        <v>60000</v>
      </c>
      <c r="K70" s="38">
        <f t="shared" si="188"/>
        <v>0</v>
      </c>
      <c r="L70" s="38">
        <f t="shared" si="188"/>
        <v>0</v>
      </c>
      <c r="M70" s="38">
        <f t="shared" si="188"/>
        <v>0</v>
      </c>
      <c r="N70" s="38">
        <f t="shared" si="188"/>
        <v>0</v>
      </c>
      <c r="O70" s="38">
        <f t="shared" si="188"/>
        <v>0</v>
      </c>
      <c r="P70" s="38">
        <f t="shared" si="188"/>
        <v>0</v>
      </c>
      <c r="Q70" s="38">
        <f t="shared" si="188"/>
        <v>0</v>
      </c>
      <c r="R70" s="38">
        <f t="shared" si="188"/>
        <v>0</v>
      </c>
      <c r="S70" s="38">
        <f t="shared" si="188"/>
        <v>0</v>
      </c>
      <c r="T70" s="38">
        <f t="shared" si="188"/>
        <v>0</v>
      </c>
      <c r="U70" s="38">
        <f t="shared" si="188"/>
        <v>0</v>
      </c>
      <c r="V70" s="38">
        <f t="shared" si="188"/>
        <v>0</v>
      </c>
      <c r="W70" s="38">
        <f t="shared" si="188"/>
        <v>0</v>
      </c>
      <c r="X70" s="38">
        <f t="shared" si="188"/>
        <v>0</v>
      </c>
      <c r="Y70" s="38">
        <f t="shared" si="188"/>
        <v>210537</v>
      </c>
      <c r="Z70" s="38">
        <f t="shared" si="188"/>
        <v>210537</v>
      </c>
      <c r="AA70" s="38">
        <f t="shared" si="188"/>
        <v>175563</v>
      </c>
      <c r="AB70" s="38">
        <f t="shared" si="188"/>
        <v>34974</v>
      </c>
      <c r="AC70" s="38">
        <f t="shared" si="188"/>
        <v>0</v>
      </c>
      <c r="AD70" s="38">
        <f t="shared" si="188"/>
        <v>0</v>
      </c>
      <c r="AE70" s="38"/>
      <c r="AF70" s="38">
        <f t="shared" si="188"/>
        <v>0</v>
      </c>
      <c r="AG70" s="38">
        <f t="shared" si="188"/>
        <v>0</v>
      </c>
      <c r="AH70" s="38">
        <f t="shared" si="188"/>
        <v>0</v>
      </c>
      <c r="AI70" s="38">
        <f t="shared" si="188"/>
        <v>0</v>
      </c>
      <c r="AJ70" s="38">
        <f t="shared" si="188"/>
        <v>0</v>
      </c>
      <c r="AK70" s="38">
        <f t="shared" si="188"/>
        <v>0</v>
      </c>
      <c r="AL70" s="38">
        <f t="shared" si="188"/>
        <v>0</v>
      </c>
      <c r="AM70" s="96">
        <f t="shared" si="175"/>
        <v>111.01929972579624</v>
      </c>
      <c r="AN70" s="90">
        <f t="shared" si="11"/>
        <v>77.59758807897714</v>
      </c>
      <c r="AO70" s="50"/>
      <c r="AP70" s="51"/>
      <c r="AQ70" s="38">
        <f t="shared" ref="AQ70" si="189">SUM(AQ71:AQ72)</f>
        <v>2</v>
      </c>
    </row>
    <row r="71" spans="1:45" ht="56.25">
      <c r="A71" s="12" t="s">
        <v>49</v>
      </c>
      <c r="B71" s="5" t="s">
        <v>53</v>
      </c>
      <c r="C71" s="39">
        <f t="shared" ref="C71:D72" si="190">E71+O71</f>
        <v>89640</v>
      </c>
      <c r="D71" s="39">
        <f t="shared" si="190"/>
        <v>75230</v>
      </c>
      <c r="E71" s="39">
        <f t="shared" ref="E71:E72" si="191">G71+I71+K71+L71+N71</f>
        <v>89640</v>
      </c>
      <c r="F71" s="39">
        <f t="shared" ref="F71:F72" si="192">H71+J71+K71+L71+N71</f>
        <v>75230</v>
      </c>
      <c r="G71" s="35">
        <v>89640</v>
      </c>
      <c r="H71" s="35">
        <v>75230</v>
      </c>
      <c r="I71" s="35"/>
      <c r="J71" s="35"/>
      <c r="K71" s="35"/>
      <c r="L71" s="35"/>
      <c r="M71" s="35"/>
      <c r="N71" s="35"/>
      <c r="O71" s="35">
        <f t="shared" ref="O71:O72" si="193">Q71+X71</f>
        <v>0</v>
      </c>
      <c r="P71" s="35">
        <f t="shared" ref="P71:P72" si="194">R71+X71</f>
        <v>0</v>
      </c>
      <c r="Q71" s="35">
        <f t="shared" ref="Q71:Q72" si="195">S71+U71+V71+W71</f>
        <v>0</v>
      </c>
      <c r="R71" s="35">
        <f t="shared" ref="R71:R72" si="196">T71+U71+V71+W71</f>
        <v>0</v>
      </c>
      <c r="S71" s="35"/>
      <c r="T71" s="35"/>
      <c r="U71" s="35"/>
      <c r="V71" s="35"/>
      <c r="W71" s="35"/>
      <c r="X71" s="35"/>
      <c r="Y71" s="39">
        <f>Z71+AF71</f>
        <v>75014</v>
      </c>
      <c r="Z71" s="39">
        <f t="shared" ref="Z71:Z72" si="197">AA71+AB71+AC71+AD71</f>
        <v>75014</v>
      </c>
      <c r="AA71" s="39">
        <v>75014</v>
      </c>
      <c r="AB71" s="39"/>
      <c r="AC71" s="39"/>
      <c r="AD71" s="39"/>
      <c r="AE71" s="39"/>
      <c r="AF71" s="39"/>
      <c r="AG71" s="39"/>
      <c r="AH71" s="39"/>
      <c r="AI71" s="39"/>
      <c r="AJ71" s="39"/>
      <c r="AK71" s="39"/>
      <c r="AL71" s="39"/>
      <c r="AM71" s="91">
        <f t="shared" si="175"/>
        <v>83.68362338241856</v>
      </c>
      <c r="AN71" s="91">
        <f t="shared" si="11"/>
        <v>99.712880499800619</v>
      </c>
      <c r="AO71" s="12" t="s">
        <v>259</v>
      </c>
      <c r="AP71" s="45"/>
      <c r="AQ71">
        <v>1</v>
      </c>
    </row>
    <row r="72" spans="1:45" ht="32.25" customHeight="1">
      <c r="A72" s="12" t="s">
        <v>54</v>
      </c>
      <c r="B72" s="5" t="s">
        <v>55</v>
      </c>
      <c r="C72" s="39">
        <f t="shared" si="190"/>
        <v>100000</v>
      </c>
      <c r="D72" s="39">
        <f t="shared" si="190"/>
        <v>196089</v>
      </c>
      <c r="E72" s="39">
        <f t="shared" si="191"/>
        <v>100000</v>
      </c>
      <c r="F72" s="39">
        <f t="shared" si="192"/>
        <v>196089</v>
      </c>
      <c r="G72" s="35">
        <v>100000</v>
      </c>
      <c r="H72" s="35">
        <v>136089</v>
      </c>
      <c r="I72" s="35"/>
      <c r="J72" s="35">
        <v>60000</v>
      </c>
      <c r="K72" s="35"/>
      <c r="L72" s="35"/>
      <c r="M72" s="35"/>
      <c r="N72" s="35"/>
      <c r="O72" s="35">
        <f t="shared" si="193"/>
        <v>0</v>
      </c>
      <c r="P72" s="35">
        <f t="shared" si="194"/>
        <v>0</v>
      </c>
      <c r="Q72" s="35">
        <f t="shared" si="195"/>
        <v>0</v>
      </c>
      <c r="R72" s="35">
        <f t="shared" si="196"/>
        <v>0</v>
      </c>
      <c r="S72" s="35"/>
      <c r="T72" s="35"/>
      <c r="U72" s="35"/>
      <c r="V72" s="35"/>
      <c r="W72" s="35"/>
      <c r="X72" s="35"/>
      <c r="Y72" s="39">
        <f>Z72+AF72</f>
        <v>135523</v>
      </c>
      <c r="Z72" s="39">
        <f t="shared" si="197"/>
        <v>135523</v>
      </c>
      <c r="AA72" s="39">
        <v>100549</v>
      </c>
      <c r="AB72" s="39">
        <v>34974</v>
      </c>
      <c r="AC72" s="39"/>
      <c r="AD72" s="39"/>
      <c r="AE72" s="39"/>
      <c r="AF72" s="39"/>
      <c r="AG72" s="39"/>
      <c r="AH72" s="39"/>
      <c r="AI72" s="39"/>
      <c r="AJ72" s="39"/>
      <c r="AK72" s="39"/>
      <c r="AL72" s="39"/>
      <c r="AM72" s="91">
        <f t="shared" si="175"/>
        <v>135.523</v>
      </c>
      <c r="AN72" s="91">
        <f t="shared" si="11"/>
        <v>69.113004809040788</v>
      </c>
      <c r="AO72" s="12" t="s">
        <v>260</v>
      </c>
      <c r="AP72" s="45"/>
      <c r="AQ72">
        <v>1</v>
      </c>
    </row>
    <row r="73" spans="1:45">
      <c r="A73" s="16" t="s">
        <v>34</v>
      </c>
      <c r="B73" s="2" t="s">
        <v>35</v>
      </c>
      <c r="C73" s="34">
        <f>C74+C76</f>
        <v>42000</v>
      </c>
      <c r="D73" s="34">
        <f>D74+D76</f>
        <v>31820</v>
      </c>
      <c r="E73" s="34">
        <f t="shared" ref="E73" si="198">E74+E76</f>
        <v>42000</v>
      </c>
      <c r="F73" s="34">
        <f t="shared" ref="F73:AL73" si="199">F74+F76</f>
        <v>31820</v>
      </c>
      <c r="G73" s="34">
        <f t="shared" si="199"/>
        <v>42000</v>
      </c>
      <c r="H73" s="34">
        <f t="shared" si="199"/>
        <v>31820</v>
      </c>
      <c r="I73" s="34">
        <f t="shared" si="199"/>
        <v>0</v>
      </c>
      <c r="J73" s="34">
        <f t="shared" si="199"/>
        <v>0</v>
      </c>
      <c r="K73" s="34">
        <f t="shared" si="199"/>
        <v>0</v>
      </c>
      <c r="L73" s="34">
        <f t="shared" si="199"/>
        <v>0</v>
      </c>
      <c r="M73" s="34">
        <f t="shared" si="199"/>
        <v>0</v>
      </c>
      <c r="N73" s="34">
        <f t="shared" si="199"/>
        <v>0</v>
      </c>
      <c r="O73" s="34">
        <f t="shared" si="199"/>
        <v>0</v>
      </c>
      <c r="P73" s="34">
        <f t="shared" si="199"/>
        <v>0</v>
      </c>
      <c r="Q73" s="34">
        <f t="shared" si="199"/>
        <v>0</v>
      </c>
      <c r="R73" s="34">
        <f t="shared" si="199"/>
        <v>0</v>
      </c>
      <c r="S73" s="34">
        <f t="shared" si="199"/>
        <v>0</v>
      </c>
      <c r="T73" s="34">
        <f t="shared" si="199"/>
        <v>0</v>
      </c>
      <c r="U73" s="34">
        <f t="shared" si="199"/>
        <v>0</v>
      </c>
      <c r="V73" s="34">
        <f t="shared" si="199"/>
        <v>0</v>
      </c>
      <c r="W73" s="34">
        <f t="shared" si="199"/>
        <v>0</v>
      </c>
      <c r="X73" s="34">
        <f t="shared" si="199"/>
        <v>0</v>
      </c>
      <c r="Y73" s="34">
        <f t="shared" si="199"/>
        <v>24011</v>
      </c>
      <c r="Z73" s="34">
        <f t="shared" si="199"/>
        <v>24011</v>
      </c>
      <c r="AA73" s="34">
        <f t="shared" si="199"/>
        <v>24011</v>
      </c>
      <c r="AB73" s="34">
        <f t="shared" si="199"/>
        <v>0</v>
      </c>
      <c r="AC73" s="34">
        <f t="shared" si="199"/>
        <v>0</v>
      </c>
      <c r="AD73" s="34">
        <f t="shared" si="199"/>
        <v>0</v>
      </c>
      <c r="AE73" s="34"/>
      <c r="AF73" s="34">
        <f t="shared" si="199"/>
        <v>0</v>
      </c>
      <c r="AG73" s="34">
        <f t="shared" si="199"/>
        <v>0</v>
      </c>
      <c r="AH73" s="34">
        <f t="shared" si="199"/>
        <v>0</v>
      </c>
      <c r="AI73" s="34">
        <f t="shared" si="199"/>
        <v>0</v>
      </c>
      <c r="AJ73" s="34">
        <f t="shared" si="199"/>
        <v>0</v>
      </c>
      <c r="AK73" s="34">
        <f t="shared" si="199"/>
        <v>0</v>
      </c>
      <c r="AL73" s="34">
        <f t="shared" si="199"/>
        <v>0</v>
      </c>
      <c r="AM73" s="90">
        <f t="shared" si="175"/>
        <v>57.169047619047618</v>
      </c>
      <c r="AN73" s="90">
        <f t="shared" si="11"/>
        <v>75.458830923947204</v>
      </c>
      <c r="AO73" s="34"/>
      <c r="AP73" s="34">
        <f t="shared" ref="K73:AQ74" si="200">AP74</f>
        <v>0</v>
      </c>
      <c r="AQ73" s="34">
        <f t="shared" si="200"/>
        <v>1</v>
      </c>
    </row>
    <row r="74" spans="1:45" ht="19.5">
      <c r="A74" s="21" t="s">
        <v>52</v>
      </c>
      <c r="B74" s="56" t="s">
        <v>32</v>
      </c>
      <c r="C74" s="38">
        <f>C75</f>
        <v>42000</v>
      </c>
      <c r="D74" s="38">
        <f>D75</f>
        <v>22000</v>
      </c>
      <c r="E74" s="38">
        <f t="shared" ref="E74:J74" si="201">E75</f>
        <v>42000</v>
      </c>
      <c r="F74" s="38">
        <f t="shared" si="201"/>
        <v>22000</v>
      </c>
      <c r="G74" s="38">
        <f t="shared" si="201"/>
        <v>42000</v>
      </c>
      <c r="H74" s="38">
        <f t="shared" si="201"/>
        <v>22000</v>
      </c>
      <c r="I74" s="38">
        <f t="shared" si="201"/>
        <v>0</v>
      </c>
      <c r="J74" s="38">
        <f t="shared" si="201"/>
        <v>0</v>
      </c>
      <c r="K74" s="38">
        <f t="shared" si="200"/>
        <v>0</v>
      </c>
      <c r="L74" s="38">
        <f t="shared" si="200"/>
        <v>0</v>
      </c>
      <c r="M74" s="38"/>
      <c r="N74" s="38"/>
      <c r="O74" s="38">
        <f t="shared" si="200"/>
        <v>0</v>
      </c>
      <c r="P74" s="38"/>
      <c r="Q74" s="38">
        <f t="shared" si="200"/>
        <v>0</v>
      </c>
      <c r="R74" s="38"/>
      <c r="S74" s="38">
        <f t="shared" si="200"/>
        <v>0</v>
      </c>
      <c r="T74" s="38"/>
      <c r="U74" s="38">
        <f t="shared" si="200"/>
        <v>0</v>
      </c>
      <c r="V74" s="38">
        <f t="shared" si="200"/>
        <v>0</v>
      </c>
      <c r="W74" s="38">
        <f t="shared" si="200"/>
        <v>0</v>
      </c>
      <c r="X74" s="38">
        <f t="shared" si="200"/>
        <v>0</v>
      </c>
      <c r="Y74" s="38">
        <f t="shared" si="200"/>
        <v>21044</v>
      </c>
      <c r="Z74" s="38">
        <f t="shared" si="200"/>
        <v>21044</v>
      </c>
      <c r="AA74" s="38">
        <f t="shared" si="200"/>
        <v>21044</v>
      </c>
      <c r="AB74" s="38">
        <f t="shared" si="200"/>
        <v>0</v>
      </c>
      <c r="AC74" s="38">
        <f t="shared" si="200"/>
        <v>0</v>
      </c>
      <c r="AD74" s="38">
        <f t="shared" si="200"/>
        <v>0</v>
      </c>
      <c r="AE74" s="38"/>
      <c r="AF74" s="38">
        <f t="shared" si="200"/>
        <v>0</v>
      </c>
      <c r="AG74" s="38">
        <f t="shared" si="200"/>
        <v>0</v>
      </c>
      <c r="AH74" s="38">
        <f t="shared" si="200"/>
        <v>0</v>
      </c>
      <c r="AI74" s="38">
        <f t="shared" si="200"/>
        <v>0</v>
      </c>
      <c r="AJ74" s="38">
        <f t="shared" si="200"/>
        <v>0</v>
      </c>
      <c r="AK74" s="38">
        <f t="shared" si="200"/>
        <v>0</v>
      </c>
      <c r="AL74" s="38">
        <f t="shared" si="200"/>
        <v>0</v>
      </c>
      <c r="AM74" s="96">
        <f t="shared" si="175"/>
        <v>50.104761904761908</v>
      </c>
      <c r="AN74" s="96">
        <f t="shared" si="11"/>
        <v>95.654545454545456</v>
      </c>
      <c r="AO74" s="38"/>
      <c r="AP74" s="38">
        <f t="shared" si="200"/>
        <v>0</v>
      </c>
      <c r="AQ74" s="38">
        <f t="shared" si="200"/>
        <v>1</v>
      </c>
    </row>
    <row r="75" spans="1:45" ht="56.25">
      <c r="A75" s="3"/>
      <c r="B75" s="5" t="s">
        <v>56</v>
      </c>
      <c r="C75" s="39">
        <f t="shared" ref="C75:D77" si="202">E75+O75</f>
        <v>42000</v>
      </c>
      <c r="D75" s="39">
        <f t="shared" si="202"/>
        <v>22000</v>
      </c>
      <c r="E75" s="39">
        <f t="shared" ref="E75" si="203">G75+I75+K75+L75+N75</f>
        <v>42000</v>
      </c>
      <c r="F75" s="39">
        <f t="shared" ref="F75" si="204">H75+J75+K75+L75+N75</f>
        <v>22000</v>
      </c>
      <c r="G75" s="35">
        <v>42000</v>
      </c>
      <c r="H75" s="35">
        <v>22000</v>
      </c>
      <c r="I75" s="35"/>
      <c r="J75" s="35"/>
      <c r="K75" s="35"/>
      <c r="L75" s="35"/>
      <c r="M75" s="35"/>
      <c r="N75" s="35"/>
      <c r="O75" s="35">
        <f t="shared" ref="O75" si="205">Q75+X75</f>
        <v>0</v>
      </c>
      <c r="P75" s="35">
        <f t="shared" ref="P75" si="206">R75+X75</f>
        <v>0</v>
      </c>
      <c r="Q75" s="35">
        <f t="shared" ref="Q75" si="207">S75+U75+V75+W75</f>
        <v>0</v>
      </c>
      <c r="R75" s="35">
        <f t="shared" ref="R75" si="208">T75+U75+V75+W75</f>
        <v>0</v>
      </c>
      <c r="S75" s="35"/>
      <c r="T75" s="35"/>
      <c r="U75" s="35"/>
      <c r="V75" s="35"/>
      <c r="W75" s="35"/>
      <c r="X75" s="35"/>
      <c r="Y75" s="39">
        <f>Z75+AF75</f>
        <v>21044</v>
      </c>
      <c r="Z75" s="39">
        <f t="shared" ref="Z75" si="209">AA75+AB75+AC75+AD75</f>
        <v>21044</v>
      </c>
      <c r="AA75" s="39">
        <v>21044</v>
      </c>
      <c r="AB75" s="39"/>
      <c r="AC75" s="39"/>
      <c r="AD75" s="39"/>
      <c r="AE75" s="39"/>
      <c r="AF75" s="39"/>
      <c r="AG75" s="39"/>
      <c r="AH75" s="39"/>
      <c r="AI75" s="39"/>
      <c r="AJ75" s="39"/>
      <c r="AK75" s="39"/>
      <c r="AL75" s="39"/>
      <c r="AM75" s="91">
        <f t="shared" si="175"/>
        <v>50.104761904761908</v>
      </c>
      <c r="AN75" s="91">
        <f t="shared" si="11"/>
        <v>95.654545454545456</v>
      </c>
      <c r="AO75" s="12" t="s">
        <v>259</v>
      </c>
      <c r="AP75" s="45"/>
      <c r="AQ75">
        <v>1</v>
      </c>
    </row>
    <row r="76" spans="1:45" ht="19.5">
      <c r="A76" s="21" t="s">
        <v>46</v>
      </c>
      <c r="B76" s="263" t="s">
        <v>33</v>
      </c>
      <c r="C76" s="38">
        <f t="shared" ref="C76:AC76" si="210">C77</f>
        <v>0</v>
      </c>
      <c r="D76" s="38">
        <f t="shared" si="210"/>
        <v>9820</v>
      </c>
      <c r="E76" s="38">
        <f t="shared" si="210"/>
        <v>0</v>
      </c>
      <c r="F76" s="38">
        <f t="shared" si="210"/>
        <v>9820</v>
      </c>
      <c r="G76" s="38">
        <f t="shared" si="210"/>
        <v>0</v>
      </c>
      <c r="H76" s="38">
        <f t="shared" si="210"/>
        <v>9820</v>
      </c>
      <c r="I76" s="38">
        <f t="shared" si="210"/>
        <v>0</v>
      </c>
      <c r="J76" s="38">
        <f t="shared" si="210"/>
        <v>0</v>
      </c>
      <c r="K76" s="38">
        <f t="shared" si="210"/>
        <v>0</v>
      </c>
      <c r="L76" s="38">
        <f t="shared" si="210"/>
        <v>0</v>
      </c>
      <c r="M76" s="38">
        <f t="shared" si="210"/>
        <v>0</v>
      </c>
      <c r="N76" s="38">
        <f t="shared" si="210"/>
        <v>0</v>
      </c>
      <c r="O76" s="38">
        <f t="shared" si="210"/>
        <v>0</v>
      </c>
      <c r="P76" s="38">
        <f t="shared" si="210"/>
        <v>0</v>
      </c>
      <c r="Q76" s="38">
        <f t="shared" si="210"/>
        <v>0</v>
      </c>
      <c r="R76" s="38">
        <f t="shared" si="210"/>
        <v>0</v>
      </c>
      <c r="S76" s="38">
        <f t="shared" si="210"/>
        <v>0</v>
      </c>
      <c r="T76" s="38">
        <f t="shared" si="210"/>
        <v>0</v>
      </c>
      <c r="U76" s="38">
        <f t="shared" si="210"/>
        <v>0</v>
      </c>
      <c r="V76" s="38">
        <f t="shared" si="210"/>
        <v>0</v>
      </c>
      <c r="W76" s="38">
        <f t="shared" si="210"/>
        <v>0</v>
      </c>
      <c r="X76" s="38">
        <f t="shared" si="210"/>
        <v>0</v>
      </c>
      <c r="Y76" s="38">
        <f t="shared" si="210"/>
        <v>2967</v>
      </c>
      <c r="Z76" s="38">
        <f t="shared" si="210"/>
        <v>2967</v>
      </c>
      <c r="AA76" s="38">
        <f t="shared" si="210"/>
        <v>2967</v>
      </c>
      <c r="AB76" s="38">
        <f t="shared" si="210"/>
        <v>0</v>
      </c>
      <c r="AC76" s="38">
        <f t="shared" si="210"/>
        <v>0</v>
      </c>
      <c r="AD76" s="39"/>
      <c r="AE76" s="39"/>
      <c r="AF76" s="39"/>
      <c r="AG76" s="39"/>
      <c r="AH76" s="39"/>
      <c r="AI76" s="39"/>
      <c r="AJ76" s="39"/>
      <c r="AK76" s="39"/>
      <c r="AL76" s="39"/>
      <c r="AM76" s="91"/>
      <c r="AN76" s="90">
        <f t="shared" si="11"/>
        <v>30.213849287169044</v>
      </c>
      <c r="AO76" s="12"/>
      <c r="AP76" s="45"/>
    </row>
    <row r="77" spans="1:45" ht="56.25" customHeight="1">
      <c r="A77" s="3"/>
      <c r="B77" s="264" t="s">
        <v>849</v>
      </c>
      <c r="C77" s="39"/>
      <c r="D77" s="39">
        <f t="shared" si="202"/>
        <v>9820</v>
      </c>
      <c r="E77" s="39">
        <f t="shared" ref="E77" si="211">G77+I77+K77+L77+N77</f>
        <v>0</v>
      </c>
      <c r="F77" s="39">
        <f t="shared" ref="F77" si="212">H77+J77+K77+L77+N77</f>
        <v>9820</v>
      </c>
      <c r="G77" s="35"/>
      <c r="H77" s="35">
        <v>9820</v>
      </c>
      <c r="I77" s="35"/>
      <c r="J77" s="35"/>
      <c r="K77" s="35"/>
      <c r="L77" s="35"/>
      <c r="M77" s="35"/>
      <c r="N77" s="35"/>
      <c r="O77" s="35">
        <f t="shared" ref="O77" si="213">Q77+X77</f>
        <v>0</v>
      </c>
      <c r="P77" s="35">
        <f t="shared" ref="P77" si="214">R77+X77</f>
        <v>0</v>
      </c>
      <c r="Q77" s="35">
        <f t="shared" ref="Q77" si="215">S77+U77+V77+W77</f>
        <v>0</v>
      </c>
      <c r="R77" s="35">
        <f t="shared" ref="R77" si="216">T77+U77+V77+W77</f>
        <v>0</v>
      </c>
      <c r="S77" s="35"/>
      <c r="T77" s="35"/>
      <c r="U77" s="35"/>
      <c r="V77" s="35"/>
      <c r="W77" s="35"/>
      <c r="X77" s="35"/>
      <c r="Y77" s="39">
        <f>Z77+AF77</f>
        <v>2967</v>
      </c>
      <c r="Z77" s="39">
        <f t="shared" ref="Z77" si="217">AA77+AB77+AC77+AD77</f>
        <v>2967</v>
      </c>
      <c r="AA77" s="39">
        <v>2967</v>
      </c>
      <c r="AB77" s="39"/>
      <c r="AC77" s="39"/>
      <c r="AD77" s="39"/>
      <c r="AE77" s="39"/>
      <c r="AF77" s="39"/>
      <c r="AG77" s="39"/>
      <c r="AH77" s="39"/>
      <c r="AI77" s="39"/>
      <c r="AJ77" s="39"/>
      <c r="AK77" s="39"/>
      <c r="AL77" s="39"/>
      <c r="AM77" s="91"/>
      <c r="AN77" s="91">
        <f t="shared" si="11"/>
        <v>30.213849287169044</v>
      </c>
      <c r="AO77" s="272" t="s">
        <v>260</v>
      </c>
      <c r="AP77" s="45"/>
    </row>
    <row r="78" spans="1:45" ht="37.5">
      <c r="A78" s="26" t="s">
        <v>57</v>
      </c>
      <c r="B78" s="25" t="s">
        <v>58</v>
      </c>
      <c r="C78" s="37">
        <f>C79+C82</f>
        <v>922469</v>
      </c>
      <c r="D78" s="37">
        <f t="shared" ref="D78:E78" si="218">D79+D82</f>
        <v>1012367</v>
      </c>
      <c r="E78" s="37">
        <f t="shared" si="218"/>
        <v>922469</v>
      </c>
      <c r="F78" s="37">
        <f t="shared" ref="F78" si="219">F79+F82</f>
        <v>1015367</v>
      </c>
      <c r="G78" s="37">
        <f t="shared" ref="G78:AL78" si="220">G79+G82</f>
        <v>25000</v>
      </c>
      <c r="H78" s="37">
        <f t="shared" si="220"/>
        <v>29707</v>
      </c>
      <c r="I78" s="37">
        <f t="shared" si="220"/>
        <v>897469</v>
      </c>
      <c r="J78" s="37">
        <f t="shared" si="220"/>
        <v>985660</v>
      </c>
      <c r="K78" s="37">
        <f t="shared" si="220"/>
        <v>0</v>
      </c>
      <c r="L78" s="37">
        <f t="shared" si="220"/>
        <v>0</v>
      </c>
      <c r="M78" s="37">
        <f t="shared" si="220"/>
        <v>0</v>
      </c>
      <c r="N78" s="37">
        <f t="shared" si="220"/>
        <v>0</v>
      </c>
      <c r="O78" s="37">
        <f t="shared" si="220"/>
        <v>0</v>
      </c>
      <c r="P78" s="37">
        <f t="shared" si="220"/>
        <v>0</v>
      </c>
      <c r="Q78" s="37">
        <f t="shared" si="220"/>
        <v>0</v>
      </c>
      <c r="R78" s="37">
        <f t="shared" si="220"/>
        <v>0</v>
      </c>
      <c r="S78" s="37">
        <f t="shared" si="220"/>
        <v>0</v>
      </c>
      <c r="T78" s="37">
        <f t="shared" si="220"/>
        <v>0</v>
      </c>
      <c r="U78" s="37">
        <f t="shared" si="220"/>
        <v>0</v>
      </c>
      <c r="V78" s="37">
        <f t="shared" si="220"/>
        <v>0</v>
      </c>
      <c r="W78" s="37">
        <f t="shared" si="220"/>
        <v>0</v>
      </c>
      <c r="X78" s="37">
        <f t="shared" si="220"/>
        <v>0</v>
      </c>
      <c r="Y78" s="37">
        <f t="shared" si="220"/>
        <v>674729</v>
      </c>
      <c r="Z78" s="37">
        <f t="shared" si="220"/>
        <v>674729</v>
      </c>
      <c r="AA78" s="37">
        <f t="shared" si="220"/>
        <v>29339</v>
      </c>
      <c r="AB78" s="37">
        <f t="shared" si="220"/>
        <v>645390</v>
      </c>
      <c r="AC78" s="37">
        <f t="shared" si="220"/>
        <v>0</v>
      </c>
      <c r="AD78" s="37">
        <f t="shared" si="220"/>
        <v>0</v>
      </c>
      <c r="AE78" s="37"/>
      <c r="AF78" s="37">
        <f t="shared" si="220"/>
        <v>0</v>
      </c>
      <c r="AG78" s="37">
        <f t="shared" si="220"/>
        <v>0</v>
      </c>
      <c r="AH78" s="37">
        <f t="shared" si="220"/>
        <v>0</v>
      </c>
      <c r="AI78" s="37">
        <f t="shared" si="220"/>
        <v>0</v>
      </c>
      <c r="AJ78" s="37">
        <f t="shared" si="220"/>
        <v>0</v>
      </c>
      <c r="AK78" s="37">
        <f t="shared" si="220"/>
        <v>0</v>
      </c>
      <c r="AL78" s="37">
        <f t="shared" si="220"/>
        <v>0</v>
      </c>
      <c r="AM78" s="93">
        <f>Y78/C78*100</f>
        <v>73.143812962820434</v>
      </c>
      <c r="AN78" s="93">
        <f t="shared" si="11"/>
        <v>66.648656070377641</v>
      </c>
      <c r="AO78" s="26"/>
      <c r="AP78" s="49"/>
      <c r="AQ78" s="37">
        <f t="shared" ref="AQ78" si="221">AQ82</f>
        <v>23</v>
      </c>
      <c r="AS78" s="57">
        <f>AB54-AS55</f>
        <v>1657865</v>
      </c>
    </row>
    <row r="79" spans="1:45">
      <c r="A79" s="265" t="s">
        <v>26</v>
      </c>
      <c r="B79" s="266" t="s">
        <v>28</v>
      </c>
      <c r="C79" s="34">
        <f>C80</f>
        <v>0</v>
      </c>
      <c r="D79" s="34">
        <f>D80+D81</f>
        <v>1480</v>
      </c>
      <c r="E79" s="34">
        <f t="shared" ref="E79:AE79" si="222">E80+E81</f>
        <v>0</v>
      </c>
      <c r="F79" s="34">
        <f t="shared" si="222"/>
        <v>1480</v>
      </c>
      <c r="G79" s="34">
        <f t="shared" si="222"/>
        <v>0</v>
      </c>
      <c r="H79" s="34">
        <f t="shared" si="222"/>
        <v>0</v>
      </c>
      <c r="I79" s="34">
        <f t="shared" si="222"/>
        <v>0</v>
      </c>
      <c r="J79" s="34">
        <f t="shared" si="222"/>
        <v>1480</v>
      </c>
      <c r="K79" s="34">
        <f t="shared" si="222"/>
        <v>0</v>
      </c>
      <c r="L79" s="34">
        <f t="shared" si="222"/>
        <v>0</v>
      </c>
      <c r="M79" s="34">
        <f t="shared" si="222"/>
        <v>0</v>
      </c>
      <c r="N79" s="34">
        <f t="shared" si="222"/>
        <v>0</v>
      </c>
      <c r="O79" s="34">
        <f t="shared" si="222"/>
        <v>0</v>
      </c>
      <c r="P79" s="34">
        <f t="shared" si="222"/>
        <v>0</v>
      </c>
      <c r="Q79" s="34">
        <f t="shared" si="222"/>
        <v>0</v>
      </c>
      <c r="R79" s="34">
        <f t="shared" si="222"/>
        <v>0</v>
      </c>
      <c r="S79" s="34">
        <f t="shared" si="222"/>
        <v>0</v>
      </c>
      <c r="T79" s="34">
        <f t="shared" si="222"/>
        <v>0</v>
      </c>
      <c r="U79" s="34">
        <f t="shared" si="222"/>
        <v>0</v>
      </c>
      <c r="V79" s="34">
        <f t="shared" si="222"/>
        <v>0</v>
      </c>
      <c r="W79" s="34">
        <f t="shared" si="222"/>
        <v>0</v>
      </c>
      <c r="X79" s="34">
        <f t="shared" si="222"/>
        <v>0</v>
      </c>
      <c r="Y79" s="34">
        <f t="shared" si="222"/>
        <v>1383</v>
      </c>
      <c r="Z79" s="34">
        <f t="shared" si="222"/>
        <v>1383</v>
      </c>
      <c r="AA79" s="34">
        <f t="shared" si="222"/>
        <v>0</v>
      </c>
      <c r="AB79" s="34">
        <f t="shared" si="222"/>
        <v>1383</v>
      </c>
      <c r="AC79" s="34">
        <f t="shared" si="222"/>
        <v>0</v>
      </c>
      <c r="AD79" s="34">
        <f t="shared" si="222"/>
        <v>0</v>
      </c>
      <c r="AE79" s="34">
        <f t="shared" si="222"/>
        <v>0</v>
      </c>
      <c r="AF79" s="34">
        <f t="shared" ref="AF79:AL79" si="223">AF80</f>
        <v>0</v>
      </c>
      <c r="AG79" s="34">
        <f t="shared" si="223"/>
        <v>0</v>
      </c>
      <c r="AH79" s="34">
        <f t="shared" si="223"/>
        <v>0</v>
      </c>
      <c r="AI79" s="34">
        <f t="shared" si="223"/>
        <v>0</v>
      </c>
      <c r="AJ79" s="34">
        <f t="shared" si="223"/>
        <v>0</v>
      </c>
      <c r="AK79" s="34">
        <f t="shared" si="223"/>
        <v>0</v>
      </c>
      <c r="AL79" s="34">
        <f t="shared" si="223"/>
        <v>0</v>
      </c>
      <c r="AM79" s="90"/>
      <c r="AN79" s="90">
        <f t="shared" si="11"/>
        <v>93.445945945945937</v>
      </c>
      <c r="AO79" s="16"/>
      <c r="AP79" s="44"/>
      <c r="AQ79" s="34"/>
    </row>
    <row r="80" spans="1:45" ht="56.25">
      <c r="A80" s="267" t="s">
        <v>49</v>
      </c>
      <c r="B80" s="268" t="s">
        <v>850</v>
      </c>
      <c r="C80" s="34"/>
      <c r="D80" s="39">
        <f t="shared" ref="D80" si="224">F80+P80</f>
        <v>1000</v>
      </c>
      <c r="E80" s="39">
        <f t="shared" ref="E80" si="225">G80+I80+K80+L80+N80</f>
        <v>0</v>
      </c>
      <c r="F80" s="39">
        <f t="shared" ref="F80" si="226">H80+J80+K80+L80+N80</f>
        <v>1000</v>
      </c>
      <c r="G80" s="34"/>
      <c r="H80" s="34"/>
      <c r="I80" s="34"/>
      <c r="J80" s="39">
        <v>1000</v>
      </c>
      <c r="K80" s="34"/>
      <c r="L80" s="34"/>
      <c r="M80" s="34"/>
      <c r="N80" s="34"/>
      <c r="O80" s="35">
        <f t="shared" ref="O80" si="227">Q80+X80</f>
        <v>0</v>
      </c>
      <c r="P80" s="35">
        <f t="shared" ref="P80" si="228">R80+X80</f>
        <v>0</v>
      </c>
      <c r="Q80" s="35">
        <f t="shared" ref="Q80" si="229">S80+U80+V80+W80</f>
        <v>0</v>
      </c>
      <c r="R80" s="35">
        <f t="shared" ref="R80" si="230">T80+U80+V80+W80</f>
        <v>0</v>
      </c>
      <c r="S80" s="34"/>
      <c r="T80" s="34"/>
      <c r="U80" s="34"/>
      <c r="V80" s="34"/>
      <c r="W80" s="34"/>
      <c r="X80" s="34"/>
      <c r="Y80" s="39">
        <f>Z80+AF80</f>
        <v>994</v>
      </c>
      <c r="Z80" s="39">
        <f>AA80+AB80+AC80+AD80</f>
        <v>994</v>
      </c>
      <c r="AA80" s="34"/>
      <c r="AB80" s="39">
        <v>994</v>
      </c>
      <c r="AC80" s="34"/>
      <c r="AD80" s="34"/>
      <c r="AE80" s="34"/>
      <c r="AF80" s="34"/>
      <c r="AG80" s="34"/>
      <c r="AH80" s="34"/>
      <c r="AI80" s="34"/>
      <c r="AJ80" s="34"/>
      <c r="AK80" s="34"/>
      <c r="AL80" s="34"/>
      <c r="AM80" s="90"/>
      <c r="AN80" s="91">
        <f t="shared" ref="AN80:AN147" si="231">Y80/D80*100</f>
        <v>99.4</v>
      </c>
      <c r="AO80" s="269" t="s">
        <v>259</v>
      </c>
      <c r="AP80" s="44"/>
      <c r="AQ80" s="34"/>
      <c r="AS80" s="57">
        <f>AB54-AB51</f>
        <v>1476706</v>
      </c>
    </row>
    <row r="81" spans="1:45" ht="56.25">
      <c r="A81" s="267" t="s">
        <v>54</v>
      </c>
      <c r="B81" s="366" t="s">
        <v>943</v>
      </c>
      <c r="C81" s="34"/>
      <c r="D81" s="39">
        <f t="shared" ref="D81" si="232">F81+P81</f>
        <v>480</v>
      </c>
      <c r="E81" s="39">
        <f t="shared" ref="E81" si="233">G81+I81+K81+L81+N81</f>
        <v>0</v>
      </c>
      <c r="F81" s="39">
        <f t="shared" ref="F81" si="234">H81+J81+K81+L81+N81</f>
        <v>480</v>
      </c>
      <c r="G81" s="34"/>
      <c r="H81" s="34"/>
      <c r="I81" s="34"/>
      <c r="J81" s="39">
        <v>480</v>
      </c>
      <c r="K81" s="34"/>
      <c r="L81" s="34"/>
      <c r="M81" s="34"/>
      <c r="N81" s="34"/>
      <c r="O81" s="35"/>
      <c r="P81" s="35"/>
      <c r="Q81" s="35"/>
      <c r="R81" s="35"/>
      <c r="S81" s="34"/>
      <c r="T81" s="34"/>
      <c r="U81" s="34"/>
      <c r="V81" s="34"/>
      <c r="W81" s="34"/>
      <c r="X81" s="34"/>
      <c r="Y81" s="39">
        <f>Z81+AF81</f>
        <v>389</v>
      </c>
      <c r="Z81" s="39">
        <f t="shared" ref="Z81" si="235">AA81+AB81+AC81+AD81</f>
        <v>389</v>
      </c>
      <c r="AA81" s="34"/>
      <c r="AB81" s="39">
        <v>389</v>
      </c>
      <c r="AC81" s="34"/>
      <c r="AD81" s="34"/>
      <c r="AE81" s="34"/>
      <c r="AF81" s="34"/>
      <c r="AG81" s="34"/>
      <c r="AH81" s="34"/>
      <c r="AI81" s="34"/>
      <c r="AJ81" s="34"/>
      <c r="AK81" s="34"/>
      <c r="AL81" s="34"/>
      <c r="AM81" s="90"/>
      <c r="AN81" s="91">
        <f t="shared" si="231"/>
        <v>81.041666666666671</v>
      </c>
      <c r="AO81" s="269" t="s">
        <v>259</v>
      </c>
      <c r="AP81" s="44"/>
      <c r="AQ81" s="34"/>
      <c r="AS81" s="57"/>
    </row>
    <row r="82" spans="1:45">
      <c r="A82" s="15" t="s">
        <v>38</v>
      </c>
      <c r="B82" s="2" t="s">
        <v>29</v>
      </c>
      <c r="C82" s="34">
        <f>C83+C136+C193</f>
        <v>922469</v>
      </c>
      <c r="D82" s="34">
        <f>D83+D136+D193</f>
        <v>1010887</v>
      </c>
      <c r="E82" s="34">
        <f>E83+E136+E193</f>
        <v>922469</v>
      </c>
      <c r="F82" s="34">
        <f t="shared" ref="F82:G82" si="236">F83+F136+F193</f>
        <v>1013887</v>
      </c>
      <c r="G82" s="34">
        <f t="shared" si="236"/>
        <v>25000</v>
      </c>
      <c r="H82" s="34">
        <f t="shared" ref="H82:AL82" si="237">H83+H136+H193</f>
        <v>29707</v>
      </c>
      <c r="I82" s="34">
        <f t="shared" si="237"/>
        <v>897469</v>
      </c>
      <c r="J82" s="34">
        <f t="shared" si="237"/>
        <v>984180</v>
      </c>
      <c r="K82" s="34">
        <f t="shared" si="237"/>
        <v>0</v>
      </c>
      <c r="L82" s="34">
        <f t="shared" si="237"/>
        <v>0</v>
      </c>
      <c r="M82" s="34">
        <f t="shared" si="237"/>
        <v>0</v>
      </c>
      <c r="N82" s="34">
        <f t="shared" si="237"/>
        <v>0</v>
      </c>
      <c r="O82" s="34">
        <f t="shared" si="237"/>
        <v>0</v>
      </c>
      <c r="P82" s="34">
        <f t="shared" si="237"/>
        <v>0</v>
      </c>
      <c r="Q82" s="34">
        <f t="shared" si="237"/>
        <v>0</v>
      </c>
      <c r="R82" s="34">
        <f t="shared" si="237"/>
        <v>0</v>
      </c>
      <c r="S82" s="34">
        <f t="shared" si="237"/>
        <v>0</v>
      </c>
      <c r="T82" s="34">
        <f t="shared" si="237"/>
        <v>0</v>
      </c>
      <c r="U82" s="34">
        <f t="shared" si="237"/>
        <v>0</v>
      </c>
      <c r="V82" s="34">
        <f t="shared" si="237"/>
        <v>0</v>
      </c>
      <c r="W82" s="34">
        <f t="shared" si="237"/>
        <v>0</v>
      </c>
      <c r="X82" s="34">
        <f t="shared" si="237"/>
        <v>0</v>
      </c>
      <c r="Y82" s="34">
        <f t="shared" si="237"/>
        <v>673346</v>
      </c>
      <c r="Z82" s="34">
        <f t="shared" si="237"/>
        <v>673346</v>
      </c>
      <c r="AA82" s="34">
        <f t="shared" si="237"/>
        <v>29339</v>
      </c>
      <c r="AB82" s="34">
        <f t="shared" si="237"/>
        <v>644007</v>
      </c>
      <c r="AC82" s="34">
        <f t="shared" si="237"/>
        <v>0</v>
      </c>
      <c r="AD82" s="34">
        <f t="shared" si="237"/>
        <v>0</v>
      </c>
      <c r="AE82" s="34"/>
      <c r="AF82" s="34">
        <f t="shared" si="237"/>
        <v>0</v>
      </c>
      <c r="AG82" s="34">
        <f t="shared" si="237"/>
        <v>0</v>
      </c>
      <c r="AH82" s="34">
        <f t="shared" si="237"/>
        <v>0</v>
      </c>
      <c r="AI82" s="34">
        <f t="shared" si="237"/>
        <v>0</v>
      </c>
      <c r="AJ82" s="34">
        <f t="shared" si="237"/>
        <v>0</v>
      </c>
      <c r="AK82" s="34">
        <f t="shared" si="237"/>
        <v>0</v>
      </c>
      <c r="AL82" s="34">
        <f t="shared" si="237"/>
        <v>0</v>
      </c>
      <c r="AM82" s="90">
        <f t="shared" ref="AM82:AM87" si="238">Y82/C82*100</f>
        <v>72.9938892255458</v>
      </c>
      <c r="AN82" s="90">
        <f t="shared" si="231"/>
        <v>66.609423209517985</v>
      </c>
      <c r="AO82" s="16"/>
      <c r="AP82" s="44"/>
      <c r="AQ82" s="34">
        <f>AQ83+AQ136+AQ193</f>
        <v>23</v>
      </c>
    </row>
    <row r="83" spans="1:45" ht="19.5">
      <c r="A83" s="16" t="s">
        <v>30</v>
      </c>
      <c r="B83" s="2" t="s">
        <v>31</v>
      </c>
      <c r="C83" s="34">
        <f>C84+C86</f>
        <v>147101</v>
      </c>
      <c r="D83" s="34">
        <f>D84+D86</f>
        <v>224679</v>
      </c>
      <c r="E83" s="34">
        <f t="shared" ref="E83" si="239">E84+E86</f>
        <v>147101</v>
      </c>
      <c r="F83" s="34">
        <f t="shared" ref="F83:G83" si="240">F84+F86</f>
        <v>224679</v>
      </c>
      <c r="G83" s="34">
        <f t="shared" si="240"/>
        <v>25000</v>
      </c>
      <c r="H83" s="34">
        <f t="shared" ref="H83:AL83" si="241">H84+H86</f>
        <v>29707</v>
      </c>
      <c r="I83" s="34">
        <f t="shared" si="241"/>
        <v>122101</v>
      </c>
      <c r="J83" s="34">
        <f t="shared" si="241"/>
        <v>194972</v>
      </c>
      <c r="K83" s="34">
        <f t="shared" si="241"/>
        <v>0</v>
      </c>
      <c r="L83" s="34">
        <f t="shared" si="241"/>
        <v>0</v>
      </c>
      <c r="M83" s="34">
        <f t="shared" si="241"/>
        <v>0</v>
      </c>
      <c r="N83" s="34">
        <f t="shared" si="241"/>
        <v>0</v>
      </c>
      <c r="O83" s="34">
        <f t="shared" si="241"/>
        <v>0</v>
      </c>
      <c r="P83" s="34">
        <f t="shared" si="241"/>
        <v>0</v>
      </c>
      <c r="Q83" s="34">
        <f t="shared" si="241"/>
        <v>0</v>
      </c>
      <c r="R83" s="34">
        <f t="shared" si="241"/>
        <v>0</v>
      </c>
      <c r="S83" s="34">
        <f t="shared" si="241"/>
        <v>0</v>
      </c>
      <c r="T83" s="34">
        <f t="shared" si="241"/>
        <v>0</v>
      </c>
      <c r="U83" s="34">
        <f t="shared" si="241"/>
        <v>0</v>
      </c>
      <c r="V83" s="34">
        <f t="shared" si="241"/>
        <v>0</v>
      </c>
      <c r="W83" s="34">
        <f t="shared" si="241"/>
        <v>0</v>
      </c>
      <c r="X83" s="34">
        <f t="shared" si="241"/>
        <v>0</v>
      </c>
      <c r="Y83" s="34">
        <f t="shared" si="241"/>
        <v>159058</v>
      </c>
      <c r="Z83" s="34">
        <f t="shared" si="241"/>
        <v>159058</v>
      </c>
      <c r="AA83" s="34">
        <f t="shared" si="241"/>
        <v>29339</v>
      </c>
      <c r="AB83" s="34">
        <f t="shared" si="241"/>
        <v>129719</v>
      </c>
      <c r="AC83" s="34">
        <f t="shared" si="241"/>
        <v>0</v>
      </c>
      <c r="AD83" s="34">
        <f t="shared" si="241"/>
        <v>0</v>
      </c>
      <c r="AE83" s="34"/>
      <c r="AF83" s="34">
        <f t="shared" si="241"/>
        <v>0</v>
      </c>
      <c r="AG83" s="34">
        <f t="shared" si="241"/>
        <v>0</v>
      </c>
      <c r="AH83" s="34">
        <f t="shared" si="241"/>
        <v>0</v>
      </c>
      <c r="AI83" s="34">
        <f t="shared" si="241"/>
        <v>0</v>
      </c>
      <c r="AJ83" s="34">
        <f t="shared" si="241"/>
        <v>0</v>
      </c>
      <c r="AK83" s="34">
        <f t="shared" si="241"/>
        <v>0</v>
      </c>
      <c r="AL83" s="34">
        <f t="shared" si="241"/>
        <v>0</v>
      </c>
      <c r="AM83" s="96">
        <f t="shared" si="238"/>
        <v>108.12842876662974</v>
      </c>
      <c r="AN83" s="90">
        <f t="shared" si="231"/>
        <v>70.793443089919393</v>
      </c>
      <c r="AO83" s="16"/>
      <c r="AP83" s="44"/>
      <c r="AQ83" s="34">
        <f t="shared" ref="AQ83" si="242">AQ84+AQ86</f>
        <v>18</v>
      </c>
    </row>
    <row r="84" spans="1:45" ht="19.5">
      <c r="A84" s="21" t="s">
        <v>52</v>
      </c>
      <c r="B84" s="56" t="s">
        <v>32</v>
      </c>
      <c r="C84" s="38">
        <f>C85</f>
        <v>20000</v>
      </c>
      <c r="D84" s="38">
        <f>D85</f>
        <v>15000</v>
      </c>
      <c r="E84" s="38">
        <f t="shared" ref="E84:AL84" si="243">E85</f>
        <v>20000</v>
      </c>
      <c r="F84" s="38">
        <f t="shared" si="243"/>
        <v>15000</v>
      </c>
      <c r="G84" s="38">
        <f t="shared" si="243"/>
        <v>20000</v>
      </c>
      <c r="H84" s="38">
        <f t="shared" si="243"/>
        <v>15000</v>
      </c>
      <c r="I84" s="38">
        <f t="shared" si="243"/>
        <v>0</v>
      </c>
      <c r="J84" s="38">
        <f t="shared" si="243"/>
        <v>0</v>
      </c>
      <c r="K84" s="38">
        <f t="shared" si="243"/>
        <v>0</v>
      </c>
      <c r="L84" s="38">
        <f t="shared" si="243"/>
        <v>0</v>
      </c>
      <c r="M84" s="38">
        <f t="shared" si="243"/>
        <v>0</v>
      </c>
      <c r="N84" s="38">
        <f t="shared" si="243"/>
        <v>0</v>
      </c>
      <c r="O84" s="38">
        <f t="shared" si="243"/>
        <v>0</v>
      </c>
      <c r="P84" s="38">
        <f t="shared" si="243"/>
        <v>0</v>
      </c>
      <c r="Q84" s="38">
        <f t="shared" si="243"/>
        <v>0</v>
      </c>
      <c r="R84" s="38">
        <f t="shared" si="243"/>
        <v>0</v>
      </c>
      <c r="S84" s="38">
        <f t="shared" si="243"/>
        <v>0</v>
      </c>
      <c r="T84" s="38">
        <f t="shared" si="243"/>
        <v>0</v>
      </c>
      <c r="U84" s="38">
        <f t="shared" si="243"/>
        <v>0</v>
      </c>
      <c r="V84" s="38">
        <f t="shared" si="243"/>
        <v>0</v>
      </c>
      <c r="W84" s="38">
        <f t="shared" si="243"/>
        <v>0</v>
      </c>
      <c r="X84" s="38">
        <f t="shared" si="243"/>
        <v>0</v>
      </c>
      <c r="Y84" s="38">
        <f t="shared" si="243"/>
        <v>14642</v>
      </c>
      <c r="Z84" s="38">
        <f t="shared" si="243"/>
        <v>14642</v>
      </c>
      <c r="AA84" s="38">
        <f t="shared" si="243"/>
        <v>14642</v>
      </c>
      <c r="AB84" s="38">
        <f t="shared" si="243"/>
        <v>0</v>
      </c>
      <c r="AC84" s="38">
        <f t="shared" si="243"/>
        <v>0</v>
      </c>
      <c r="AD84" s="38">
        <f t="shared" si="243"/>
        <v>0</v>
      </c>
      <c r="AE84" s="38"/>
      <c r="AF84" s="38">
        <f t="shared" si="243"/>
        <v>0</v>
      </c>
      <c r="AG84" s="38">
        <f t="shared" si="243"/>
        <v>0</v>
      </c>
      <c r="AH84" s="38">
        <f t="shared" si="243"/>
        <v>0</v>
      </c>
      <c r="AI84" s="38">
        <f t="shared" si="243"/>
        <v>0</v>
      </c>
      <c r="AJ84" s="38">
        <f t="shared" si="243"/>
        <v>0</v>
      </c>
      <c r="AK84" s="38">
        <f t="shared" si="243"/>
        <v>0</v>
      </c>
      <c r="AL84" s="38">
        <f t="shared" si="243"/>
        <v>0</v>
      </c>
      <c r="AM84" s="91">
        <f t="shared" si="238"/>
        <v>73.209999999999994</v>
      </c>
      <c r="AN84" s="91">
        <f t="shared" si="231"/>
        <v>97.61333333333333</v>
      </c>
      <c r="AO84" s="31"/>
      <c r="AP84" s="51"/>
      <c r="AQ84" s="38">
        <f t="shared" ref="AQ84" si="244">AQ85</f>
        <v>1</v>
      </c>
    </row>
    <row r="85" spans="1:45" ht="56.25">
      <c r="A85" s="3"/>
      <c r="B85" s="5" t="s">
        <v>59</v>
      </c>
      <c r="C85" s="39">
        <f t="shared" ref="C85:D91" si="245">E85+O85</f>
        <v>20000</v>
      </c>
      <c r="D85" s="39">
        <f t="shared" si="245"/>
        <v>15000</v>
      </c>
      <c r="E85" s="39">
        <f t="shared" ref="E85" si="246">G85+I85+K85+L85+N85</f>
        <v>20000</v>
      </c>
      <c r="F85" s="39">
        <f t="shared" ref="F85" si="247">H85+J85+K85+L85+N85</f>
        <v>15000</v>
      </c>
      <c r="G85" s="35">
        <v>20000</v>
      </c>
      <c r="H85" s="35">
        <v>15000</v>
      </c>
      <c r="I85" s="35"/>
      <c r="J85" s="35"/>
      <c r="K85" s="35"/>
      <c r="L85" s="35"/>
      <c r="M85" s="35"/>
      <c r="N85" s="35"/>
      <c r="O85" s="35">
        <f t="shared" ref="O85" si="248">Q85+X85</f>
        <v>0</v>
      </c>
      <c r="P85" s="35">
        <f t="shared" ref="P85" si="249">R85+X85</f>
        <v>0</v>
      </c>
      <c r="Q85" s="35">
        <f t="shared" ref="Q85" si="250">S85+U85+V85+W85</f>
        <v>0</v>
      </c>
      <c r="R85" s="35">
        <f t="shared" ref="R85" si="251">T85+U85+V85+W85</f>
        <v>0</v>
      </c>
      <c r="S85" s="35"/>
      <c r="T85" s="35"/>
      <c r="U85" s="35"/>
      <c r="V85" s="35"/>
      <c r="W85" s="35"/>
      <c r="X85" s="35"/>
      <c r="Y85" s="39">
        <f>Z85+AF85</f>
        <v>14642</v>
      </c>
      <c r="Z85" s="39">
        <f>AA85+AB85+AC85+AD85</f>
        <v>14642</v>
      </c>
      <c r="AA85" s="39">
        <v>14642</v>
      </c>
      <c r="AB85" s="39"/>
      <c r="AC85" s="39"/>
      <c r="AD85" s="39"/>
      <c r="AE85" s="39"/>
      <c r="AF85" s="39"/>
      <c r="AG85" s="39"/>
      <c r="AH85" s="39"/>
      <c r="AI85" s="39"/>
      <c r="AJ85" s="39"/>
      <c r="AK85" s="39"/>
      <c r="AL85" s="39"/>
      <c r="AM85" s="91">
        <f t="shared" si="238"/>
        <v>73.209999999999994</v>
      </c>
      <c r="AN85" s="91">
        <f t="shared" si="231"/>
        <v>97.61333333333333</v>
      </c>
      <c r="AO85" s="12" t="s">
        <v>259</v>
      </c>
      <c r="AP85" s="45"/>
      <c r="AQ85">
        <v>1</v>
      </c>
    </row>
    <row r="86" spans="1:45" ht="19.5">
      <c r="A86" s="21" t="s">
        <v>46</v>
      </c>
      <c r="B86" s="56" t="s">
        <v>33</v>
      </c>
      <c r="C86" s="38">
        <f>SUM(C87:C92)</f>
        <v>127101</v>
      </c>
      <c r="D86" s="38">
        <f>SUM(D87:D92)</f>
        <v>209679</v>
      </c>
      <c r="E86" s="38">
        <f t="shared" ref="E86:AL86" si="252">SUM(E87:E92)</f>
        <v>127101</v>
      </c>
      <c r="F86" s="38">
        <f t="shared" si="252"/>
        <v>209679</v>
      </c>
      <c r="G86" s="38">
        <f t="shared" si="252"/>
        <v>5000</v>
      </c>
      <c r="H86" s="38">
        <f t="shared" si="252"/>
        <v>14707</v>
      </c>
      <c r="I86" s="38">
        <f t="shared" si="252"/>
        <v>122101</v>
      </c>
      <c r="J86" s="38">
        <f t="shared" si="252"/>
        <v>194972</v>
      </c>
      <c r="K86" s="38">
        <f t="shared" si="252"/>
        <v>0</v>
      </c>
      <c r="L86" s="38">
        <f t="shared" si="252"/>
        <v>0</v>
      </c>
      <c r="M86" s="38">
        <f t="shared" si="252"/>
        <v>0</v>
      </c>
      <c r="N86" s="38">
        <f t="shared" si="252"/>
        <v>0</v>
      </c>
      <c r="O86" s="38">
        <f t="shared" si="252"/>
        <v>0</v>
      </c>
      <c r="P86" s="38">
        <f t="shared" si="252"/>
        <v>0</v>
      </c>
      <c r="Q86" s="38">
        <f t="shared" si="252"/>
        <v>0</v>
      </c>
      <c r="R86" s="38">
        <f t="shared" si="252"/>
        <v>0</v>
      </c>
      <c r="S86" s="38">
        <f t="shared" si="252"/>
        <v>0</v>
      </c>
      <c r="T86" s="38">
        <f t="shared" si="252"/>
        <v>0</v>
      </c>
      <c r="U86" s="38">
        <f t="shared" si="252"/>
        <v>0</v>
      </c>
      <c r="V86" s="38">
        <f t="shared" si="252"/>
        <v>0</v>
      </c>
      <c r="W86" s="38">
        <f t="shared" si="252"/>
        <v>0</v>
      </c>
      <c r="X86" s="38">
        <f t="shared" si="252"/>
        <v>0</v>
      </c>
      <c r="Y86" s="38">
        <f t="shared" si="252"/>
        <v>144416</v>
      </c>
      <c r="Z86" s="38">
        <f t="shared" si="252"/>
        <v>144416</v>
      </c>
      <c r="AA86" s="38">
        <f t="shared" si="252"/>
        <v>14697</v>
      </c>
      <c r="AB86" s="38">
        <f t="shared" si="252"/>
        <v>129719</v>
      </c>
      <c r="AC86" s="38">
        <f t="shared" si="252"/>
        <v>0</v>
      </c>
      <c r="AD86" s="38">
        <f t="shared" si="252"/>
        <v>0</v>
      </c>
      <c r="AE86" s="38"/>
      <c r="AF86" s="38">
        <f t="shared" si="252"/>
        <v>0</v>
      </c>
      <c r="AG86" s="38">
        <f t="shared" si="252"/>
        <v>0</v>
      </c>
      <c r="AH86" s="38">
        <f t="shared" si="252"/>
        <v>0</v>
      </c>
      <c r="AI86" s="38">
        <f t="shared" si="252"/>
        <v>0</v>
      </c>
      <c r="AJ86" s="38">
        <f t="shared" si="252"/>
        <v>0</v>
      </c>
      <c r="AK86" s="38">
        <f t="shared" si="252"/>
        <v>0</v>
      </c>
      <c r="AL86" s="38">
        <f t="shared" si="252"/>
        <v>0</v>
      </c>
      <c r="AM86" s="96">
        <f t="shared" si="238"/>
        <v>113.62302420909356</v>
      </c>
      <c r="AN86" s="96">
        <f t="shared" si="231"/>
        <v>68.874803866863161</v>
      </c>
      <c r="AO86" s="50"/>
      <c r="AP86" s="51"/>
      <c r="AQ86" s="38">
        <f t="shared" ref="AQ86" si="253">SUM(AQ87:AQ92)</f>
        <v>17</v>
      </c>
    </row>
    <row r="87" spans="1:45" ht="56.25">
      <c r="A87" s="12">
        <v>1</v>
      </c>
      <c r="B87" s="5" t="s">
        <v>60</v>
      </c>
      <c r="C87" s="39">
        <f t="shared" ref="C87:C91" si="254">E87+O87</f>
        <v>5000</v>
      </c>
      <c r="D87" s="39">
        <f t="shared" si="245"/>
        <v>14707</v>
      </c>
      <c r="E87" s="39">
        <f t="shared" ref="E87:E91" si="255">G87+I87+K87+L87+N87</f>
        <v>5000</v>
      </c>
      <c r="F87" s="39">
        <f t="shared" ref="F87:F91" si="256">H87+J87+K87+L87+N87</f>
        <v>14707</v>
      </c>
      <c r="G87" s="35">
        <v>5000</v>
      </c>
      <c r="H87" s="35">
        <v>14707</v>
      </c>
      <c r="I87" s="35"/>
      <c r="J87" s="35"/>
      <c r="K87" s="35"/>
      <c r="L87" s="35"/>
      <c r="M87" s="35"/>
      <c r="N87" s="35"/>
      <c r="O87" s="35">
        <f t="shared" ref="O87:O91" si="257">Q87+X87</f>
        <v>0</v>
      </c>
      <c r="P87" s="35">
        <f t="shared" ref="P87:P91" si="258">R87+X87</f>
        <v>0</v>
      </c>
      <c r="Q87" s="35">
        <f t="shared" ref="Q87:Q91" si="259">S87+U87+V87+W87</f>
        <v>0</v>
      </c>
      <c r="R87" s="35">
        <f t="shared" ref="R87:R91" si="260">T87+U87+V87+W87</f>
        <v>0</v>
      </c>
      <c r="S87" s="35"/>
      <c r="T87" s="35"/>
      <c r="U87" s="35"/>
      <c r="V87" s="35"/>
      <c r="W87" s="35"/>
      <c r="X87" s="35"/>
      <c r="Y87" s="39">
        <f>Z87+AF87</f>
        <v>14697</v>
      </c>
      <c r="Z87" s="39">
        <f>AA87+AB87+AC87+AD87</f>
        <v>14697</v>
      </c>
      <c r="AA87" s="39">
        <v>14697</v>
      </c>
      <c r="AB87" s="39"/>
      <c r="AC87" s="39"/>
      <c r="AD87" s="39"/>
      <c r="AE87" s="39"/>
      <c r="AF87" s="39"/>
      <c r="AG87" s="39"/>
      <c r="AH87" s="39"/>
      <c r="AI87" s="39"/>
      <c r="AJ87" s="39"/>
      <c r="AK87" s="39"/>
      <c r="AL87" s="39"/>
      <c r="AM87" s="91">
        <f t="shared" si="238"/>
        <v>293.94</v>
      </c>
      <c r="AN87" s="91">
        <f t="shared" si="231"/>
        <v>99.932005167607258</v>
      </c>
      <c r="AO87" s="12" t="s">
        <v>259</v>
      </c>
      <c r="AP87" s="45"/>
      <c r="AQ87">
        <v>1</v>
      </c>
    </row>
    <row r="88" spans="1:45" ht="56.25">
      <c r="A88" s="12">
        <v>2</v>
      </c>
      <c r="B88" s="5" t="s">
        <v>851</v>
      </c>
      <c r="C88" s="39"/>
      <c r="D88" s="39">
        <f t="shared" si="245"/>
        <v>3000</v>
      </c>
      <c r="E88" s="39">
        <f t="shared" si="255"/>
        <v>0</v>
      </c>
      <c r="F88" s="39">
        <f t="shared" si="256"/>
        <v>3000</v>
      </c>
      <c r="G88" s="35"/>
      <c r="H88" s="35"/>
      <c r="I88" s="35"/>
      <c r="J88" s="35">
        <v>3000</v>
      </c>
      <c r="K88" s="35"/>
      <c r="L88" s="35"/>
      <c r="M88" s="35"/>
      <c r="N88" s="35"/>
      <c r="O88" s="35">
        <f t="shared" si="257"/>
        <v>0</v>
      </c>
      <c r="P88" s="35">
        <f t="shared" si="258"/>
        <v>0</v>
      </c>
      <c r="Q88" s="35">
        <f t="shared" si="259"/>
        <v>0</v>
      </c>
      <c r="R88" s="35">
        <f t="shared" si="260"/>
        <v>0</v>
      </c>
      <c r="S88" s="35"/>
      <c r="T88" s="35"/>
      <c r="U88" s="35"/>
      <c r="V88" s="35"/>
      <c r="W88" s="35"/>
      <c r="X88" s="35"/>
      <c r="Y88" s="39">
        <f>Z88+AF88</f>
        <v>1772</v>
      </c>
      <c r="Z88" s="39">
        <f>AA88+AB88+AC88+AD88</f>
        <v>1772</v>
      </c>
      <c r="AA88" s="39"/>
      <c r="AB88" s="39">
        <v>1772</v>
      </c>
      <c r="AC88" s="39"/>
      <c r="AD88" s="39"/>
      <c r="AE88" s="39"/>
      <c r="AF88" s="39"/>
      <c r="AG88" s="39"/>
      <c r="AH88" s="39"/>
      <c r="AI88" s="39"/>
      <c r="AJ88" s="39"/>
      <c r="AK88" s="39"/>
      <c r="AL88" s="39"/>
      <c r="AM88" s="91"/>
      <c r="AN88" s="91">
        <f t="shared" si="231"/>
        <v>59.06666666666667</v>
      </c>
      <c r="AO88" s="269" t="s">
        <v>259</v>
      </c>
      <c r="AP88" s="45"/>
    </row>
    <row r="89" spans="1:45" ht="56.25">
      <c r="A89" s="12">
        <v>3</v>
      </c>
      <c r="B89" s="5" t="s">
        <v>61</v>
      </c>
      <c r="C89" s="39">
        <f t="shared" si="254"/>
        <v>17058</v>
      </c>
      <c r="D89" s="39">
        <f t="shared" si="245"/>
        <v>17346</v>
      </c>
      <c r="E89" s="39">
        <f t="shared" si="255"/>
        <v>17058</v>
      </c>
      <c r="F89" s="39">
        <f t="shared" si="256"/>
        <v>17346</v>
      </c>
      <c r="G89" s="35"/>
      <c r="H89" s="35"/>
      <c r="I89" s="35">
        <v>17058</v>
      </c>
      <c r="J89" s="35">
        <v>17346</v>
      </c>
      <c r="K89" s="35"/>
      <c r="L89" s="35"/>
      <c r="M89" s="35"/>
      <c r="N89" s="35"/>
      <c r="O89" s="35">
        <f t="shared" si="257"/>
        <v>0</v>
      </c>
      <c r="P89" s="35">
        <f t="shared" si="258"/>
        <v>0</v>
      </c>
      <c r="Q89" s="35">
        <f t="shared" si="259"/>
        <v>0</v>
      </c>
      <c r="R89" s="35">
        <f t="shared" si="260"/>
        <v>0</v>
      </c>
      <c r="S89" s="35"/>
      <c r="T89" s="35"/>
      <c r="U89" s="35"/>
      <c r="V89" s="35"/>
      <c r="W89" s="35"/>
      <c r="X89" s="35"/>
      <c r="Y89" s="39">
        <f>Z89+AF89</f>
        <v>7136</v>
      </c>
      <c r="Z89" s="39">
        <f>AA89+AB89+AC89+AD89</f>
        <v>7136</v>
      </c>
      <c r="AA89" s="39"/>
      <c r="AB89" s="39">
        <v>7136</v>
      </c>
      <c r="AC89" s="39"/>
      <c r="AD89" s="39"/>
      <c r="AE89" s="39"/>
      <c r="AF89" s="39"/>
      <c r="AG89" s="39"/>
      <c r="AH89" s="39"/>
      <c r="AI89" s="39"/>
      <c r="AJ89" s="39"/>
      <c r="AK89" s="39"/>
      <c r="AL89" s="39"/>
      <c r="AM89" s="91">
        <f t="shared" ref="AM89:AM98" si="261">Y89/C89*100</f>
        <v>41.833743697971627</v>
      </c>
      <c r="AN89" s="91">
        <f t="shared" si="231"/>
        <v>41.139167531419346</v>
      </c>
      <c r="AO89" s="12" t="s">
        <v>259</v>
      </c>
      <c r="AP89" s="45"/>
      <c r="AQ89">
        <v>1</v>
      </c>
    </row>
    <row r="90" spans="1:45" ht="56.25">
      <c r="A90" s="12">
        <v>4</v>
      </c>
      <c r="B90" s="5" t="s">
        <v>62</v>
      </c>
      <c r="C90" s="39">
        <f t="shared" si="254"/>
        <v>19711</v>
      </c>
      <c r="D90" s="39">
        <f t="shared" si="245"/>
        <v>19711</v>
      </c>
      <c r="E90" s="39">
        <f t="shared" si="255"/>
        <v>19711</v>
      </c>
      <c r="F90" s="39">
        <f t="shared" si="256"/>
        <v>19711</v>
      </c>
      <c r="G90" s="35"/>
      <c r="H90" s="35"/>
      <c r="I90" s="35">
        <v>19711</v>
      </c>
      <c r="J90" s="35">
        <v>19711</v>
      </c>
      <c r="K90" s="35"/>
      <c r="L90" s="35"/>
      <c r="M90" s="35"/>
      <c r="N90" s="35"/>
      <c r="O90" s="35">
        <f t="shared" si="257"/>
        <v>0</v>
      </c>
      <c r="P90" s="35">
        <f t="shared" si="258"/>
        <v>0</v>
      </c>
      <c r="Q90" s="35">
        <f t="shared" si="259"/>
        <v>0</v>
      </c>
      <c r="R90" s="35">
        <f t="shared" si="260"/>
        <v>0</v>
      </c>
      <c r="S90" s="35"/>
      <c r="T90" s="35"/>
      <c r="U90" s="35"/>
      <c r="V90" s="35"/>
      <c r="W90" s="35"/>
      <c r="X90" s="35"/>
      <c r="Y90" s="39">
        <f>Z90+AF90</f>
        <v>8823</v>
      </c>
      <c r="Z90" s="39">
        <f>AA90+AB90+AC90+AD90</f>
        <v>8823</v>
      </c>
      <c r="AA90" s="39"/>
      <c r="AB90" s="39">
        <v>8823</v>
      </c>
      <c r="AC90" s="39"/>
      <c r="AD90" s="39"/>
      <c r="AE90" s="39"/>
      <c r="AF90" s="39"/>
      <c r="AG90" s="39"/>
      <c r="AH90" s="39"/>
      <c r="AI90" s="39"/>
      <c r="AJ90" s="39"/>
      <c r="AK90" s="39"/>
      <c r="AL90" s="39"/>
      <c r="AM90" s="91">
        <f t="shared" si="261"/>
        <v>44.761808127441533</v>
      </c>
      <c r="AN90" s="91">
        <f t="shared" si="231"/>
        <v>44.761808127441533</v>
      </c>
      <c r="AO90" s="12" t="s">
        <v>259</v>
      </c>
      <c r="AP90" s="45"/>
      <c r="AQ90">
        <v>1</v>
      </c>
    </row>
    <row r="91" spans="1:45" ht="37.5">
      <c r="A91" s="12">
        <v>5</v>
      </c>
      <c r="B91" s="5" t="s">
        <v>63</v>
      </c>
      <c r="C91" s="39">
        <f t="shared" si="254"/>
        <v>7316</v>
      </c>
      <c r="D91" s="39">
        <f t="shared" si="245"/>
        <v>11168</v>
      </c>
      <c r="E91" s="39">
        <f t="shared" si="255"/>
        <v>7316</v>
      </c>
      <c r="F91" s="39">
        <f t="shared" si="256"/>
        <v>11168</v>
      </c>
      <c r="G91" s="35"/>
      <c r="H91" s="35"/>
      <c r="I91" s="35">
        <v>7316</v>
      </c>
      <c r="J91" s="35">
        <v>11168</v>
      </c>
      <c r="K91" s="35"/>
      <c r="L91" s="35"/>
      <c r="M91" s="35"/>
      <c r="N91" s="35"/>
      <c r="O91" s="35">
        <f t="shared" si="257"/>
        <v>0</v>
      </c>
      <c r="P91" s="35">
        <f t="shared" si="258"/>
        <v>0</v>
      </c>
      <c r="Q91" s="35">
        <f t="shared" si="259"/>
        <v>0</v>
      </c>
      <c r="R91" s="35">
        <f t="shared" si="260"/>
        <v>0</v>
      </c>
      <c r="S91" s="35"/>
      <c r="T91" s="35"/>
      <c r="U91" s="35"/>
      <c r="V91" s="35"/>
      <c r="W91" s="35"/>
      <c r="X91" s="35"/>
      <c r="Y91" s="36">
        <f>Z91+AF91</f>
        <v>5726</v>
      </c>
      <c r="Z91" s="39">
        <f>AA91+AB91+AC91+AD91</f>
        <v>5726</v>
      </c>
      <c r="AA91" s="39"/>
      <c r="AB91" s="39">
        <v>5726</v>
      </c>
      <c r="AC91" s="39"/>
      <c r="AD91" s="39"/>
      <c r="AE91" s="39"/>
      <c r="AF91" s="39"/>
      <c r="AG91" s="39"/>
      <c r="AH91" s="39"/>
      <c r="AI91" s="39"/>
      <c r="AJ91" s="39"/>
      <c r="AK91" s="39"/>
      <c r="AL91" s="39"/>
      <c r="AM91" s="91">
        <f t="shared" si="261"/>
        <v>78.266812465828323</v>
      </c>
      <c r="AN91" s="91">
        <f t="shared" si="231"/>
        <v>51.271489971346703</v>
      </c>
      <c r="AO91" s="12" t="s">
        <v>261</v>
      </c>
      <c r="AP91" s="45"/>
      <c r="AQ91">
        <v>1</v>
      </c>
    </row>
    <row r="92" spans="1:45">
      <c r="A92" s="16">
        <v>5</v>
      </c>
      <c r="B92" s="2" t="s">
        <v>64</v>
      </c>
      <c r="C92" s="34">
        <f t="shared" ref="C92:F92" si="262">C93+C109+C114+C117+C133</f>
        <v>78016</v>
      </c>
      <c r="D92" s="34">
        <f t="shared" ref="D92" si="263">D93+D109+D114+D117+D133</f>
        <v>143747</v>
      </c>
      <c r="E92" s="34">
        <f t="shared" si="262"/>
        <v>78016</v>
      </c>
      <c r="F92" s="34">
        <f t="shared" si="262"/>
        <v>143747</v>
      </c>
      <c r="G92" s="34">
        <f t="shared" ref="G92:AL92" si="264">G93+G109+G114+G117+G133</f>
        <v>0</v>
      </c>
      <c r="H92" s="34">
        <f t="shared" si="264"/>
        <v>0</v>
      </c>
      <c r="I92" s="34">
        <f t="shared" si="264"/>
        <v>78016</v>
      </c>
      <c r="J92" s="34">
        <f t="shared" si="264"/>
        <v>143747</v>
      </c>
      <c r="K92" s="34">
        <f t="shared" si="264"/>
        <v>0</v>
      </c>
      <c r="L92" s="34">
        <f t="shared" si="264"/>
        <v>0</v>
      </c>
      <c r="M92" s="34">
        <f t="shared" si="264"/>
        <v>0</v>
      </c>
      <c r="N92" s="34">
        <f t="shared" si="264"/>
        <v>0</v>
      </c>
      <c r="O92" s="34">
        <f t="shared" si="264"/>
        <v>0</v>
      </c>
      <c r="P92" s="34">
        <f t="shared" si="264"/>
        <v>0</v>
      </c>
      <c r="Q92" s="34">
        <f t="shared" si="264"/>
        <v>0</v>
      </c>
      <c r="R92" s="34">
        <f t="shared" si="264"/>
        <v>0</v>
      </c>
      <c r="S92" s="34">
        <f t="shared" si="264"/>
        <v>0</v>
      </c>
      <c r="T92" s="34">
        <f t="shared" si="264"/>
        <v>0</v>
      </c>
      <c r="U92" s="34">
        <f t="shared" si="264"/>
        <v>0</v>
      </c>
      <c r="V92" s="34">
        <f t="shared" si="264"/>
        <v>0</v>
      </c>
      <c r="W92" s="34">
        <f t="shared" si="264"/>
        <v>0</v>
      </c>
      <c r="X92" s="34">
        <f t="shared" si="264"/>
        <v>0</v>
      </c>
      <c r="Y92" s="34">
        <f t="shared" si="264"/>
        <v>106262</v>
      </c>
      <c r="Z92" s="34">
        <f t="shared" si="264"/>
        <v>106262</v>
      </c>
      <c r="AA92" s="34">
        <f t="shared" si="264"/>
        <v>0</v>
      </c>
      <c r="AB92" s="34">
        <f t="shared" si="264"/>
        <v>106262</v>
      </c>
      <c r="AC92" s="34">
        <f t="shared" si="264"/>
        <v>0</v>
      </c>
      <c r="AD92" s="34">
        <f t="shared" si="264"/>
        <v>0</v>
      </c>
      <c r="AE92" s="34"/>
      <c r="AF92" s="34">
        <f t="shared" si="264"/>
        <v>0</v>
      </c>
      <c r="AG92" s="34">
        <f t="shared" si="264"/>
        <v>0</v>
      </c>
      <c r="AH92" s="34">
        <f t="shared" si="264"/>
        <v>0</v>
      </c>
      <c r="AI92" s="34">
        <f t="shared" si="264"/>
        <v>0</v>
      </c>
      <c r="AJ92" s="34">
        <f t="shared" si="264"/>
        <v>0</v>
      </c>
      <c r="AK92" s="34">
        <f t="shared" si="264"/>
        <v>0</v>
      </c>
      <c r="AL92" s="34">
        <f t="shared" si="264"/>
        <v>0</v>
      </c>
      <c r="AM92" s="90">
        <f t="shared" si="261"/>
        <v>136.20539376538144</v>
      </c>
      <c r="AN92" s="90">
        <f t="shared" si="231"/>
        <v>73.922934043840911</v>
      </c>
      <c r="AO92" s="16"/>
      <c r="AP92" s="44"/>
      <c r="AQ92" s="34">
        <f>AQ93+AQ117+AQ133</f>
        <v>13</v>
      </c>
    </row>
    <row r="93" spans="1:45" s="180" customFormat="1">
      <c r="A93" s="15" t="s">
        <v>65</v>
      </c>
      <c r="B93" s="2" t="s">
        <v>16</v>
      </c>
      <c r="C93" s="34">
        <f t="shared" ref="C93:F93" si="265">SUM(C94:C108)</f>
        <v>16458</v>
      </c>
      <c r="D93" s="34">
        <f t="shared" ref="D93" si="266">SUM(D94:D108)</f>
        <v>41603</v>
      </c>
      <c r="E93" s="34">
        <f t="shared" si="265"/>
        <v>16458</v>
      </c>
      <c r="F93" s="34">
        <f t="shared" si="265"/>
        <v>41603</v>
      </c>
      <c r="G93" s="34">
        <f t="shared" ref="G93:AL93" si="267">SUM(G94:G108)</f>
        <v>0</v>
      </c>
      <c r="H93" s="34">
        <f t="shared" si="267"/>
        <v>0</v>
      </c>
      <c r="I93" s="34">
        <f t="shared" si="267"/>
        <v>16458</v>
      </c>
      <c r="J93" s="34">
        <f t="shared" si="267"/>
        <v>41603</v>
      </c>
      <c r="K93" s="34">
        <f t="shared" si="267"/>
        <v>0</v>
      </c>
      <c r="L93" s="34">
        <f t="shared" si="267"/>
        <v>0</v>
      </c>
      <c r="M93" s="34">
        <f t="shared" si="267"/>
        <v>0</v>
      </c>
      <c r="N93" s="34">
        <f t="shared" si="267"/>
        <v>0</v>
      </c>
      <c r="O93" s="34">
        <f t="shared" si="267"/>
        <v>0</v>
      </c>
      <c r="P93" s="34">
        <f t="shared" si="267"/>
        <v>0</v>
      </c>
      <c r="Q93" s="34">
        <f t="shared" si="267"/>
        <v>0</v>
      </c>
      <c r="R93" s="34">
        <f t="shared" si="267"/>
        <v>0</v>
      </c>
      <c r="S93" s="34">
        <f t="shared" si="267"/>
        <v>0</v>
      </c>
      <c r="T93" s="34">
        <f t="shared" si="267"/>
        <v>0</v>
      </c>
      <c r="U93" s="34">
        <f t="shared" si="267"/>
        <v>0</v>
      </c>
      <c r="V93" s="34">
        <f t="shared" si="267"/>
        <v>0</v>
      </c>
      <c r="W93" s="34">
        <f t="shared" si="267"/>
        <v>0</v>
      </c>
      <c r="X93" s="34">
        <f t="shared" si="267"/>
        <v>0</v>
      </c>
      <c r="Y93" s="34">
        <f t="shared" si="267"/>
        <v>26028</v>
      </c>
      <c r="Z93" s="34">
        <f t="shared" si="267"/>
        <v>26028</v>
      </c>
      <c r="AA93" s="34">
        <f t="shared" si="267"/>
        <v>0</v>
      </c>
      <c r="AB93" s="34">
        <f t="shared" si="267"/>
        <v>26028</v>
      </c>
      <c r="AC93" s="34">
        <f t="shared" si="267"/>
        <v>0</v>
      </c>
      <c r="AD93" s="34">
        <f t="shared" si="267"/>
        <v>0</v>
      </c>
      <c r="AE93" s="34"/>
      <c r="AF93" s="34">
        <f t="shared" si="267"/>
        <v>0</v>
      </c>
      <c r="AG93" s="34">
        <f t="shared" si="267"/>
        <v>0</v>
      </c>
      <c r="AH93" s="34">
        <f t="shared" si="267"/>
        <v>0</v>
      </c>
      <c r="AI93" s="34">
        <f t="shared" si="267"/>
        <v>0</v>
      </c>
      <c r="AJ93" s="34">
        <f t="shared" si="267"/>
        <v>0</v>
      </c>
      <c r="AK93" s="34">
        <f t="shared" si="267"/>
        <v>0</v>
      </c>
      <c r="AL93" s="34">
        <f t="shared" si="267"/>
        <v>0</v>
      </c>
      <c r="AM93" s="90">
        <f t="shared" si="261"/>
        <v>158.14801312431644</v>
      </c>
      <c r="AN93" s="90">
        <f t="shared" si="231"/>
        <v>62.562795952214991</v>
      </c>
      <c r="AO93" s="16"/>
      <c r="AP93" s="44"/>
      <c r="AQ93" s="34">
        <f t="shared" ref="AQ93" si="268">SUM(AQ94:AQ98)</f>
        <v>5</v>
      </c>
    </row>
    <row r="94" spans="1:45" ht="56.25">
      <c r="A94" s="30" t="s">
        <v>30</v>
      </c>
      <c r="B94" s="18" t="s">
        <v>66</v>
      </c>
      <c r="C94" s="36">
        <f t="shared" ref="C94:D110" si="269">E94+O94</f>
        <v>9000</v>
      </c>
      <c r="D94" s="36">
        <f t="shared" si="269"/>
        <v>9658</v>
      </c>
      <c r="E94" s="36">
        <f t="shared" ref="E94:E108" si="270">G94+I94+K94+L94+N94</f>
        <v>9000</v>
      </c>
      <c r="F94" s="36">
        <f t="shared" ref="F94:F108" si="271">H94+J94+K94+L94+N94</f>
        <v>9658</v>
      </c>
      <c r="G94" s="36"/>
      <c r="H94" s="36"/>
      <c r="I94" s="36">
        <v>9000</v>
      </c>
      <c r="J94" s="36">
        <v>9658</v>
      </c>
      <c r="K94" s="36"/>
      <c r="L94" s="36"/>
      <c r="M94" s="36"/>
      <c r="N94" s="36"/>
      <c r="O94" s="35">
        <f t="shared" ref="O94:O100" si="272">Q94+X94</f>
        <v>0</v>
      </c>
      <c r="P94" s="35">
        <f t="shared" ref="P94:P100" si="273">R94+X94</f>
        <v>0</v>
      </c>
      <c r="Q94" s="35">
        <f t="shared" ref="Q94:Q101" si="274">S94+U94+V94+W94</f>
        <v>0</v>
      </c>
      <c r="R94" s="35">
        <f t="shared" ref="R94:R101" si="275">T94+U94+V94+W94</f>
        <v>0</v>
      </c>
      <c r="S94" s="36"/>
      <c r="T94" s="36"/>
      <c r="U94" s="36"/>
      <c r="V94" s="36"/>
      <c r="W94" s="36"/>
      <c r="X94" s="36"/>
      <c r="Y94" s="36">
        <f>Z94+AF94</f>
        <v>5590</v>
      </c>
      <c r="Z94" s="36">
        <f>AA94+AB94+AC94+AD94</f>
        <v>5590</v>
      </c>
      <c r="AA94" s="36"/>
      <c r="AB94" s="36">
        <v>5590</v>
      </c>
      <c r="AC94" s="36"/>
      <c r="AD94" s="36"/>
      <c r="AE94" s="36"/>
      <c r="AF94" s="36"/>
      <c r="AG94" s="36"/>
      <c r="AH94" s="36"/>
      <c r="AI94" s="36"/>
      <c r="AJ94" s="36"/>
      <c r="AK94" s="36"/>
      <c r="AL94" s="36"/>
      <c r="AM94" s="94">
        <f t="shared" si="261"/>
        <v>62.111111111111107</v>
      </c>
      <c r="AN94" s="94">
        <f t="shared" si="231"/>
        <v>57.879478152826671</v>
      </c>
      <c r="AO94" s="30" t="s">
        <v>262</v>
      </c>
      <c r="AP94" s="47"/>
      <c r="AQ94">
        <v>1</v>
      </c>
    </row>
    <row r="95" spans="1:45" ht="56.25">
      <c r="A95" s="63" t="s">
        <v>34</v>
      </c>
      <c r="B95" s="18" t="s">
        <v>68</v>
      </c>
      <c r="C95" s="36">
        <f t="shared" si="269"/>
        <v>2631</v>
      </c>
      <c r="D95" s="36">
        <f t="shared" si="269"/>
        <v>2631</v>
      </c>
      <c r="E95" s="36">
        <f t="shared" si="270"/>
        <v>2631</v>
      </c>
      <c r="F95" s="36">
        <f t="shared" si="271"/>
        <v>2631</v>
      </c>
      <c r="G95" s="36"/>
      <c r="H95" s="36"/>
      <c r="I95" s="36">
        <v>2631</v>
      </c>
      <c r="J95" s="36">
        <v>2631</v>
      </c>
      <c r="K95" s="36"/>
      <c r="L95" s="36"/>
      <c r="M95" s="36"/>
      <c r="N95" s="36"/>
      <c r="O95" s="35">
        <f t="shared" si="272"/>
        <v>0</v>
      </c>
      <c r="P95" s="35">
        <f t="shared" si="273"/>
        <v>0</v>
      </c>
      <c r="Q95" s="35">
        <f t="shared" si="274"/>
        <v>0</v>
      </c>
      <c r="R95" s="35">
        <f t="shared" si="275"/>
        <v>0</v>
      </c>
      <c r="S95" s="36"/>
      <c r="T95" s="36"/>
      <c r="U95" s="36"/>
      <c r="V95" s="36"/>
      <c r="W95" s="36"/>
      <c r="X95" s="36"/>
      <c r="Y95" s="36">
        <f>Z95+AF95</f>
        <v>2239</v>
      </c>
      <c r="Z95" s="36">
        <f>AA95+AB95+AC95+AD95</f>
        <v>2239</v>
      </c>
      <c r="AA95" s="36"/>
      <c r="AB95" s="36">
        <v>2239</v>
      </c>
      <c r="AC95" s="36"/>
      <c r="AD95" s="36"/>
      <c r="AE95" s="36"/>
      <c r="AF95" s="36"/>
      <c r="AG95" s="36"/>
      <c r="AH95" s="36"/>
      <c r="AI95" s="36"/>
      <c r="AJ95" s="36"/>
      <c r="AK95" s="36"/>
      <c r="AL95" s="36"/>
      <c r="AM95" s="94">
        <f t="shared" si="261"/>
        <v>85.100722158874959</v>
      </c>
      <c r="AN95" s="94">
        <f t="shared" si="231"/>
        <v>85.100722158874959</v>
      </c>
      <c r="AO95" s="30" t="s">
        <v>262</v>
      </c>
      <c r="AP95" s="47"/>
      <c r="AQ95">
        <v>1</v>
      </c>
    </row>
    <row r="96" spans="1:45" ht="56.25">
      <c r="A96" s="63" t="s">
        <v>36</v>
      </c>
      <c r="B96" s="18" t="s">
        <v>70</v>
      </c>
      <c r="C96" s="36">
        <f t="shared" si="269"/>
        <v>2000</v>
      </c>
      <c r="D96" s="36">
        <f t="shared" si="269"/>
        <v>2140</v>
      </c>
      <c r="E96" s="36">
        <f t="shared" si="270"/>
        <v>2000</v>
      </c>
      <c r="F96" s="36">
        <f t="shared" si="271"/>
        <v>2140</v>
      </c>
      <c r="G96" s="36"/>
      <c r="H96" s="36"/>
      <c r="I96" s="36">
        <v>2000</v>
      </c>
      <c r="J96" s="36">
        <v>2140</v>
      </c>
      <c r="K96" s="36"/>
      <c r="L96" s="36"/>
      <c r="M96" s="36"/>
      <c r="N96" s="36"/>
      <c r="O96" s="35">
        <f t="shared" si="272"/>
        <v>0</v>
      </c>
      <c r="P96" s="35">
        <f t="shared" si="273"/>
        <v>0</v>
      </c>
      <c r="Q96" s="35">
        <f t="shared" si="274"/>
        <v>0</v>
      </c>
      <c r="R96" s="35">
        <f t="shared" si="275"/>
        <v>0</v>
      </c>
      <c r="S96" s="36"/>
      <c r="T96" s="36"/>
      <c r="U96" s="36"/>
      <c r="V96" s="36"/>
      <c r="W96" s="36"/>
      <c r="X96" s="36"/>
      <c r="Y96" s="36">
        <f>Z96+AF96</f>
        <v>1799</v>
      </c>
      <c r="Z96" s="36">
        <f>AA96+AB96+AC96+AD96</f>
        <v>1799</v>
      </c>
      <c r="AA96" s="36"/>
      <c r="AB96" s="36">
        <v>1799</v>
      </c>
      <c r="AC96" s="36"/>
      <c r="AD96" s="36"/>
      <c r="AE96" s="36"/>
      <c r="AF96" s="36"/>
      <c r="AG96" s="36"/>
      <c r="AH96" s="36"/>
      <c r="AI96" s="36"/>
      <c r="AJ96" s="36"/>
      <c r="AK96" s="36"/>
      <c r="AL96" s="36"/>
      <c r="AM96" s="94">
        <f t="shared" si="261"/>
        <v>89.95</v>
      </c>
      <c r="AN96" s="94">
        <f t="shared" si="231"/>
        <v>84.065420560747668</v>
      </c>
      <c r="AO96" s="30" t="s">
        <v>262</v>
      </c>
      <c r="AP96" s="47"/>
      <c r="AQ96">
        <v>1</v>
      </c>
    </row>
    <row r="97" spans="1:43" ht="56.25">
      <c r="A97" s="63" t="s">
        <v>80</v>
      </c>
      <c r="B97" s="18" t="s">
        <v>72</v>
      </c>
      <c r="C97" s="36">
        <f t="shared" si="269"/>
        <v>932</v>
      </c>
      <c r="D97" s="36">
        <f t="shared" si="269"/>
        <v>781</v>
      </c>
      <c r="E97" s="36">
        <f t="shared" si="270"/>
        <v>932</v>
      </c>
      <c r="F97" s="36">
        <f t="shared" si="271"/>
        <v>781</v>
      </c>
      <c r="G97" s="36"/>
      <c r="H97" s="36"/>
      <c r="I97" s="36">
        <v>932</v>
      </c>
      <c r="J97" s="36">
        <v>781</v>
      </c>
      <c r="K97" s="36"/>
      <c r="L97" s="36"/>
      <c r="M97" s="36"/>
      <c r="N97" s="36"/>
      <c r="O97" s="35">
        <f t="shared" si="272"/>
        <v>0</v>
      </c>
      <c r="P97" s="35">
        <f t="shared" si="273"/>
        <v>0</v>
      </c>
      <c r="Q97" s="35">
        <f t="shared" si="274"/>
        <v>0</v>
      </c>
      <c r="R97" s="35">
        <f t="shared" si="275"/>
        <v>0</v>
      </c>
      <c r="S97" s="36"/>
      <c r="T97" s="36"/>
      <c r="U97" s="36"/>
      <c r="V97" s="36"/>
      <c r="W97" s="36"/>
      <c r="X97" s="36"/>
      <c r="Y97" s="36">
        <f>Z97+AF97</f>
        <v>487</v>
      </c>
      <c r="Z97" s="36">
        <f>AA97+AB97+AC97+AD97</f>
        <v>487</v>
      </c>
      <c r="AA97" s="36"/>
      <c r="AB97" s="36">
        <v>487</v>
      </c>
      <c r="AC97" s="36"/>
      <c r="AD97" s="36"/>
      <c r="AE97" s="36"/>
      <c r="AF97" s="36"/>
      <c r="AG97" s="36"/>
      <c r="AH97" s="36"/>
      <c r="AI97" s="36"/>
      <c r="AJ97" s="36"/>
      <c r="AK97" s="36"/>
      <c r="AL97" s="36"/>
      <c r="AM97" s="94">
        <f t="shared" si="261"/>
        <v>52.253218884120166</v>
      </c>
      <c r="AN97" s="94">
        <f t="shared" si="231"/>
        <v>62.355953905249685</v>
      </c>
      <c r="AO97" s="30" t="s">
        <v>262</v>
      </c>
      <c r="AP97" s="47"/>
      <c r="AQ97">
        <v>1</v>
      </c>
    </row>
    <row r="98" spans="1:43" ht="56.25">
      <c r="A98" s="63" t="s">
        <v>82</v>
      </c>
      <c r="B98" s="18" t="s">
        <v>74</v>
      </c>
      <c r="C98" s="36">
        <f t="shared" si="269"/>
        <v>1895</v>
      </c>
      <c r="D98" s="36">
        <f t="shared" si="269"/>
        <v>1895</v>
      </c>
      <c r="E98" s="36">
        <f t="shared" si="270"/>
        <v>1895</v>
      </c>
      <c r="F98" s="36">
        <f t="shared" si="271"/>
        <v>1895</v>
      </c>
      <c r="G98" s="36"/>
      <c r="H98" s="36"/>
      <c r="I98" s="36">
        <v>1895</v>
      </c>
      <c r="J98" s="36">
        <v>1895</v>
      </c>
      <c r="K98" s="36"/>
      <c r="L98" s="36"/>
      <c r="M98" s="36"/>
      <c r="N98" s="36"/>
      <c r="O98" s="35">
        <f t="shared" si="272"/>
        <v>0</v>
      </c>
      <c r="P98" s="35">
        <f t="shared" si="273"/>
        <v>0</v>
      </c>
      <c r="Q98" s="35">
        <f t="shared" si="274"/>
        <v>0</v>
      </c>
      <c r="R98" s="35">
        <f t="shared" si="275"/>
        <v>0</v>
      </c>
      <c r="S98" s="36"/>
      <c r="T98" s="36"/>
      <c r="U98" s="36"/>
      <c r="V98" s="36"/>
      <c r="W98" s="36"/>
      <c r="X98" s="36"/>
      <c r="Y98" s="36">
        <f>Z98+AF98</f>
        <v>1530</v>
      </c>
      <c r="Z98" s="36">
        <f>AA98+AB98+AC98+AD98</f>
        <v>1530</v>
      </c>
      <c r="AA98" s="36"/>
      <c r="AB98" s="36">
        <v>1530</v>
      </c>
      <c r="AC98" s="36"/>
      <c r="AD98" s="36"/>
      <c r="AE98" s="36"/>
      <c r="AF98" s="36"/>
      <c r="AG98" s="36"/>
      <c r="AH98" s="36"/>
      <c r="AI98" s="36"/>
      <c r="AJ98" s="36"/>
      <c r="AK98" s="36"/>
      <c r="AL98" s="36"/>
      <c r="AM98" s="94">
        <f t="shared" si="261"/>
        <v>80.738786279683367</v>
      </c>
      <c r="AN98" s="94">
        <f t="shared" si="231"/>
        <v>80.738786279683367</v>
      </c>
      <c r="AO98" s="30" t="s">
        <v>262</v>
      </c>
      <c r="AP98" s="47"/>
      <c r="AQ98">
        <v>1</v>
      </c>
    </row>
    <row r="99" spans="1:43" ht="56.25">
      <c r="A99" s="63" t="s">
        <v>84</v>
      </c>
      <c r="B99" s="273" t="s">
        <v>497</v>
      </c>
      <c r="C99" s="36"/>
      <c r="D99" s="36">
        <f t="shared" si="269"/>
        <v>283</v>
      </c>
      <c r="E99" s="36">
        <f t="shared" si="270"/>
        <v>0</v>
      </c>
      <c r="F99" s="36">
        <f t="shared" si="271"/>
        <v>283</v>
      </c>
      <c r="G99" s="36"/>
      <c r="H99" s="36"/>
      <c r="I99" s="36"/>
      <c r="J99" s="36">
        <v>283</v>
      </c>
      <c r="K99" s="36"/>
      <c r="L99" s="36"/>
      <c r="M99" s="36"/>
      <c r="N99" s="36"/>
      <c r="O99" s="35">
        <f t="shared" si="272"/>
        <v>0</v>
      </c>
      <c r="P99" s="35">
        <f t="shared" si="273"/>
        <v>0</v>
      </c>
      <c r="Q99" s="35">
        <f t="shared" si="274"/>
        <v>0</v>
      </c>
      <c r="R99" s="35">
        <f t="shared" si="275"/>
        <v>0</v>
      </c>
      <c r="S99" s="36"/>
      <c r="T99" s="36"/>
      <c r="U99" s="36"/>
      <c r="V99" s="36"/>
      <c r="W99" s="36"/>
      <c r="X99" s="36"/>
      <c r="Y99" s="36">
        <f t="shared" ref="Y99:Y106" si="276">Z99+AF99</f>
        <v>267</v>
      </c>
      <c r="Z99" s="36">
        <f t="shared" ref="Z99:Z106" si="277">AA99+AB99+AC99+AD99</f>
        <v>267</v>
      </c>
      <c r="AA99" s="36"/>
      <c r="AB99" s="36">
        <v>267</v>
      </c>
      <c r="AC99" s="36"/>
      <c r="AD99" s="36"/>
      <c r="AE99" s="36"/>
      <c r="AF99" s="36"/>
      <c r="AG99" s="36"/>
      <c r="AH99" s="36"/>
      <c r="AI99" s="36"/>
      <c r="AJ99" s="36"/>
      <c r="AK99" s="36"/>
      <c r="AL99" s="36"/>
      <c r="AM99" s="91"/>
      <c r="AN99" s="94">
        <f t="shared" si="231"/>
        <v>94.346289752650179</v>
      </c>
      <c r="AO99" s="274" t="s">
        <v>262</v>
      </c>
      <c r="AP99" s="47"/>
    </row>
    <row r="100" spans="1:43" ht="56.25">
      <c r="A100" s="63" t="s">
        <v>67</v>
      </c>
      <c r="B100" s="273" t="s">
        <v>498</v>
      </c>
      <c r="C100" s="36"/>
      <c r="D100" s="36">
        <f t="shared" si="269"/>
        <v>461</v>
      </c>
      <c r="E100" s="36">
        <f t="shared" si="270"/>
        <v>0</v>
      </c>
      <c r="F100" s="36">
        <f t="shared" si="271"/>
        <v>461</v>
      </c>
      <c r="G100" s="36"/>
      <c r="H100" s="36"/>
      <c r="I100" s="36"/>
      <c r="J100" s="36">
        <v>461</v>
      </c>
      <c r="K100" s="36"/>
      <c r="L100" s="36"/>
      <c r="M100" s="36"/>
      <c r="N100" s="36"/>
      <c r="O100" s="35">
        <f t="shared" si="272"/>
        <v>0</v>
      </c>
      <c r="P100" s="35">
        <f t="shared" si="273"/>
        <v>0</v>
      </c>
      <c r="Q100" s="35">
        <f t="shared" si="274"/>
        <v>0</v>
      </c>
      <c r="R100" s="35">
        <f t="shared" si="275"/>
        <v>0</v>
      </c>
      <c r="S100" s="36"/>
      <c r="T100" s="36"/>
      <c r="U100" s="36"/>
      <c r="V100" s="36"/>
      <c r="W100" s="36"/>
      <c r="X100" s="36"/>
      <c r="Y100" s="36">
        <f t="shared" si="276"/>
        <v>395</v>
      </c>
      <c r="Z100" s="36">
        <f t="shared" si="277"/>
        <v>395</v>
      </c>
      <c r="AA100" s="36"/>
      <c r="AB100" s="36">
        <v>395</v>
      </c>
      <c r="AC100" s="36"/>
      <c r="AD100" s="36"/>
      <c r="AE100" s="36"/>
      <c r="AF100" s="36"/>
      <c r="AG100" s="36"/>
      <c r="AH100" s="36"/>
      <c r="AI100" s="36"/>
      <c r="AJ100" s="36"/>
      <c r="AK100" s="36"/>
      <c r="AL100" s="36"/>
      <c r="AM100" s="91"/>
      <c r="AN100" s="94">
        <f t="shared" si="231"/>
        <v>85.683297180043382</v>
      </c>
      <c r="AO100" s="274" t="s">
        <v>262</v>
      </c>
      <c r="AP100" s="47"/>
    </row>
    <row r="101" spans="1:43" ht="56.25">
      <c r="A101" s="63" t="s">
        <v>69</v>
      </c>
      <c r="B101" s="273" t="s">
        <v>852</v>
      </c>
      <c r="C101" s="36"/>
      <c r="D101" s="36">
        <f t="shared" si="269"/>
        <v>3000</v>
      </c>
      <c r="E101" s="36">
        <f t="shared" si="270"/>
        <v>0</v>
      </c>
      <c r="F101" s="36">
        <f t="shared" si="271"/>
        <v>3000</v>
      </c>
      <c r="G101" s="36"/>
      <c r="H101" s="36"/>
      <c r="I101" s="36"/>
      <c r="J101" s="36">
        <v>3000</v>
      </c>
      <c r="K101" s="36"/>
      <c r="L101" s="36"/>
      <c r="M101" s="36"/>
      <c r="N101" s="36"/>
      <c r="O101" s="35">
        <f t="shared" ref="O101:O108" si="278">Q101+X101</f>
        <v>0</v>
      </c>
      <c r="P101" s="35">
        <f t="shared" ref="P101:P108" si="279">R101+X101</f>
        <v>0</v>
      </c>
      <c r="Q101" s="35">
        <f t="shared" si="274"/>
        <v>0</v>
      </c>
      <c r="R101" s="35">
        <f t="shared" si="275"/>
        <v>0</v>
      </c>
      <c r="S101" s="36"/>
      <c r="T101" s="36"/>
      <c r="U101" s="36"/>
      <c r="V101" s="36"/>
      <c r="W101" s="36"/>
      <c r="X101" s="36"/>
      <c r="Y101" s="36">
        <f t="shared" si="276"/>
        <v>1424</v>
      </c>
      <c r="Z101" s="36">
        <f t="shared" si="277"/>
        <v>1424</v>
      </c>
      <c r="AA101" s="36"/>
      <c r="AB101" s="36">
        <v>1424</v>
      </c>
      <c r="AC101" s="36"/>
      <c r="AD101" s="36"/>
      <c r="AE101" s="36"/>
      <c r="AF101" s="36"/>
      <c r="AG101" s="36"/>
      <c r="AH101" s="36"/>
      <c r="AI101" s="36"/>
      <c r="AJ101" s="36"/>
      <c r="AK101" s="36"/>
      <c r="AL101" s="36"/>
      <c r="AM101" s="91"/>
      <c r="AN101" s="94">
        <f t="shared" si="231"/>
        <v>47.466666666666669</v>
      </c>
      <c r="AO101" s="274" t="s">
        <v>262</v>
      </c>
      <c r="AP101" s="47"/>
    </row>
    <row r="102" spans="1:43" ht="56.25">
      <c r="A102" s="63" t="s">
        <v>71</v>
      </c>
      <c r="B102" s="273" t="s">
        <v>501</v>
      </c>
      <c r="C102" s="36"/>
      <c r="D102" s="36">
        <f t="shared" si="269"/>
        <v>466</v>
      </c>
      <c r="E102" s="36">
        <f t="shared" si="270"/>
        <v>0</v>
      </c>
      <c r="F102" s="36">
        <f t="shared" si="271"/>
        <v>466</v>
      </c>
      <c r="G102" s="36"/>
      <c r="H102" s="36"/>
      <c r="I102" s="36"/>
      <c r="J102" s="36">
        <v>466</v>
      </c>
      <c r="K102" s="36"/>
      <c r="L102" s="36"/>
      <c r="M102" s="36"/>
      <c r="N102" s="36"/>
      <c r="O102" s="35">
        <f t="shared" si="278"/>
        <v>0</v>
      </c>
      <c r="P102" s="35">
        <f t="shared" si="279"/>
        <v>0</v>
      </c>
      <c r="Q102" s="35">
        <f t="shared" ref="Q102:Q108" si="280">S102+U102+V102+W102</f>
        <v>0</v>
      </c>
      <c r="R102" s="35">
        <f t="shared" ref="R102:R108" si="281">T102+U102+V102+W102</f>
        <v>0</v>
      </c>
      <c r="S102" s="36"/>
      <c r="T102" s="36"/>
      <c r="U102" s="36"/>
      <c r="V102" s="36"/>
      <c r="W102" s="36"/>
      <c r="X102" s="36"/>
      <c r="Y102" s="36">
        <f t="shared" si="276"/>
        <v>0</v>
      </c>
      <c r="Z102" s="36">
        <f t="shared" si="277"/>
        <v>0</v>
      </c>
      <c r="AA102" s="36"/>
      <c r="AB102" s="36"/>
      <c r="AC102" s="36"/>
      <c r="AD102" s="36"/>
      <c r="AE102" s="36"/>
      <c r="AF102" s="36"/>
      <c r="AG102" s="36"/>
      <c r="AH102" s="36"/>
      <c r="AI102" s="36"/>
      <c r="AJ102" s="36"/>
      <c r="AK102" s="36"/>
      <c r="AL102" s="36"/>
      <c r="AM102" s="91"/>
      <c r="AN102" s="90">
        <f t="shared" si="231"/>
        <v>0</v>
      </c>
      <c r="AO102" s="274" t="s">
        <v>262</v>
      </c>
      <c r="AP102" s="47"/>
    </row>
    <row r="103" spans="1:43" ht="56.25">
      <c r="A103" s="63" t="s">
        <v>73</v>
      </c>
      <c r="B103" s="273" t="s">
        <v>502</v>
      </c>
      <c r="C103" s="36"/>
      <c r="D103" s="36">
        <f t="shared" si="269"/>
        <v>589</v>
      </c>
      <c r="E103" s="36">
        <f t="shared" si="270"/>
        <v>0</v>
      </c>
      <c r="F103" s="36">
        <f t="shared" si="271"/>
        <v>589</v>
      </c>
      <c r="G103" s="36"/>
      <c r="H103" s="36"/>
      <c r="I103" s="36"/>
      <c r="J103" s="36">
        <v>589</v>
      </c>
      <c r="K103" s="36"/>
      <c r="L103" s="36"/>
      <c r="M103" s="36"/>
      <c r="N103" s="36"/>
      <c r="O103" s="35">
        <f t="shared" si="278"/>
        <v>0</v>
      </c>
      <c r="P103" s="35">
        <f t="shared" si="279"/>
        <v>0</v>
      </c>
      <c r="Q103" s="35">
        <f t="shared" si="280"/>
        <v>0</v>
      </c>
      <c r="R103" s="35">
        <f t="shared" si="281"/>
        <v>0</v>
      </c>
      <c r="S103" s="36"/>
      <c r="T103" s="36"/>
      <c r="U103" s="36"/>
      <c r="V103" s="36"/>
      <c r="W103" s="36"/>
      <c r="X103" s="36"/>
      <c r="Y103" s="36">
        <f t="shared" si="276"/>
        <v>589</v>
      </c>
      <c r="Z103" s="36">
        <f t="shared" si="277"/>
        <v>589</v>
      </c>
      <c r="AA103" s="36"/>
      <c r="AB103" s="36">
        <v>589</v>
      </c>
      <c r="AC103" s="36"/>
      <c r="AD103" s="36"/>
      <c r="AE103" s="36"/>
      <c r="AF103" s="36"/>
      <c r="AG103" s="36"/>
      <c r="AH103" s="36"/>
      <c r="AI103" s="36"/>
      <c r="AJ103" s="36"/>
      <c r="AK103" s="36"/>
      <c r="AL103" s="36"/>
      <c r="AM103" s="91"/>
      <c r="AN103" s="94">
        <f t="shared" si="231"/>
        <v>100</v>
      </c>
      <c r="AO103" s="274" t="s">
        <v>262</v>
      </c>
      <c r="AP103" s="47"/>
    </row>
    <row r="104" spans="1:43" ht="56.25">
      <c r="A104" s="63" t="s">
        <v>503</v>
      </c>
      <c r="B104" s="273" t="s">
        <v>506</v>
      </c>
      <c r="C104" s="36"/>
      <c r="D104" s="36">
        <f t="shared" si="269"/>
        <v>270</v>
      </c>
      <c r="E104" s="36">
        <f t="shared" si="270"/>
        <v>0</v>
      </c>
      <c r="F104" s="36">
        <f t="shared" si="271"/>
        <v>270</v>
      </c>
      <c r="G104" s="36"/>
      <c r="H104" s="36"/>
      <c r="I104" s="36"/>
      <c r="J104" s="36">
        <v>270</v>
      </c>
      <c r="K104" s="36"/>
      <c r="L104" s="36"/>
      <c r="M104" s="36"/>
      <c r="N104" s="36"/>
      <c r="O104" s="35">
        <f t="shared" si="278"/>
        <v>0</v>
      </c>
      <c r="P104" s="35">
        <f t="shared" si="279"/>
        <v>0</v>
      </c>
      <c r="Q104" s="35">
        <f t="shared" si="280"/>
        <v>0</v>
      </c>
      <c r="R104" s="35">
        <f t="shared" si="281"/>
        <v>0</v>
      </c>
      <c r="S104" s="36"/>
      <c r="T104" s="36"/>
      <c r="U104" s="36"/>
      <c r="V104" s="36"/>
      <c r="W104" s="36"/>
      <c r="X104" s="36"/>
      <c r="Y104" s="36">
        <f t="shared" si="276"/>
        <v>253</v>
      </c>
      <c r="Z104" s="36">
        <f t="shared" si="277"/>
        <v>253</v>
      </c>
      <c r="AA104" s="36"/>
      <c r="AB104" s="36">
        <v>253</v>
      </c>
      <c r="AC104" s="36"/>
      <c r="AD104" s="36"/>
      <c r="AE104" s="36"/>
      <c r="AF104" s="36"/>
      <c r="AG104" s="36"/>
      <c r="AH104" s="36"/>
      <c r="AI104" s="36"/>
      <c r="AJ104" s="36"/>
      <c r="AK104" s="36"/>
      <c r="AL104" s="36"/>
      <c r="AM104" s="91"/>
      <c r="AN104" s="94">
        <f t="shared" si="231"/>
        <v>93.703703703703695</v>
      </c>
      <c r="AO104" s="274" t="s">
        <v>262</v>
      </c>
      <c r="AP104" s="47"/>
    </row>
    <row r="105" spans="1:43" ht="56.25">
      <c r="A105" s="63" t="s">
        <v>541</v>
      </c>
      <c r="B105" s="273" t="s">
        <v>512</v>
      </c>
      <c r="C105" s="36"/>
      <c r="D105" s="36">
        <f t="shared" si="269"/>
        <v>2737</v>
      </c>
      <c r="E105" s="36">
        <f t="shared" si="270"/>
        <v>0</v>
      </c>
      <c r="F105" s="36">
        <f t="shared" si="271"/>
        <v>2737</v>
      </c>
      <c r="G105" s="36"/>
      <c r="H105" s="36"/>
      <c r="I105" s="36"/>
      <c r="J105" s="36">
        <v>2737</v>
      </c>
      <c r="K105" s="36"/>
      <c r="L105" s="36"/>
      <c r="M105" s="36"/>
      <c r="N105" s="36"/>
      <c r="O105" s="35">
        <f t="shared" si="278"/>
        <v>0</v>
      </c>
      <c r="P105" s="35">
        <f t="shared" si="279"/>
        <v>0</v>
      </c>
      <c r="Q105" s="35">
        <f t="shared" si="280"/>
        <v>0</v>
      </c>
      <c r="R105" s="35">
        <f t="shared" si="281"/>
        <v>0</v>
      </c>
      <c r="S105" s="36"/>
      <c r="T105" s="36"/>
      <c r="U105" s="36"/>
      <c r="V105" s="36"/>
      <c r="W105" s="36"/>
      <c r="X105" s="36"/>
      <c r="Y105" s="36">
        <f t="shared" si="276"/>
        <v>0</v>
      </c>
      <c r="Z105" s="36">
        <f t="shared" si="277"/>
        <v>0</v>
      </c>
      <c r="AA105" s="36"/>
      <c r="AB105" s="36"/>
      <c r="AC105" s="36"/>
      <c r="AD105" s="36"/>
      <c r="AE105" s="36"/>
      <c r="AF105" s="36"/>
      <c r="AG105" s="36"/>
      <c r="AH105" s="36"/>
      <c r="AI105" s="36"/>
      <c r="AJ105" s="36"/>
      <c r="AK105" s="36"/>
      <c r="AL105" s="36"/>
      <c r="AM105" s="91"/>
      <c r="AN105" s="94">
        <f t="shared" si="231"/>
        <v>0</v>
      </c>
      <c r="AO105" s="274" t="s">
        <v>262</v>
      </c>
      <c r="AP105" s="47"/>
    </row>
    <row r="106" spans="1:43" ht="56.25">
      <c r="A106" s="63" t="s">
        <v>505</v>
      </c>
      <c r="B106" s="273" t="s">
        <v>508</v>
      </c>
      <c r="C106" s="36"/>
      <c r="D106" s="36">
        <f t="shared" si="269"/>
        <v>9456</v>
      </c>
      <c r="E106" s="36">
        <f t="shared" si="270"/>
        <v>0</v>
      </c>
      <c r="F106" s="36">
        <f t="shared" si="271"/>
        <v>9456</v>
      </c>
      <c r="G106" s="36"/>
      <c r="H106" s="36"/>
      <c r="I106" s="36"/>
      <c r="J106" s="36">
        <v>9456</v>
      </c>
      <c r="K106" s="36"/>
      <c r="L106" s="36"/>
      <c r="M106" s="36"/>
      <c r="N106" s="36"/>
      <c r="O106" s="35">
        <f t="shared" si="278"/>
        <v>0</v>
      </c>
      <c r="P106" s="35">
        <f t="shared" si="279"/>
        <v>0</v>
      </c>
      <c r="Q106" s="35">
        <f t="shared" si="280"/>
        <v>0</v>
      </c>
      <c r="R106" s="35">
        <f t="shared" si="281"/>
        <v>0</v>
      </c>
      <c r="S106" s="36"/>
      <c r="T106" s="36"/>
      <c r="U106" s="36"/>
      <c r="V106" s="36"/>
      <c r="W106" s="36"/>
      <c r="X106" s="36"/>
      <c r="Y106" s="36">
        <f t="shared" si="276"/>
        <v>5784</v>
      </c>
      <c r="Z106" s="36">
        <f t="shared" si="277"/>
        <v>5784</v>
      </c>
      <c r="AA106" s="36"/>
      <c r="AB106" s="36">
        <v>5784</v>
      </c>
      <c r="AC106" s="36"/>
      <c r="AD106" s="36"/>
      <c r="AE106" s="36"/>
      <c r="AF106" s="36"/>
      <c r="AG106" s="36"/>
      <c r="AH106" s="36"/>
      <c r="AI106" s="36"/>
      <c r="AJ106" s="36"/>
      <c r="AK106" s="36"/>
      <c r="AL106" s="36"/>
      <c r="AM106" s="91"/>
      <c r="AN106" s="94">
        <f t="shared" si="231"/>
        <v>61.167512690355331</v>
      </c>
      <c r="AO106" s="274" t="s">
        <v>262</v>
      </c>
      <c r="AP106" s="47"/>
    </row>
    <row r="107" spans="1:43" ht="56.25">
      <c r="A107" s="63" t="s">
        <v>507</v>
      </c>
      <c r="B107" s="273" t="s">
        <v>514</v>
      </c>
      <c r="C107" s="36"/>
      <c r="D107" s="36">
        <f t="shared" si="269"/>
        <v>2400</v>
      </c>
      <c r="E107" s="36">
        <f t="shared" si="270"/>
        <v>0</v>
      </c>
      <c r="F107" s="36">
        <f t="shared" si="271"/>
        <v>2400</v>
      </c>
      <c r="G107" s="36"/>
      <c r="H107" s="36"/>
      <c r="I107" s="36"/>
      <c r="J107" s="36">
        <v>2400</v>
      </c>
      <c r="K107" s="36"/>
      <c r="L107" s="36"/>
      <c r="M107" s="36"/>
      <c r="N107" s="36"/>
      <c r="O107" s="35">
        <f t="shared" si="278"/>
        <v>0</v>
      </c>
      <c r="P107" s="35">
        <f t="shared" si="279"/>
        <v>0</v>
      </c>
      <c r="Q107" s="35">
        <f t="shared" si="280"/>
        <v>0</v>
      </c>
      <c r="R107" s="35">
        <f t="shared" si="281"/>
        <v>0</v>
      </c>
      <c r="S107" s="36"/>
      <c r="T107" s="36"/>
      <c r="U107" s="36"/>
      <c r="V107" s="36"/>
      <c r="W107" s="36"/>
      <c r="X107" s="36"/>
      <c r="Y107" s="36">
        <f t="shared" ref="Y107:Y108" si="282">Z107+AF107</f>
        <v>2346</v>
      </c>
      <c r="Z107" s="36">
        <f t="shared" ref="Z107:Z108" si="283">AA107+AB107+AC107+AD107</f>
        <v>2346</v>
      </c>
      <c r="AA107" s="36"/>
      <c r="AB107" s="36">
        <v>2346</v>
      </c>
      <c r="AC107" s="36"/>
      <c r="AD107" s="36"/>
      <c r="AE107" s="36"/>
      <c r="AF107" s="36"/>
      <c r="AG107" s="36"/>
      <c r="AH107" s="36"/>
      <c r="AI107" s="36"/>
      <c r="AJ107" s="36"/>
      <c r="AK107" s="36"/>
      <c r="AL107" s="36"/>
      <c r="AM107" s="91"/>
      <c r="AN107" s="94">
        <f t="shared" si="231"/>
        <v>97.75</v>
      </c>
      <c r="AO107" s="274" t="s">
        <v>262</v>
      </c>
      <c r="AP107" s="47"/>
    </row>
    <row r="108" spans="1:43" ht="56.25">
      <c r="A108" s="63" t="s">
        <v>509</v>
      </c>
      <c r="B108" s="273" t="s">
        <v>853</v>
      </c>
      <c r="C108" s="36"/>
      <c r="D108" s="36">
        <f t="shared" si="269"/>
        <v>4836</v>
      </c>
      <c r="E108" s="36">
        <f t="shared" si="270"/>
        <v>0</v>
      </c>
      <c r="F108" s="36">
        <f t="shared" si="271"/>
        <v>4836</v>
      </c>
      <c r="G108" s="36"/>
      <c r="H108" s="36"/>
      <c r="I108" s="36"/>
      <c r="J108" s="36">
        <v>4836</v>
      </c>
      <c r="K108" s="36"/>
      <c r="L108" s="36"/>
      <c r="M108" s="36"/>
      <c r="N108" s="36"/>
      <c r="O108" s="35">
        <f t="shared" si="278"/>
        <v>0</v>
      </c>
      <c r="P108" s="35">
        <f t="shared" si="279"/>
        <v>0</v>
      </c>
      <c r="Q108" s="35">
        <f t="shared" si="280"/>
        <v>0</v>
      </c>
      <c r="R108" s="35">
        <f t="shared" si="281"/>
        <v>0</v>
      </c>
      <c r="S108" s="36"/>
      <c r="T108" s="36"/>
      <c r="U108" s="36"/>
      <c r="V108" s="36"/>
      <c r="W108" s="36"/>
      <c r="X108" s="36"/>
      <c r="Y108" s="36">
        <f t="shared" si="282"/>
        <v>3325</v>
      </c>
      <c r="Z108" s="36">
        <f t="shared" si="283"/>
        <v>3325</v>
      </c>
      <c r="AA108" s="36"/>
      <c r="AB108" s="36">
        <v>3325</v>
      </c>
      <c r="AC108" s="36"/>
      <c r="AD108" s="36"/>
      <c r="AE108" s="36"/>
      <c r="AF108" s="36"/>
      <c r="AG108" s="36"/>
      <c r="AH108" s="36"/>
      <c r="AI108" s="36"/>
      <c r="AJ108" s="36"/>
      <c r="AK108" s="36"/>
      <c r="AL108" s="36"/>
      <c r="AM108" s="91"/>
      <c r="AN108" s="94">
        <f t="shared" si="231"/>
        <v>68.755169561621173</v>
      </c>
      <c r="AO108" s="274" t="s">
        <v>262</v>
      </c>
      <c r="AP108" s="47"/>
    </row>
    <row r="109" spans="1:43" ht="19.5">
      <c r="A109" s="278" t="s">
        <v>75</v>
      </c>
      <c r="B109" s="279" t="s">
        <v>17</v>
      </c>
      <c r="C109" s="38">
        <f t="shared" ref="C109:AL109" si="284">SUM(C110:C113)</f>
        <v>0</v>
      </c>
      <c r="D109" s="38">
        <f t="shared" si="284"/>
        <v>20097</v>
      </c>
      <c r="E109" s="38">
        <f t="shared" si="284"/>
        <v>0</v>
      </c>
      <c r="F109" s="38">
        <f t="shared" si="284"/>
        <v>20097</v>
      </c>
      <c r="G109" s="38">
        <f t="shared" si="284"/>
        <v>0</v>
      </c>
      <c r="H109" s="38">
        <f t="shared" si="284"/>
        <v>0</v>
      </c>
      <c r="I109" s="38">
        <f t="shared" si="284"/>
        <v>0</v>
      </c>
      <c r="J109" s="38">
        <f t="shared" si="284"/>
        <v>20097</v>
      </c>
      <c r="K109" s="38">
        <f t="shared" si="284"/>
        <v>0</v>
      </c>
      <c r="L109" s="38">
        <f t="shared" si="284"/>
        <v>0</v>
      </c>
      <c r="M109" s="38">
        <f t="shared" si="284"/>
        <v>0</v>
      </c>
      <c r="N109" s="38">
        <f t="shared" si="284"/>
        <v>0</v>
      </c>
      <c r="O109" s="38">
        <f t="shared" si="284"/>
        <v>0</v>
      </c>
      <c r="P109" s="38">
        <f t="shared" si="284"/>
        <v>0</v>
      </c>
      <c r="Q109" s="38">
        <f t="shared" si="284"/>
        <v>0</v>
      </c>
      <c r="R109" s="38">
        <f t="shared" si="284"/>
        <v>0</v>
      </c>
      <c r="S109" s="38">
        <f t="shared" si="284"/>
        <v>0</v>
      </c>
      <c r="T109" s="38">
        <f t="shared" si="284"/>
        <v>0</v>
      </c>
      <c r="U109" s="38">
        <f t="shared" si="284"/>
        <v>0</v>
      </c>
      <c r="V109" s="38">
        <f t="shared" si="284"/>
        <v>0</v>
      </c>
      <c r="W109" s="38">
        <f t="shared" si="284"/>
        <v>0</v>
      </c>
      <c r="X109" s="38">
        <f t="shared" si="284"/>
        <v>0</v>
      </c>
      <c r="Y109" s="38">
        <f t="shared" si="284"/>
        <v>18443</v>
      </c>
      <c r="Z109" s="38">
        <f t="shared" si="284"/>
        <v>18443</v>
      </c>
      <c r="AA109" s="38">
        <f t="shared" si="284"/>
        <v>0</v>
      </c>
      <c r="AB109" s="38">
        <f t="shared" si="284"/>
        <v>18443</v>
      </c>
      <c r="AC109" s="38">
        <f t="shared" si="284"/>
        <v>0</v>
      </c>
      <c r="AD109" s="38">
        <f t="shared" si="284"/>
        <v>0</v>
      </c>
      <c r="AE109" s="38"/>
      <c r="AF109" s="38">
        <f t="shared" si="284"/>
        <v>0</v>
      </c>
      <c r="AG109" s="38">
        <f t="shared" si="284"/>
        <v>0</v>
      </c>
      <c r="AH109" s="38">
        <f t="shared" si="284"/>
        <v>0</v>
      </c>
      <c r="AI109" s="38">
        <f t="shared" si="284"/>
        <v>0</v>
      </c>
      <c r="AJ109" s="38">
        <f t="shared" si="284"/>
        <v>0</v>
      </c>
      <c r="AK109" s="38">
        <f t="shared" si="284"/>
        <v>0</v>
      </c>
      <c r="AL109" s="38">
        <f t="shared" si="284"/>
        <v>0</v>
      </c>
      <c r="AM109" s="91"/>
      <c r="AN109" s="90">
        <f t="shared" si="231"/>
        <v>91.769915907846951</v>
      </c>
      <c r="AO109" s="274"/>
      <c r="AP109" s="47"/>
    </row>
    <row r="110" spans="1:43" ht="37.5">
      <c r="A110" s="275" t="s">
        <v>30</v>
      </c>
      <c r="B110" s="273" t="s">
        <v>524</v>
      </c>
      <c r="C110" s="36"/>
      <c r="D110" s="36">
        <f t="shared" si="269"/>
        <v>7158</v>
      </c>
      <c r="E110" s="36">
        <f t="shared" ref="E110:E113" si="285">G110+I110+K110+L110+N110</f>
        <v>0</v>
      </c>
      <c r="F110" s="36">
        <f t="shared" ref="F110:F113" si="286">H110+J110+K110+L110+N110</f>
        <v>7158</v>
      </c>
      <c r="G110" s="36"/>
      <c r="H110" s="36"/>
      <c r="I110" s="36"/>
      <c r="J110" s="36">
        <v>7158</v>
      </c>
      <c r="K110" s="36"/>
      <c r="L110" s="36"/>
      <c r="M110" s="36"/>
      <c r="N110" s="36"/>
      <c r="O110" s="35">
        <f t="shared" ref="O110:O113" si="287">Q110+X110</f>
        <v>0</v>
      </c>
      <c r="P110" s="35">
        <f t="shared" ref="P110:P113" si="288">R110+X110</f>
        <v>0</v>
      </c>
      <c r="Q110" s="35">
        <f t="shared" ref="Q110:Q113" si="289">S110+U110+V110+W110</f>
        <v>0</v>
      </c>
      <c r="R110" s="35">
        <f t="shared" ref="R110:R113" si="290">T110+U110+V110+W110</f>
        <v>0</v>
      </c>
      <c r="S110" s="36"/>
      <c r="T110" s="36"/>
      <c r="U110" s="36"/>
      <c r="V110" s="36"/>
      <c r="W110" s="36"/>
      <c r="X110" s="36"/>
      <c r="Y110" s="36">
        <f t="shared" ref="Y110:Y113" si="291">Z110+AF110</f>
        <v>7157</v>
      </c>
      <c r="Z110" s="36">
        <f t="shared" ref="Z110:Z113" si="292">AA110+AB110+AC110+AD110</f>
        <v>7157</v>
      </c>
      <c r="AA110" s="36"/>
      <c r="AB110" s="36">
        <v>7157</v>
      </c>
      <c r="AC110" s="36"/>
      <c r="AD110" s="36"/>
      <c r="AE110" s="36"/>
      <c r="AF110" s="36"/>
      <c r="AG110" s="36"/>
      <c r="AH110" s="36"/>
      <c r="AI110" s="36"/>
      <c r="AJ110" s="36"/>
      <c r="AK110" s="36"/>
      <c r="AL110" s="36"/>
      <c r="AM110" s="91"/>
      <c r="AN110" s="91">
        <f t="shared" si="231"/>
        <v>99.986029617211514</v>
      </c>
      <c r="AO110" s="274" t="s">
        <v>264</v>
      </c>
      <c r="AP110" s="47"/>
    </row>
    <row r="111" spans="1:43" ht="37.5">
      <c r="A111" s="275" t="s">
        <v>34</v>
      </c>
      <c r="B111" s="273" t="s">
        <v>525</v>
      </c>
      <c r="C111" s="36"/>
      <c r="D111" s="36">
        <f t="shared" ref="D111:D135" si="293">F111+P111</f>
        <v>11450</v>
      </c>
      <c r="E111" s="36">
        <f t="shared" si="285"/>
        <v>0</v>
      </c>
      <c r="F111" s="36">
        <f t="shared" si="286"/>
        <v>11450</v>
      </c>
      <c r="G111" s="36"/>
      <c r="H111" s="36"/>
      <c r="I111" s="36"/>
      <c r="J111" s="36">
        <v>11450</v>
      </c>
      <c r="K111" s="36"/>
      <c r="L111" s="36"/>
      <c r="M111" s="36"/>
      <c r="N111" s="36"/>
      <c r="O111" s="35">
        <f t="shared" si="287"/>
        <v>0</v>
      </c>
      <c r="P111" s="35">
        <f t="shared" si="288"/>
        <v>0</v>
      </c>
      <c r="Q111" s="35">
        <f t="shared" si="289"/>
        <v>0</v>
      </c>
      <c r="R111" s="35">
        <f t="shared" si="290"/>
        <v>0</v>
      </c>
      <c r="S111" s="36"/>
      <c r="T111" s="36"/>
      <c r="U111" s="36"/>
      <c r="V111" s="36"/>
      <c r="W111" s="36"/>
      <c r="X111" s="36"/>
      <c r="Y111" s="36">
        <f t="shared" si="291"/>
        <v>10968</v>
      </c>
      <c r="Z111" s="36">
        <f t="shared" si="292"/>
        <v>10968</v>
      </c>
      <c r="AA111" s="36"/>
      <c r="AB111" s="36">
        <v>10968</v>
      </c>
      <c r="AC111" s="36"/>
      <c r="AD111" s="36"/>
      <c r="AE111" s="36"/>
      <c r="AF111" s="36"/>
      <c r="AG111" s="36"/>
      <c r="AH111" s="36"/>
      <c r="AI111" s="36"/>
      <c r="AJ111" s="36"/>
      <c r="AK111" s="36"/>
      <c r="AL111" s="36"/>
      <c r="AM111" s="91"/>
      <c r="AN111" s="91">
        <f t="shared" si="231"/>
        <v>95.790393013100442</v>
      </c>
      <c r="AO111" s="274" t="s">
        <v>264</v>
      </c>
      <c r="AP111" s="47"/>
    </row>
    <row r="112" spans="1:43" ht="37.5">
      <c r="A112" s="275" t="s">
        <v>36</v>
      </c>
      <c r="B112" s="273" t="s">
        <v>859</v>
      </c>
      <c r="C112" s="36"/>
      <c r="D112" s="36">
        <f t="shared" si="293"/>
        <v>1375</v>
      </c>
      <c r="E112" s="36">
        <f t="shared" si="285"/>
        <v>0</v>
      </c>
      <c r="F112" s="36">
        <f t="shared" si="286"/>
        <v>1375</v>
      </c>
      <c r="G112" s="36"/>
      <c r="H112" s="36"/>
      <c r="I112" s="36"/>
      <c r="J112" s="36">
        <v>1375</v>
      </c>
      <c r="K112" s="36"/>
      <c r="L112" s="36"/>
      <c r="M112" s="36"/>
      <c r="N112" s="36"/>
      <c r="O112" s="35">
        <f t="shared" si="287"/>
        <v>0</v>
      </c>
      <c r="P112" s="35">
        <f t="shared" si="288"/>
        <v>0</v>
      </c>
      <c r="Q112" s="35">
        <f t="shared" si="289"/>
        <v>0</v>
      </c>
      <c r="R112" s="35">
        <f t="shared" si="290"/>
        <v>0</v>
      </c>
      <c r="S112" s="36"/>
      <c r="T112" s="36"/>
      <c r="U112" s="36"/>
      <c r="V112" s="36"/>
      <c r="W112" s="36"/>
      <c r="X112" s="36"/>
      <c r="Y112" s="36">
        <f t="shared" si="291"/>
        <v>204</v>
      </c>
      <c r="Z112" s="36">
        <f t="shared" si="292"/>
        <v>204</v>
      </c>
      <c r="AA112" s="36"/>
      <c r="AB112" s="36">
        <v>204</v>
      </c>
      <c r="AC112" s="36"/>
      <c r="AD112" s="36"/>
      <c r="AE112" s="36"/>
      <c r="AF112" s="36"/>
      <c r="AG112" s="36"/>
      <c r="AH112" s="36"/>
      <c r="AI112" s="36"/>
      <c r="AJ112" s="36"/>
      <c r="AK112" s="36"/>
      <c r="AL112" s="36"/>
      <c r="AM112" s="91"/>
      <c r="AN112" s="91">
        <f t="shared" si="231"/>
        <v>14.836363636363636</v>
      </c>
      <c r="AO112" s="274" t="s">
        <v>264</v>
      </c>
      <c r="AP112" s="47"/>
    </row>
    <row r="113" spans="1:43" ht="37.5">
      <c r="A113" s="275" t="s">
        <v>80</v>
      </c>
      <c r="B113" s="273" t="s">
        <v>587</v>
      </c>
      <c r="C113" s="36"/>
      <c r="D113" s="36">
        <f t="shared" si="293"/>
        <v>114</v>
      </c>
      <c r="E113" s="36">
        <f t="shared" si="285"/>
        <v>0</v>
      </c>
      <c r="F113" s="36">
        <f t="shared" si="286"/>
        <v>114</v>
      </c>
      <c r="G113" s="36"/>
      <c r="H113" s="36"/>
      <c r="I113" s="36"/>
      <c r="J113" s="36">
        <v>114</v>
      </c>
      <c r="K113" s="36"/>
      <c r="L113" s="36"/>
      <c r="M113" s="36"/>
      <c r="N113" s="36"/>
      <c r="O113" s="35">
        <f t="shared" si="287"/>
        <v>0</v>
      </c>
      <c r="P113" s="35">
        <f t="shared" si="288"/>
        <v>0</v>
      </c>
      <c r="Q113" s="35">
        <f t="shared" si="289"/>
        <v>0</v>
      </c>
      <c r="R113" s="35">
        <f t="shared" si="290"/>
        <v>0</v>
      </c>
      <c r="S113" s="36"/>
      <c r="T113" s="36"/>
      <c r="U113" s="36"/>
      <c r="V113" s="36"/>
      <c r="W113" s="36"/>
      <c r="X113" s="36"/>
      <c r="Y113" s="36">
        <f t="shared" si="291"/>
        <v>114</v>
      </c>
      <c r="Z113" s="36">
        <f t="shared" si="292"/>
        <v>114</v>
      </c>
      <c r="AA113" s="36"/>
      <c r="AB113" s="36">
        <v>114</v>
      </c>
      <c r="AC113" s="36"/>
      <c r="AD113" s="36"/>
      <c r="AE113" s="36"/>
      <c r="AF113" s="36"/>
      <c r="AG113" s="36"/>
      <c r="AH113" s="36"/>
      <c r="AI113" s="36"/>
      <c r="AJ113" s="36"/>
      <c r="AK113" s="36"/>
      <c r="AL113" s="36"/>
      <c r="AM113" s="91"/>
      <c r="AN113" s="91">
        <f t="shared" si="231"/>
        <v>100</v>
      </c>
      <c r="AO113" s="274" t="s">
        <v>264</v>
      </c>
      <c r="AP113" s="47"/>
    </row>
    <row r="114" spans="1:43" ht="19.5">
      <c r="A114" s="278" t="s">
        <v>87</v>
      </c>
      <c r="B114" s="279" t="s">
        <v>860</v>
      </c>
      <c r="C114" s="38">
        <f t="shared" ref="C114:AL114" si="294">SUM(C115:C116)</f>
        <v>0</v>
      </c>
      <c r="D114" s="38">
        <f t="shared" si="294"/>
        <v>4468</v>
      </c>
      <c r="E114" s="38">
        <f t="shared" si="294"/>
        <v>0</v>
      </c>
      <c r="F114" s="38">
        <f t="shared" si="294"/>
        <v>4468</v>
      </c>
      <c r="G114" s="38">
        <f t="shared" si="294"/>
        <v>0</v>
      </c>
      <c r="H114" s="38">
        <f t="shared" si="294"/>
        <v>0</v>
      </c>
      <c r="I114" s="38">
        <f t="shared" si="294"/>
        <v>0</v>
      </c>
      <c r="J114" s="38">
        <f t="shared" si="294"/>
        <v>4468</v>
      </c>
      <c r="K114" s="38">
        <f t="shared" si="294"/>
        <v>0</v>
      </c>
      <c r="L114" s="38">
        <f t="shared" si="294"/>
        <v>0</v>
      </c>
      <c r="M114" s="38">
        <f t="shared" si="294"/>
        <v>0</v>
      </c>
      <c r="N114" s="38">
        <f t="shared" si="294"/>
        <v>0</v>
      </c>
      <c r="O114" s="38">
        <f t="shared" si="294"/>
        <v>0</v>
      </c>
      <c r="P114" s="38">
        <f t="shared" si="294"/>
        <v>0</v>
      </c>
      <c r="Q114" s="38">
        <f t="shared" si="294"/>
        <v>0</v>
      </c>
      <c r="R114" s="38">
        <f t="shared" si="294"/>
        <v>0</v>
      </c>
      <c r="S114" s="38">
        <f t="shared" si="294"/>
        <v>0</v>
      </c>
      <c r="T114" s="38">
        <f t="shared" si="294"/>
        <v>0</v>
      </c>
      <c r="U114" s="38">
        <f t="shared" si="294"/>
        <v>0</v>
      </c>
      <c r="V114" s="38">
        <f t="shared" si="294"/>
        <v>0</v>
      </c>
      <c r="W114" s="38">
        <f t="shared" si="294"/>
        <v>0</v>
      </c>
      <c r="X114" s="38">
        <f t="shared" si="294"/>
        <v>0</v>
      </c>
      <c r="Y114" s="38">
        <f t="shared" si="294"/>
        <v>4467</v>
      </c>
      <c r="Z114" s="38">
        <f t="shared" si="294"/>
        <v>4467</v>
      </c>
      <c r="AA114" s="38">
        <f t="shared" si="294"/>
        <v>0</v>
      </c>
      <c r="AB114" s="38">
        <f t="shared" si="294"/>
        <v>4467</v>
      </c>
      <c r="AC114" s="38">
        <f t="shared" si="294"/>
        <v>0</v>
      </c>
      <c r="AD114" s="38">
        <f t="shared" si="294"/>
        <v>0</v>
      </c>
      <c r="AE114" s="38"/>
      <c r="AF114" s="38">
        <f t="shared" si="294"/>
        <v>0</v>
      </c>
      <c r="AG114" s="38">
        <f t="shared" si="294"/>
        <v>0</v>
      </c>
      <c r="AH114" s="38">
        <f t="shared" si="294"/>
        <v>0</v>
      </c>
      <c r="AI114" s="38">
        <f t="shared" si="294"/>
        <v>0</v>
      </c>
      <c r="AJ114" s="38">
        <f t="shared" si="294"/>
        <v>0</v>
      </c>
      <c r="AK114" s="38">
        <f t="shared" si="294"/>
        <v>0</v>
      </c>
      <c r="AL114" s="38">
        <f t="shared" si="294"/>
        <v>0</v>
      </c>
      <c r="AM114" s="91"/>
      <c r="AN114" s="90">
        <f t="shared" si="231"/>
        <v>99.977618621307073</v>
      </c>
      <c r="AO114" s="274"/>
      <c r="AP114" s="47"/>
    </row>
    <row r="115" spans="1:43" ht="37.5">
      <c r="A115" s="275" t="s">
        <v>30</v>
      </c>
      <c r="B115" s="273" t="s">
        <v>861</v>
      </c>
      <c r="C115" s="36"/>
      <c r="D115" s="36">
        <f t="shared" si="293"/>
        <v>3666</v>
      </c>
      <c r="E115" s="36">
        <f t="shared" ref="E115" si="295">G115+I115+K115+L115+N115</f>
        <v>0</v>
      </c>
      <c r="F115" s="36">
        <f t="shared" ref="F115" si="296">H115+J115+K115+L115+N115</f>
        <v>3666</v>
      </c>
      <c r="G115" s="36"/>
      <c r="H115" s="36"/>
      <c r="I115" s="36"/>
      <c r="J115" s="36">
        <v>3666</v>
      </c>
      <c r="K115" s="36"/>
      <c r="L115" s="36"/>
      <c r="M115" s="36"/>
      <c r="N115" s="36"/>
      <c r="O115" s="35">
        <f t="shared" ref="O115:O116" si="297">Q115+X115</f>
        <v>0</v>
      </c>
      <c r="P115" s="35">
        <f t="shared" ref="P115:P116" si="298">R115+X115</f>
        <v>0</v>
      </c>
      <c r="Q115" s="35">
        <f t="shared" ref="Q115:Q116" si="299">S115+U115+V115+W115</f>
        <v>0</v>
      </c>
      <c r="R115" s="35">
        <f t="shared" ref="R115:R116" si="300">T115+U115+V115+W115</f>
        <v>0</v>
      </c>
      <c r="S115" s="36"/>
      <c r="T115" s="36"/>
      <c r="U115" s="36"/>
      <c r="V115" s="36"/>
      <c r="W115" s="36"/>
      <c r="X115" s="36"/>
      <c r="Y115" s="36">
        <f t="shared" ref="Y115:Y116" si="301">Z115+AF115</f>
        <v>3665</v>
      </c>
      <c r="Z115" s="36">
        <f t="shared" ref="Z115:Z116" si="302">AA115+AB115+AC115+AD115</f>
        <v>3665</v>
      </c>
      <c r="AA115" s="36"/>
      <c r="AB115" s="36">
        <v>3665</v>
      </c>
      <c r="AC115" s="36"/>
      <c r="AD115" s="36"/>
      <c r="AE115" s="36"/>
      <c r="AF115" s="36"/>
      <c r="AG115" s="36"/>
      <c r="AH115" s="36"/>
      <c r="AI115" s="36"/>
      <c r="AJ115" s="36"/>
      <c r="AK115" s="36"/>
      <c r="AL115" s="36"/>
      <c r="AM115" s="91"/>
      <c r="AN115" s="91">
        <f t="shared" si="231"/>
        <v>99.972722313147841</v>
      </c>
      <c r="AO115" s="12" t="s">
        <v>265</v>
      </c>
      <c r="AP115" s="47"/>
    </row>
    <row r="116" spans="1:43" ht="37.5">
      <c r="A116" s="275" t="s">
        <v>34</v>
      </c>
      <c r="B116" s="273" t="s">
        <v>862</v>
      </c>
      <c r="C116" s="36"/>
      <c r="D116" s="36">
        <f t="shared" si="293"/>
        <v>802</v>
      </c>
      <c r="E116" s="36">
        <f t="shared" ref="E116" si="303">G116+I116+K116+L116+N116</f>
        <v>0</v>
      </c>
      <c r="F116" s="36">
        <f t="shared" ref="F116" si="304">H116+J116+K116+L116+N116</f>
        <v>802</v>
      </c>
      <c r="G116" s="36"/>
      <c r="H116" s="36"/>
      <c r="I116" s="36"/>
      <c r="J116" s="36">
        <v>802</v>
      </c>
      <c r="K116" s="36"/>
      <c r="L116" s="36"/>
      <c r="M116" s="36"/>
      <c r="N116" s="36"/>
      <c r="O116" s="35">
        <f t="shared" si="297"/>
        <v>0</v>
      </c>
      <c r="P116" s="35">
        <f t="shared" si="298"/>
        <v>0</v>
      </c>
      <c r="Q116" s="35">
        <f t="shared" si="299"/>
        <v>0</v>
      </c>
      <c r="R116" s="35">
        <f t="shared" si="300"/>
        <v>0</v>
      </c>
      <c r="S116" s="36"/>
      <c r="T116" s="36"/>
      <c r="U116" s="36"/>
      <c r="V116" s="36"/>
      <c r="W116" s="36"/>
      <c r="X116" s="36"/>
      <c r="Y116" s="36">
        <f t="shared" si="301"/>
        <v>802</v>
      </c>
      <c r="Z116" s="36">
        <f t="shared" si="302"/>
        <v>802</v>
      </c>
      <c r="AA116" s="36"/>
      <c r="AB116" s="36">
        <v>802</v>
      </c>
      <c r="AC116" s="36"/>
      <c r="AD116" s="36"/>
      <c r="AE116" s="36"/>
      <c r="AF116" s="36"/>
      <c r="AG116" s="36"/>
      <c r="AH116" s="36"/>
      <c r="AI116" s="36"/>
      <c r="AJ116" s="36"/>
      <c r="AK116" s="36"/>
      <c r="AL116" s="36"/>
      <c r="AM116" s="91"/>
      <c r="AN116" s="90">
        <f t="shared" si="231"/>
        <v>100</v>
      </c>
      <c r="AO116" s="12" t="s">
        <v>265</v>
      </c>
      <c r="AP116" s="47"/>
    </row>
    <row r="117" spans="1:43" s="180" customFormat="1">
      <c r="A117" s="15" t="s">
        <v>863</v>
      </c>
      <c r="B117" s="2" t="s">
        <v>76</v>
      </c>
      <c r="C117" s="34">
        <f t="shared" ref="C117:I117" si="305">SUM(C118:C132)</f>
        <v>44558</v>
      </c>
      <c r="D117" s="34">
        <f t="shared" si="305"/>
        <v>56853</v>
      </c>
      <c r="E117" s="34">
        <f t="shared" si="305"/>
        <v>44558</v>
      </c>
      <c r="F117" s="34">
        <f t="shared" si="305"/>
        <v>56853</v>
      </c>
      <c r="G117" s="34">
        <f t="shared" si="305"/>
        <v>0</v>
      </c>
      <c r="H117" s="34">
        <f t="shared" si="305"/>
        <v>0</v>
      </c>
      <c r="I117" s="34">
        <f t="shared" si="305"/>
        <v>44558</v>
      </c>
      <c r="J117" s="34">
        <f>SUM(J118:J132)</f>
        <v>56853</v>
      </c>
      <c r="K117" s="34">
        <f t="shared" ref="K117:AE117" si="306">SUM(K118:K132)</f>
        <v>0</v>
      </c>
      <c r="L117" s="34">
        <f t="shared" si="306"/>
        <v>0</v>
      </c>
      <c r="M117" s="34">
        <f t="shared" si="306"/>
        <v>0</v>
      </c>
      <c r="N117" s="34">
        <f t="shared" si="306"/>
        <v>0</v>
      </c>
      <c r="O117" s="34">
        <f t="shared" si="306"/>
        <v>0</v>
      </c>
      <c r="P117" s="34">
        <f t="shared" si="306"/>
        <v>0</v>
      </c>
      <c r="Q117" s="34">
        <f t="shared" si="306"/>
        <v>0</v>
      </c>
      <c r="R117" s="34">
        <f t="shared" si="306"/>
        <v>0</v>
      </c>
      <c r="S117" s="34">
        <f t="shared" si="306"/>
        <v>0</v>
      </c>
      <c r="T117" s="34">
        <f t="shared" si="306"/>
        <v>0</v>
      </c>
      <c r="U117" s="34">
        <f t="shared" si="306"/>
        <v>0</v>
      </c>
      <c r="V117" s="34">
        <f t="shared" si="306"/>
        <v>0</v>
      </c>
      <c r="W117" s="34">
        <f t="shared" si="306"/>
        <v>0</v>
      </c>
      <c r="X117" s="34">
        <f t="shared" si="306"/>
        <v>0</v>
      </c>
      <c r="Y117" s="34">
        <f t="shared" si="306"/>
        <v>38129</v>
      </c>
      <c r="Z117" s="34">
        <f t="shared" si="306"/>
        <v>38129</v>
      </c>
      <c r="AA117" s="34">
        <f t="shared" si="306"/>
        <v>0</v>
      </c>
      <c r="AB117" s="34">
        <f t="shared" si="306"/>
        <v>38129</v>
      </c>
      <c r="AC117" s="34">
        <f t="shared" si="306"/>
        <v>0</v>
      </c>
      <c r="AD117" s="34">
        <f t="shared" si="306"/>
        <v>0</v>
      </c>
      <c r="AE117" s="34">
        <f t="shared" si="306"/>
        <v>0</v>
      </c>
      <c r="AF117" s="34">
        <f t="shared" ref="AF117:AL117" si="307">SUM(AF118:AF129)</f>
        <v>0</v>
      </c>
      <c r="AG117" s="34">
        <f t="shared" si="307"/>
        <v>0</v>
      </c>
      <c r="AH117" s="34">
        <f t="shared" si="307"/>
        <v>0</v>
      </c>
      <c r="AI117" s="34">
        <f t="shared" si="307"/>
        <v>0</v>
      </c>
      <c r="AJ117" s="34">
        <f t="shared" si="307"/>
        <v>0</v>
      </c>
      <c r="AK117" s="34">
        <f t="shared" si="307"/>
        <v>0</v>
      </c>
      <c r="AL117" s="34">
        <f t="shared" si="307"/>
        <v>0</v>
      </c>
      <c r="AM117" s="90">
        <f t="shared" ref="AM117:AM124" si="308">Y117/C117*100</f>
        <v>85.571614524888901</v>
      </c>
      <c r="AN117" s="90">
        <f t="shared" si="231"/>
        <v>67.065941990748072</v>
      </c>
      <c r="AO117" s="16"/>
      <c r="AP117" s="44"/>
      <c r="AQ117" s="34">
        <f t="shared" ref="AQ117" si="309">SUM(AQ118:AQ124)</f>
        <v>7</v>
      </c>
    </row>
    <row r="118" spans="1:43" ht="37.5">
      <c r="A118" s="30" t="s">
        <v>30</v>
      </c>
      <c r="B118" s="18" t="s">
        <v>77</v>
      </c>
      <c r="C118" s="36">
        <f t="shared" ref="C118:C124" si="310">E118+O118</f>
        <v>2000</v>
      </c>
      <c r="D118" s="36">
        <f t="shared" si="293"/>
        <v>1850</v>
      </c>
      <c r="E118" s="36">
        <f t="shared" ref="E118:E129" si="311">G118+I118+K118+L118+N118</f>
        <v>2000</v>
      </c>
      <c r="F118" s="36">
        <f t="shared" ref="F118:F129" si="312">H118+J118+K118+L118+N118</f>
        <v>1850</v>
      </c>
      <c r="G118" s="36"/>
      <c r="H118" s="36"/>
      <c r="I118" s="36">
        <v>2000</v>
      </c>
      <c r="J118" s="36">
        <v>1850</v>
      </c>
      <c r="K118" s="36"/>
      <c r="L118" s="36"/>
      <c r="M118" s="36"/>
      <c r="N118" s="36"/>
      <c r="O118" s="35">
        <f t="shared" ref="O118:O129" si="313">Q118+X118</f>
        <v>0</v>
      </c>
      <c r="P118" s="35">
        <f t="shared" ref="P118:P129" si="314">R118+X118</f>
        <v>0</v>
      </c>
      <c r="Q118" s="35">
        <f t="shared" ref="Q118:Q129" si="315">S118+U118+V118+W118</f>
        <v>0</v>
      </c>
      <c r="R118" s="35">
        <f t="shared" ref="R118:R129" si="316">T118+U118+V118+W118</f>
        <v>0</v>
      </c>
      <c r="S118" s="36"/>
      <c r="T118" s="36"/>
      <c r="U118" s="36"/>
      <c r="V118" s="36"/>
      <c r="W118" s="36"/>
      <c r="X118" s="36"/>
      <c r="Y118" s="36">
        <f t="shared" ref="Y118:Y125" si="317">Z118+AF118</f>
        <v>1745</v>
      </c>
      <c r="Z118" s="36">
        <f t="shared" ref="Z118:Z125" si="318">AA118+AB118+AC118+AD118</f>
        <v>1745</v>
      </c>
      <c r="AA118" s="36"/>
      <c r="AB118" s="36">
        <v>1745</v>
      </c>
      <c r="AC118" s="36"/>
      <c r="AD118" s="36"/>
      <c r="AE118" s="36"/>
      <c r="AF118" s="36"/>
      <c r="AG118" s="36"/>
      <c r="AH118" s="36"/>
      <c r="AI118" s="36"/>
      <c r="AJ118" s="36"/>
      <c r="AK118" s="36"/>
      <c r="AL118" s="36"/>
      <c r="AM118" s="94">
        <f t="shared" si="308"/>
        <v>87.25</v>
      </c>
      <c r="AN118" s="94">
        <f t="shared" si="231"/>
        <v>94.324324324324323</v>
      </c>
      <c r="AO118" s="30" t="s">
        <v>313</v>
      </c>
      <c r="AP118" s="47"/>
      <c r="AQ118">
        <v>1</v>
      </c>
    </row>
    <row r="119" spans="1:43" ht="37.5">
      <c r="A119" s="30" t="s">
        <v>34</v>
      </c>
      <c r="B119" s="18" t="s">
        <v>78</v>
      </c>
      <c r="C119" s="36">
        <f t="shared" si="310"/>
        <v>4000</v>
      </c>
      <c r="D119" s="36">
        <f t="shared" si="293"/>
        <v>4126</v>
      </c>
      <c r="E119" s="36">
        <f t="shared" si="311"/>
        <v>4000</v>
      </c>
      <c r="F119" s="36">
        <f t="shared" si="312"/>
        <v>4126</v>
      </c>
      <c r="G119" s="36"/>
      <c r="H119" s="36"/>
      <c r="I119" s="36">
        <v>4000</v>
      </c>
      <c r="J119" s="36">
        <v>4126</v>
      </c>
      <c r="K119" s="36"/>
      <c r="L119" s="36"/>
      <c r="M119" s="36"/>
      <c r="N119" s="36"/>
      <c r="O119" s="35">
        <f t="shared" si="313"/>
        <v>0</v>
      </c>
      <c r="P119" s="35">
        <f t="shared" si="314"/>
        <v>0</v>
      </c>
      <c r="Q119" s="35">
        <f t="shared" si="315"/>
        <v>0</v>
      </c>
      <c r="R119" s="35">
        <f t="shared" si="316"/>
        <v>0</v>
      </c>
      <c r="S119" s="36"/>
      <c r="T119" s="36"/>
      <c r="U119" s="36"/>
      <c r="V119" s="36"/>
      <c r="W119" s="36"/>
      <c r="X119" s="36"/>
      <c r="Y119" s="36">
        <f t="shared" si="317"/>
        <v>4107</v>
      </c>
      <c r="Z119" s="36">
        <f t="shared" si="318"/>
        <v>4107</v>
      </c>
      <c r="AA119" s="36"/>
      <c r="AB119" s="36">
        <v>4107</v>
      </c>
      <c r="AC119" s="36"/>
      <c r="AD119" s="36"/>
      <c r="AE119" s="36"/>
      <c r="AF119" s="36"/>
      <c r="AG119" s="36"/>
      <c r="AH119" s="36"/>
      <c r="AI119" s="36"/>
      <c r="AJ119" s="36"/>
      <c r="AK119" s="36"/>
      <c r="AL119" s="36"/>
      <c r="AM119" s="94">
        <f t="shared" si="308"/>
        <v>102.67500000000001</v>
      </c>
      <c r="AN119" s="94">
        <f t="shared" si="231"/>
        <v>99.539505574406206</v>
      </c>
      <c r="AO119" s="30" t="s">
        <v>313</v>
      </c>
      <c r="AP119" s="47"/>
      <c r="AQ119">
        <v>1</v>
      </c>
    </row>
    <row r="120" spans="1:43" ht="37.5">
      <c r="A120" s="30" t="s">
        <v>36</v>
      </c>
      <c r="B120" s="18" t="s">
        <v>79</v>
      </c>
      <c r="C120" s="36">
        <f t="shared" si="310"/>
        <v>3000</v>
      </c>
      <c r="D120" s="36">
        <f t="shared" si="293"/>
        <v>3720</v>
      </c>
      <c r="E120" s="36">
        <f t="shared" si="311"/>
        <v>3000</v>
      </c>
      <c r="F120" s="36">
        <f t="shared" si="312"/>
        <v>3720</v>
      </c>
      <c r="G120" s="36"/>
      <c r="H120" s="36"/>
      <c r="I120" s="36">
        <v>3000</v>
      </c>
      <c r="J120" s="36">
        <v>3720</v>
      </c>
      <c r="K120" s="36"/>
      <c r="L120" s="36"/>
      <c r="M120" s="36"/>
      <c r="N120" s="36"/>
      <c r="O120" s="35">
        <f t="shared" si="313"/>
        <v>0</v>
      </c>
      <c r="P120" s="35">
        <f t="shared" si="314"/>
        <v>0</v>
      </c>
      <c r="Q120" s="35">
        <f t="shared" si="315"/>
        <v>0</v>
      </c>
      <c r="R120" s="35">
        <f t="shared" si="316"/>
        <v>0</v>
      </c>
      <c r="S120" s="36"/>
      <c r="T120" s="36"/>
      <c r="U120" s="36"/>
      <c r="V120" s="36"/>
      <c r="W120" s="36"/>
      <c r="X120" s="36"/>
      <c r="Y120" s="36">
        <f t="shared" si="317"/>
        <v>2978</v>
      </c>
      <c r="Z120" s="36">
        <f t="shared" si="318"/>
        <v>2978</v>
      </c>
      <c r="AA120" s="36"/>
      <c r="AB120" s="36">
        <v>2978</v>
      </c>
      <c r="AC120" s="36"/>
      <c r="AD120" s="36"/>
      <c r="AE120" s="36"/>
      <c r="AF120" s="36"/>
      <c r="AG120" s="36"/>
      <c r="AH120" s="36"/>
      <c r="AI120" s="36"/>
      <c r="AJ120" s="36"/>
      <c r="AK120" s="36"/>
      <c r="AL120" s="36"/>
      <c r="AM120" s="94">
        <f t="shared" si="308"/>
        <v>99.266666666666666</v>
      </c>
      <c r="AN120" s="94">
        <f t="shared" si="231"/>
        <v>80.053763440860209</v>
      </c>
      <c r="AO120" s="30" t="s">
        <v>313</v>
      </c>
      <c r="AP120" s="47"/>
      <c r="AQ120">
        <v>1</v>
      </c>
    </row>
    <row r="121" spans="1:43" ht="37.5">
      <c r="A121" s="30" t="s">
        <v>80</v>
      </c>
      <c r="B121" s="18" t="s">
        <v>81</v>
      </c>
      <c r="C121" s="36">
        <f t="shared" si="310"/>
        <v>2000</v>
      </c>
      <c r="D121" s="36">
        <f t="shared" si="293"/>
        <v>2471</v>
      </c>
      <c r="E121" s="36">
        <f t="shared" si="311"/>
        <v>2000</v>
      </c>
      <c r="F121" s="36">
        <f t="shared" si="312"/>
        <v>2471</v>
      </c>
      <c r="G121" s="36"/>
      <c r="H121" s="36"/>
      <c r="I121" s="36">
        <v>2000</v>
      </c>
      <c r="J121" s="36">
        <v>2471</v>
      </c>
      <c r="K121" s="36"/>
      <c r="L121" s="36"/>
      <c r="M121" s="36"/>
      <c r="N121" s="36"/>
      <c r="O121" s="35">
        <f t="shared" si="313"/>
        <v>0</v>
      </c>
      <c r="P121" s="35">
        <f t="shared" si="314"/>
        <v>0</v>
      </c>
      <c r="Q121" s="35">
        <f t="shared" si="315"/>
        <v>0</v>
      </c>
      <c r="R121" s="35">
        <f t="shared" si="316"/>
        <v>0</v>
      </c>
      <c r="S121" s="36"/>
      <c r="T121" s="36"/>
      <c r="U121" s="36"/>
      <c r="V121" s="36"/>
      <c r="W121" s="36"/>
      <c r="X121" s="36"/>
      <c r="Y121" s="36">
        <f t="shared" si="317"/>
        <v>2460</v>
      </c>
      <c r="Z121" s="36">
        <f t="shared" si="318"/>
        <v>2460</v>
      </c>
      <c r="AA121" s="36"/>
      <c r="AB121" s="36">
        <v>2460</v>
      </c>
      <c r="AC121" s="36"/>
      <c r="AD121" s="36"/>
      <c r="AE121" s="36"/>
      <c r="AF121" s="36"/>
      <c r="AG121" s="36"/>
      <c r="AH121" s="36"/>
      <c r="AI121" s="36"/>
      <c r="AJ121" s="36"/>
      <c r="AK121" s="36"/>
      <c r="AL121" s="36"/>
      <c r="AM121" s="94">
        <f t="shared" si="308"/>
        <v>123</v>
      </c>
      <c r="AN121" s="94">
        <f t="shared" si="231"/>
        <v>99.554836098745454</v>
      </c>
      <c r="AO121" s="30" t="s">
        <v>313</v>
      </c>
      <c r="AP121" s="47"/>
      <c r="AQ121">
        <v>1</v>
      </c>
    </row>
    <row r="122" spans="1:43" ht="37.5">
      <c r="A122" s="30" t="s">
        <v>82</v>
      </c>
      <c r="B122" s="18" t="s">
        <v>83</v>
      </c>
      <c r="C122" s="36">
        <f t="shared" si="310"/>
        <v>5000</v>
      </c>
      <c r="D122" s="36">
        <f t="shared" si="293"/>
        <v>8157</v>
      </c>
      <c r="E122" s="36">
        <f t="shared" si="311"/>
        <v>5000</v>
      </c>
      <c r="F122" s="36">
        <f t="shared" si="312"/>
        <v>8157</v>
      </c>
      <c r="G122" s="36"/>
      <c r="H122" s="36"/>
      <c r="I122" s="36">
        <v>5000</v>
      </c>
      <c r="J122" s="36">
        <v>8157</v>
      </c>
      <c r="K122" s="36"/>
      <c r="L122" s="36"/>
      <c r="M122" s="36"/>
      <c r="N122" s="36"/>
      <c r="O122" s="35">
        <f t="shared" si="313"/>
        <v>0</v>
      </c>
      <c r="P122" s="35">
        <f t="shared" si="314"/>
        <v>0</v>
      </c>
      <c r="Q122" s="35">
        <f t="shared" si="315"/>
        <v>0</v>
      </c>
      <c r="R122" s="35">
        <f t="shared" si="316"/>
        <v>0</v>
      </c>
      <c r="S122" s="36"/>
      <c r="T122" s="36"/>
      <c r="U122" s="36"/>
      <c r="V122" s="36"/>
      <c r="W122" s="36"/>
      <c r="X122" s="36"/>
      <c r="Y122" s="36">
        <f t="shared" si="317"/>
        <v>7130</v>
      </c>
      <c r="Z122" s="39">
        <f t="shared" si="318"/>
        <v>7130</v>
      </c>
      <c r="AA122" s="36"/>
      <c r="AB122" s="36">
        <v>7130</v>
      </c>
      <c r="AC122" s="36"/>
      <c r="AD122" s="36"/>
      <c r="AE122" s="36"/>
      <c r="AF122" s="36"/>
      <c r="AG122" s="36"/>
      <c r="AH122" s="36"/>
      <c r="AI122" s="36"/>
      <c r="AJ122" s="36"/>
      <c r="AK122" s="36"/>
      <c r="AL122" s="36"/>
      <c r="AM122" s="94">
        <f t="shared" si="308"/>
        <v>142.6</v>
      </c>
      <c r="AN122" s="94">
        <f t="shared" si="231"/>
        <v>87.409586857913439</v>
      </c>
      <c r="AO122" s="30" t="s">
        <v>313</v>
      </c>
      <c r="AP122" s="47"/>
      <c r="AQ122">
        <v>1</v>
      </c>
    </row>
    <row r="123" spans="1:43" ht="37.5">
      <c r="A123" s="30" t="s">
        <v>84</v>
      </c>
      <c r="B123" s="18" t="s">
        <v>85</v>
      </c>
      <c r="C123" s="36">
        <f t="shared" si="310"/>
        <v>17000</v>
      </c>
      <c r="D123" s="36">
        <f t="shared" si="293"/>
        <v>15570</v>
      </c>
      <c r="E123" s="36">
        <f t="shared" si="311"/>
        <v>17000</v>
      </c>
      <c r="F123" s="36">
        <f t="shared" si="312"/>
        <v>15570</v>
      </c>
      <c r="G123" s="36"/>
      <c r="H123" s="36"/>
      <c r="I123" s="36">
        <v>17000</v>
      </c>
      <c r="J123" s="36">
        <v>15570</v>
      </c>
      <c r="K123" s="36"/>
      <c r="L123" s="36"/>
      <c r="M123" s="36"/>
      <c r="N123" s="36"/>
      <c r="O123" s="35">
        <f t="shared" si="313"/>
        <v>0</v>
      </c>
      <c r="P123" s="35">
        <f t="shared" si="314"/>
        <v>0</v>
      </c>
      <c r="Q123" s="35">
        <f t="shared" si="315"/>
        <v>0</v>
      </c>
      <c r="R123" s="35">
        <f t="shared" si="316"/>
        <v>0</v>
      </c>
      <c r="S123" s="36"/>
      <c r="T123" s="36"/>
      <c r="U123" s="36"/>
      <c r="V123" s="36"/>
      <c r="W123" s="36"/>
      <c r="X123" s="36"/>
      <c r="Y123" s="36">
        <f t="shared" si="317"/>
        <v>11594</v>
      </c>
      <c r="Z123" s="36">
        <f t="shared" si="318"/>
        <v>11594</v>
      </c>
      <c r="AA123" s="36"/>
      <c r="AB123" s="36">
        <v>11594</v>
      </c>
      <c r="AC123" s="36"/>
      <c r="AD123" s="36"/>
      <c r="AE123" s="36"/>
      <c r="AF123" s="36"/>
      <c r="AG123" s="36"/>
      <c r="AH123" s="36"/>
      <c r="AI123" s="36"/>
      <c r="AJ123" s="36"/>
      <c r="AK123" s="36"/>
      <c r="AL123" s="36"/>
      <c r="AM123" s="94">
        <f t="shared" si="308"/>
        <v>68.2</v>
      </c>
      <c r="AN123" s="94">
        <f t="shared" si="231"/>
        <v>74.463712267180469</v>
      </c>
      <c r="AO123" s="30" t="s">
        <v>313</v>
      </c>
      <c r="AP123" s="47"/>
      <c r="AQ123">
        <v>1</v>
      </c>
    </row>
    <row r="124" spans="1:43" ht="37.5">
      <c r="A124" s="30" t="s">
        <v>67</v>
      </c>
      <c r="B124" s="18" t="s">
        <v>86</v>
      </c>
      <c r="C124" s="36">
        <f t="shared" si="310"/>
        <v>11558</v>
      </c>
      <c r="D124" s="36">
        <f t="shared" si="293"/>
        <v>6000</v>
      </c>
      <c r="E124" s="36">
        <f t="shared" si="311"/>
        <v>11558</v>
      </c>
      <c r="F124" s="36">
        <f t="shared" si="312"/>
        <v>6000</v>
      </c>
      <c r="G124" s="36"/>
      <c r="H124" s="36"/>
      <c r="I124" s="36">
        <v>11558</v>
      </c>
      <c r="J124" s="36">
        <v>6000</v>
      </c>
      <c r="K124" s="36"/>
      <c r="L124" s="36"/>
      <c r="M124" s="36"/>
      <c r="N124" s="36"/>
      <c r="O124" s="35">
        <f t="shared" si="313"/>
        <v>0</v>
      </c>
      <c r="P124" s="35">
        <f t="shared" si="314"/>
        <v>0</v>
      </c>
      <c r="Q124" s="35">
        <f t="shared" si="315"/>
        <v>0</v>
      </c>
      <c r="R124" s="35">
        <f t="shared" si="316"/>
        <v>0</v>
      </c>
      <c r="S124" s="36"/>
      <c r="T124" s="36"/>
      <c r="U124" s="36"/>
      <c r="V124" s="36"/>
      <c r="W124" s="36"/>
      <c r="X124" s="36"/>
      <c r="Y124" s="36">
        <f t="shared" si="317"/>
        <v>1608</v>
      </c>
      <c r="Z124" s="36">
        <f t="shared" si="318"/>
        <v>1608</v>
      </c>
      <c r="AA124" s="36"/>
      <c r="AB124" s="36">
        <v>1608</v>
      </c>
      <c r="AC124" s="36"/>
      <c r="AD124" s="36"/>
      <c r="AE124" s="36"/>
      <c r="AF124" s="36"/>
      <c r="AG124" s="36"/>
      <c r="AH124" s="36"/>
      <c r="AI124" s="36"/>
      <c r="AJ124" s="36"/>
      <c r="AK124" s="36"/>
      <c r="AL124" s="36"/>
      <c r="AM124" s="94">
        <f t="shared" si="308"/>
        <v>13.912441598892542</v>
      </c>
      <c r="AN124" s="94">
        <f t="shared" si="231"/>
        <v>26.8</v>
      </c>
      <c r="AO124" s="30" t="s">
        <v>313</v>
      </c>
      <c r="AP124" s="47"/>
      <c r="AQ124">
        <v>1</v>
      </c>
    </row>
    <row r="125" spans="1:43" ht="37.5">
      <c r="A125" s="275" t="s">
        <v>69</v>
      </c>
      <c r="B125" s="273" t="s">
        <v>488</v>
      </c>
      <c r="C125" s="36"/>
      <c r="D125" s="36">
        <f t="shared" si="293"/>
        <v>928</v>
      </c>
      <c r="E125" s="36">
        <f t="shared" si="311"/>
        <v>0</v>
      </c>
      <c r="F125" s="36">
        <f t="shared" si="312"/>
        <v>928</v>
      </c>
      <c r="G125" s="36"/>
      <c r="H125" s="36"/>
      <c r="I125" s="36"/>
      <c r="J125" s="36">
        <v>928</v>
      </c>
      <c r="K125" s="36"/>
      <c r="L125" s="36"/>
      <c r="M125" s="36"/>
      <c r="N125" s="36"/>
      <c r="O125" s="35">
        <f t="shared" si="313"/>
        <v>0</v>
      </c>
      <c r="P125" s="35">
        <f t="shared" si="314"/>
        <v>0</v>
      </c>
      <c r="Q125" s="35">
        <f t="shared" si="315"/>
        <v>0</v>
      </c>
      <c r="R125" s="35">
        <f t="shared" si="316"/>
        <v>0</v>
      </c>
      <c r="S125" s="36"/>
      <c r="T125" s="36"/>
      <c r="U125" s="36"/>
      <c r="V125" s="36"/>
      <c r="W125" s="36"/>
      <c r="X125" s="36"/>
      <c r="Y125" s="36">
        <f t="shared" si="317"/>
        <v>928</v>
      </c>
      <c r="Z125" s="36">
        <f t="shared" si="318"/>
        <v>928</v>
      </c>
      <c r="AA125" s="36"/>
      <c r="AB125" s="36">
        <v>928</v>
      </c>
      <c r="AC125" s="36"/>
      <c r="AD125" s="36"/>
      <c r="AE125" s="36"/>
      <c r="AF125" s="36"/>
      <c r="AG125" s="36"/>
      <c r="AH125" s="36"/>
      <c r="AI125" s="36"/>
      <c r="AJ125" s="36"/>
      <c r="AK125" s="36"/>
      <c r="AL125" s="36"/>
      <c r="AM125" s="94"/>
      <c r="AN125" s="91">
        <f t="shared" si="231"/>
        <v>100</v>
      </c>
      <c r="AO125" s="30" t="s">
        <v>313</v>
      </c>
      <c r="AP125" s="47"/>
    </row>
    <row r="126" spans="1:43" ht="37.5">
      <c r="A126" s="276" t="s">
        <v>71</v>
      </c>
      <c r="B126" s="273" t="s">
        <v>854</v>
      </c>
      <c r="C126" s="36"/>
      <c r="D126" s="36">
        <f t="shared" si="293"/>
        <v>799</v>
      </c>
      <c r="E126" s="36">
        <f t="shared" si="311"/>
        <v>0</v>
      </c>
      <c r="F126" s="36">
        <f t="shared" si="312"/>
        <v>799</v>
      </c>
      <c r="G126" s="36"/>
      <c r="H126" s="36"/>
      <c r="I126" s="36"/>
      <c r="J126" s="36">
        <v>799</v>
      </c>
      <c r="K126" s="36"/>
      <c r="L126" s="36"/>
      <c r="M126" s="36"/>
      <c r="N126" s="36"/>
      <c r="O126" s="35">
        <f t="shared" si="313"/>
        <v>0</v>
      </c>
      <c r="P126" s="35">
        <f t="shared" si="314"/>
        <v>0</v>
      </c>
      <c r="Q126" s="35">
        <f t="shared" si="315"/>
        <v>0</v>
      </c>
      <c r="R126" s="35">
        <f t="shared" si="316"/>
        <v>0</v>
      </c>
      <c r="S126" s="36"/>
      <c r="T126" s="36"/>
      <c r="U126" s="36"/>
      <c r="V126" s="36"/>
      <c r="W126" s="36"/>
      <c r="X126" s="36"/>
      <c r="Y126" s="36">
        <f t="shared" ref="Y126:Y127" si="319">Z126+AF126</f>
        <v>689</v>
      </c>
      <c r="Z126" s="36">
        <f t="shared" ref="Z126:Z127" si="320">AA126+AB126+AC126+AD126</f>
        <v>689</v>
      </c>
      <c r="AA126" s="36"/>
      <c r="AB126" s="36">
        <v>689</v>
      </c>
      <c r="AC126" s="36"/>
      <c r="AD126" s="36"/>
      <c r="AE126" s="36"/>
      <c r="AF126" s="36"/>
      <c r="AG126" s="36"/>
      <c r="AH126" s="36"/>
      <c r="AI126" s="36"/>
      <c r="AJ126" s="36"/>
      <c r="AK126" s="36"/>
      <c r="AL126" s="36"/>
      <c r="AM126" s="94"/>
      <c r="AN126" s="91">
        <f t="shared" si="231"/>
        <v>86.232790988735914</v>
      </c>
      <c r="AO126" s="30" t="s">
        <v>313</v>
      </c>
      <c r="AP126" s="47"/>
    </row>
    <row r="127" spans="1:43" ht="37.5">
      <c r="A127" s="275" t="s">
        <v>73</v>
      </c>
      <c r="B127" s="273" t="s">
        <v>855</v>
      </c>
      <c r="C127" s="36"/>
      <c r="D127" s="36">
        <f t="shared" si="293"/>
        <v>2859</v>
      </c>
      <c r="E127" s="36">
        <f t="shared" si="311"/>
        <v>0</v>
      </c>
      <c r="F127" s="36">
        <f t="shared" si="312"/>
        <v>2859</v>
      </c>
      <c r="G127" s="36"/>
      <c r="H127" s="36"/>
      <c r="I127" s="36"/>
      <c r="J127" s="36">
        <v>2859</v>
      </c>
      <c r="K127" s="36"/>
      <c r="L127" s="36"/>
      <c r="M127" s="36"/>
      <c r="N127" s="36"/>
      <c r="O127" s="35">
        <f t="shared" si="313"/>
        <v>0</v>
      </c>
      <c r="P127" s="35">
        <f t="shared" si="314"/>
        <v>0</v>
      </c>
      <c r="Q127" s="35">
        <f t="shared" si="315"/>
        <v>0</v>
      </c>
      <c r="R127" s="35">
        <f t="shared" si="316"/>
        <v>0</v>
      </c>
      <c r="S127" s="36"/>
      <c r="T127" s="36"/>
      <c r="U127" s="36"/>
      <c r="V127" s="36"/>
      <c r="W127" s="36"/>
      <c r="X127" s="36"/>
      <c r="Y127" s="36">
        <f t="shared" si="319"/>
        <v>2781</v>
      </c>
      <c r="Z127" s="36">
        <f t="shared" si="320"/>
        <v>2781</v>
      </c>
      <c r="AA127" s="36"/>
      <c r="AB127" s="36">
        <v>2781</v>
      </c>
      <c r="AC127" s="36"/>
      <c r="AD127" s="36"/>
      <c r="AE127" s="36"/>
      <c r="AF127" s="36"/>
      <c r="AG127" s="36"/>
      <c r="AH127" s="36"/>
      <c r="AI127" s="36"/>
      <c r="AJ127" s="36"/>
      <c r="AK127" s="36"/>
      <c r="AL127" s="36"/>
      <c r="AM127" s="94"/>
      <c r="AN127" s="91">
        <f t="shared" si="231"/>
        <v>97.271773347324242</v>
      </c>
      <c r="AO127" s="30" t="s">
        <v>313</v>
      </c>
      <c r="AP127" s="47"/>
    </row>
    <row r="128" spans="1:43" ht="37.5">
      <c r="A128" s="275" t="s">
        <v>503</v>
      </c>
      <c r="B128" s="273" t="s">
        <v>856</v>
      </c>
      <c r="C128" s="36"/>
      <c r="D128" s="36">
        <f t="shared" si="293"/>
        <v>523</v>
      </c>
      <c r="E128" s="36">
        <f t="shared" si="311"/>
        <v>0</v>
      </c>
      <c r="F128" s="36">
        <f t="shared" si="312"/>
        <v>523</v>
      </c>
      <c r="G128" s="36"/>
      <c r="H128" s="36"/>
      <c r="I128" s="36"/>
      <c r="J128" s="36">
        <v>523</v>
      </c>
      <c r="K128" s="36"/>
      <c r="L128" s="36"/>
      <c r="M128" s="36"/>
      <c r="N128" s="36"/>
      <c r="O128" s="35">
        <f t="shared" si="313"/>
        <v>0</v>
      </c>
      <c r="P128" s="35">
        <f t="shared" si="314"/>
        <v>0</v>
      </c>
      <c r="Q128" s="35">
        <f t="shared" si="315"/>
        <v>0</v>
      </c>
      <c r="R128" s="35">
        <f t="shared" si="316"/>
        <v>0</v>
      </c>
      <c r="S128" s="36"/>
      <c r="T128" s="36"/>
      <c r="U128" s="36"/>
      <c r="V128" s="36"/>
      <c r="W128" s="36"/>
      <c r="X128" s="36"/>
      <c r="Y128" s="36">
        <f t="shared" ref="Y128:Y132" si="321">Z128+AF128</f>
        <v>0</v>
      </c>
      <c r="Z128" s="36">
        <f t="shared" ref="Z128:Z132" si="322">AA128+AB128+AC128+AD128</f>
        <v>0</v>
      </c>
      <c r="AA128" s="36"/>
      <c r="AB128" s="36"/>
      <c r="AC128" s="36"/>
      <c r="AD128" s="36"/>
      <c r="AE128" s="36"/>
      <c r="AF128" s="36"/>
      <c r="AG128" s="36"/>
      <c r="AH128" s="36"/>
      <c r="AI128" s="36"/>
      <c r="AJ128" s="36"/>
      <c r="AK128" s="36"/>
      <c r="AL128" s="36"/>
      <c r="AM128" s="94"/>
      <c r="AN128" s="91">
        <f t="shared" si="231"/>
        <v>0</v>
      </c>
      <c r="AO128" s="30" t="s">
        <v>313</v>
      </c>
      <c r="AP128" s="47"/>
    </row>
    <row r="129" spans="1:43" ht="37.5">
      <c r="A129" s="275" t="s">
        <v>541</v>
      </c>
      <c r="B129" s="273" t="s">
        <v>857</v>
      </c>
      <c r="C129" s="36"/>
      <c r="D129" s="36">
        <f t="shared" si="293"/>
        <v>1700</v>
      </c>
      <c r="E129" s="36">
        <f t="shared" si="311"/>
        <v>0</v>
      </c>
      <c r="F129" s="36">
        <f t="shared" si="312"/>
        <v>1700</v>
      </c>
      <c r="G129" s="36"/>
      <c r="H129" s="36"/>
      <c r="I129" s="36"/>
      <c r="J129" s="36">
        <v>1700</v>
      </c>
      <c r="K129" s="36"/>
      <c r="L129" s="36"/>
      <c r="M129" s="36"/>
      <c r="N129" s="36"/>
      <c r="O129" s="35">
        <f t="shared" si="313"/>
        <v>0</v>
      </c>
      <c r="P129" s="35">
        <f t="shared" si="314"/>
        <v>0</v>
      </c>
      <c r="Q129" s="35">
        <f t="shared" si="315"/>
        <v>0</v>
      </c>
      <c r="R129" s="35">
        <f t="shared" si="316"/>
        <v>0</v>
      </c>
      <c r="S129" s="36"/>
      <c r="T129" s="36"/>
      <c r="U129" s="36"/>
      <c r="V129" s="36"/>
      <c r="W129" s="36"/>
      <c r="X129" s="36"/>
      <c r="Y129" s="36">
        <f t="shared" si="321"/>
        <v>677</v>
      </c>
      <c r="Z129" s="36">
        <f t="shared" si="322"/>
        <v>677</v>
      </c>
      <c r="AA129" s="36"/>
      <c r="AB129" s="36">
        <v>677</v>
      </c>
      <c r="AC129" s="36"/>
      <c r="AD129" s="36"/>
      <c r="AE129" s="36"/>
      <c r="AF129" s="36"/>
      <c r="AG129" s="36"/>
      <c r="AH129" s="36"/>
      <c r="AI129" s="36"/>
      <c r="AJ129" s="36"/>
      <c r="AK129" s="36"/>
      <c r="AL129" s="36"/>
      <c r="AM129" s="94"/>
      <c r="AN129" s="91">
        <f t="shared" si="231"/>
        <v>39.82352941176471</v>
      </c>
      <c r="AO129" s="30" t="s">
        <v>313</v>
      </c>
      <c r="AP129" s="47"/>
    </row>
    <row r="130" spans="1:43" ht="37.5">
      <c r="A130" s="367" t="s">
        <v>505</v>
      </c>
      <c r="B130" s="368" t="s">
        <v>944</v>
      </c>
      <c r="C130" s="36"/>
      <c r="D130" s="36">
        <f t="shared" ref="D130:D132" si="323">F130+P130</f>
        <v>1450</v>
      </c>
      <c r="E130" s="36">
        <f t="shared" ref="E130:E132" si="324">G130+I130+K130+L130+N130</f>
        <v>0</v>
      </c>
      <c r="F130" s="36">
        <f t="shared" ref="F130:F132" si="325">H130+J130+K130+L130+N130</f>
        <v>1450</v>
      </c>
      <c r="G130" s="36"/>
      <c r="H130" s="36"/>
      <c r="I130" s="36"/>
      <c r="J130" s="369">
        <v>1450</v>
      </c>
      <c r="K130" s="36"/>
      <c r="L130" s="36"/>
      <c r="M130" s="36"/>
      <c r="N130" s="36"/>
      <c r="O130" s="35"/>
      <c r="P130" s="35"/>
      <c r="Q130" s="35"/>
      <c r="R130" s="35"/>
      <c r="S130" s="36"/>
      <c r="T130" s="36"/>
      <c r="U130" s="36"/>
      <c r="V130" s="36"/>
      <c r="W130" s="36"/>
      <c r="X130" s="36"/>
      <c r="Y130" s="36">
        <f t="shared" si="321"/>
        <v>1432</v>
      </c>
      <c r="Z130" s="36">
        <f t="shared" si="322"/>
        <v>1432</v>
      </c>
      <c r="AA130" s="36"/>
      <c r="AB130" s="36">
        <v>1432</v>
      </c>
      <c r="AC130" s="36"/>
      <c r="AD130" s="36"/>
      <c r="AE130" s="36"/>
      <c r="AF130" s="36"/>
      <c r="AG130" s="36"/>
      <c r="AH130" s="36"/>
      <c r="AI130" s="36"/>
      <c r="AJ130" s="36"/>
      <c r="AK130" s="36"/>
      <c r="AL130" s="36"/>
      <c r="AM130" s="94"/>
      <c r="AN130" s="91"/>
      <c r="AO130" s="30" t="s">
        <v>313</v>
      </c>
      <c r="AP130" s="47"/>
    </row>
    <row r="131" spans="1:43" ht="37.5">
      <c r="A131" s="367" t="s">
        <v>507</v>
      </c>
      <c r="B131" s="368" t="s">
        <v>577</v>
      </c>
      <c r="C131" s="36"/>
      <c r="D131" s="36">
        <f t="shared" si="323"/>
        <v>3700</v>
      </c>
      <c r="E131" s="36">
        <f t="shared" si="324"/>
        <v>0</v>
      </c>
      <c r="F131" s="36">
        <f t="shared" si="325"/>
        <v>3700</v>
      </c>
      <c r="G131" s="36"/>
      <c r="H131" s="36"/>
      <c r="I131" s="36"/>
      <c r="J131" s="369">
        <v>3700</v>
      </c>
      <c r="K131" s="36"/>
      <c r="L131" s="36"/>
      <c r="M131" s="36"/>
      <c r="N131" s="36"/>
      <c r="O131" s="35"/>
      <c r="P131" s="35"/>
      <c r="Q131" s="35"/>
      <c r="R131" s="35"/>
      <c r="S131" s="36"/>
      <c r="T131" s="36"/>
      <c r="U131" s="36"/>
      <c r="V131" s="36"/>
      <c r="W131" s="36"/>
      <c r="X131" s="36"/>
      <c r="Y131" s="36">
        <f t="shared" si="321"/>
        <v>0</v>
      </c>
      <c r="Z131" s="36">
        <f t="shared" si="322"/>
        <v>0</v>
      </c>
      <c r="AA131" s="36"/>
      <c r="AB131" s="36"/>
      <c r="AC131" s="36"/>
      <c r="AD131" s="36"/>
      <c r="AE131" s="36"/>
      <c r="AF131" s="36"/>
      <c r="AG131" s="36"/>
      <c r="AH131" s="36"/>
      <c r="AI131" s="36"/>
      <c r="AJ131" s="36"/>
      <c r="AK131" s="36"/>
      <c r="AL131" s="36"/>
      <c r="AM131" s="94"/>
      <c r="AN131" s="91"/>
      <c r="AO131" s="30" t="s">
        <v>313</v>
      </c>
      <c r="AP131" s="47"/>
    </row>
    <row r="132" spans="1:43" ht="37.5">
      <c r="A132" s="367" t="s">
        <v>509</v>
      </c>
      <c r="B132" s="368" t="s">
        <v>945</v>
      </c>
      <c r="C132" s="36"/>
      <c r="D132" s="36">
        <f t="shared" si="323"/>
        <v>3000</v>
      </c>
      <c r="E132" s="36">
        <f t="shared" si="324"/>
        <v>0</v>
      </c>
      <c r="F132" s="36">
        <f t="shared" si="325"/>
        <v>3000</v>
      </c>
      <c r="G132" s="36"/>
      <c r="H132" s="36"/>
      <c r="I132" s="36"/>
      <c r="J132" s="369">
        <v>3000</v>
      </c>
      <c r="K132" s="36"/>
      <c r="L132" s="36"/>
      <c r="M132" s="36"/>
      <c r="N132" s="36"/>
      <c r="O132" s="35"/>
      <c r="P132" s="35"/>
      <c r="Q132" s="35"/>
      <c r="R132" s="35"/>
      <c r="S132" s="36"/>
      <c r="T132" s="36"/>
      <c r="U132" s="36"/>
      <c r="V132" s="36"/>
      <c r="W132" s="36"/>
      <c r="X132" s="36"/>
      <c r="Y132" s="36">
        <f t="shared" si="321"/>
        <v>0</v>
      </c>
      <c r="Z132" s="36">
        <f t="shared" si="322"/>
        <v>0</v>
      </c>
      <c r="AA132" s="36"/>
      <c r="AB132" s="36"/>
      <c r="AC132" s="36"/>
      <c r="AD132" s="36"/>
      <c r="AE132" s="36"/>
      <c r="AF132" s="36"/>
      <c r="AG132" s="36"/>
      <c r="AH132" s="36"/>
      <c r="AI132" s="36"/>
      <c r="AJ132" s="36"/>
      <c r="AK132" s="36"/>
      <c r="AL132" s="36"/>
      <c r="AM132" s="94"/>
      <c r="AN132" s="91"/>
      <c r="AO132" s="30" t="s">
        <v>313</v>
      </c>
      <c r="AP132" s="47"/>
    </row>
    <row r="133" spans="1:43" s="180" customFormat="1">
      <c r="A133" s="15" t="s">
        <v>864</v>
      </c>
      <c r="B133" s="2" t="s">
        <v>14</v>
      </c>
      <c r="C133" s="34">
        <f t="shared" ref="C133:AL133" si="326">C134+C135</f>
        <v>17000</v>
      </c>
      <c r="D133" s="34">
        <f t="shared" si="326"/>
        <v>20726</v>
      </c>
      <c r="E133" s="34">
        <f t="shared" si="326"/>
        <v>17000</v>
      </c>
      <c r="F133" s="34">
        <f t="shared" si="326"/>
        <v>20726</v>
      </c>
      <c r="G133" s="34">
        <f t="shared" si="326"/>
        <v>0</v>
      </c>
      <c r="H133" s="34">
        <f t="shared" si="326"/>
        <v>0</v>
      </c>
      <c r="I133" s="34">
        <f t="shared" si="326"/>
        <v>17000</v>
      </c>
      <c r="J133" s="34">
        <f t="shared" si="326"/>
        <v>20726</v>
      </c>
      <c r="K133" s="34">
        <f t="shared" si="326"/>
        <v>0</v>
      </c>
      <c r="L133" s="34">
        <f t="shared" si="326"/>
        <v>0</v>
      </c>
      <c r="M133" s="34">
        <f t="shared" si="326"/>
        <v>0</v>
      </c>
      <c r="N133" s="34">
        <f t="shared" si="326"/>
        <v>0</v>
      </c>
      <c r="O133" s="34">
        <f t="shared" si="326"/>
        <v>0</v>
      </c>
      <c r="P133" s="34">
        <f t="shared" si="326"/>
        <v>0</v>
      </c>
      <c r="Q133" s="34">
        <f t="shared" si="326"/>
        <v>0</v>
      </c>
      <c r="R133" s="34">
        <f t="shared" si="326"/>
        <v>0</v>
      </c>
      <c r="S133" s="34">
        <f t="shared" si="326"/>
        <v>0</v>
      </c>
      <c r="T133" s="34">
        <f t="shared" si="326"/>
        <v>0</v>
      </c>
      <c r="U133" s="34">
        <f t="shared" si="326"/>
        <v>0</v>
      </c>
      <c r="V133" s="34">
        <f t="shared" si="326"/>
        <v>0</v>
      </c>
      <c r="W133" s="34">
        <f t="shared" si="326"/>
        <v>0</v>
      </c>
      <c r="X133" s="34">
        <f t="shared" si="326"/>
        <v>0</v>
      </c>
      <c r="Y133" s="34">
        <f t="shared" si="326"/>
        <v>19195</v>
      </c>
      <c r="Z133" s="34">
        <f t="shared" si="326"/>
        <v>19195</v>
      </c>
      <c r="AA133" s="34">
        <f t="shared" si="326"/>
        <v>0</v>
      </c>
      <c r="AB133" s="34">
        <f t="shared" si="326"/>
        <v>19195</v>
      </c>
      <c r="AC133" s="34">
        <f t="shared" si="326"/>
        <v>0</v>
      </c>
      <c r="AD133" s="34">
        <f t="shared" si="326"/>
        <v>0</v>
      </c>
      <c r="AE133" s="34"/>
      <c r="AF133" s="34">
        <f t="shared" si="326"/>
        <v>0</v>
      </c>
      <c r="AG133" s="34">
        <f t="shared" si="326"/>
        <v>0</v>
      </c>
      <c r="AH133" s="34">
        <f t="shared" si="326"/>
        <v>0</v>
      </c>
      <c r="AI133" s="34">
        <f t="shared" si="326"/>
        <v>0</v>
      </c>
      <c r="AJ133" s="34">
        <f t="shared" si="326"/>
        <v>0</v>
      </c>
      <c r="AK133" s="34">
        <f t="shared" si="326"/>
        <v>0</v>
      </c>
      <c r="AL133" s="34">
        <f t="shared" si="326"/>
        <v>0</v>
      </c>
      <c r="AM133" s="90">
        <f>Y133/C133*100</f>
        <v>112.91176470588236</v>
      </c>
      <c r="AN133" s="90">
        <f t="shared" si="231"/>
        <v>92.61314291228409</v>
      </c>
      <c r="AO133" s="16"/>
      <c r="AP133" s="44"/>
      <c r="AQ133" s="34">
        <f t="shared" ref="AQ133" si="327">AQ134</f>
        <v>1</v>
      </c>
    </row>
    <row r="134" spans="1:43" ht="37.5">
      <c r="A134" s="30" t="s">
        <v>30</v>
      </c>
      <c r="B134" s="18" t="s">
        <v>88</v>
      </c>
      <c r="C134" s="36">
        <f t="shared" ref="C134" si="328">E134+O134</f>
        <v>17000</v>
      </c>
      <c r="D134" s="36">
        <f t="shared" si="293"/>
        <v>15330</v>
      </c>
      <c r="E134" s="36">
        <f t="shared" ref="E134:E135" si="329">G134+I134+K134+L134+N134</f>
        <v>17000</v>
      </c>
      <c r="F134" s="36">
        <f t="shared" ref="F134:F135" si="330">H134+J134+K134+L134+N134</f>
        <v>15330</v>
      </c>
      <c r="G134" s="36"/>
      <c r="H134" s="36"/>
      <c r="I134" s="36">
        <v>17000</v>
      </c>
      <c r="J134" s="36">
        <v>15330</v>
      </c>
      <c r="K134" s="36"/>
      <c r="L134" s="36"/>
      <c r="M134" s="36"/>
      <c r="N134" s="36"/>
      <c r="O134" s="35">
        <f t="shared" ref="O134:O135" si="331">Q134+X134</f>
        <v>0</v>
      </c>
      <c r="P134" s="35">
        <f t="shared" ref="P134:P135" si="332">R134+X134</f>
        <v>0</v>
      </c>
      <c r="Q134" s="35">
        <f t="shared" ref="Q134:Q135" si="333">S134+U134+V134+W134</f>
        <v>0</v>
      </c>
      <c r="R134" s="35">
        <f t="shared" ref="R134:R135" si="334">T134+U134+V134+W134</f>
        <v>0</v>
      </c>
      <c r="S134" s="36"/>
      <c r="T134" s="36"/>
      <c r="U134" s="36"/>
      <c r="V134" s="36"/>
      <c r="W134" s="36"/>
      <c r="X134" s="36"/>
      <c r="Y134" s="36">
        <f>Z134+AF134</f>
        <v>13799</v>
      </c>
      <c r="Z134" s="36">
        <f>AA134+AB134+AC134+AD134</f>
        <v>13799</v>
      </c>
      <c r="AA134" s="36"/>
      <c r="AB134" s="36">
        <v>13799</v>
      </c>
      <c r="AC134" s="36"/>
      <c r="AD134" s="36"/>
      <c r="AE134" s="36"/>
      <c r="AF134" s="36"/>
      <c r="AG134" s="36"/>
      <c r="AH134" s="36"/>
      <c r="AI134" s="36"/>
      <c r="AJ134" s="36"/>
      <c r="AK134" s="36"/>
      <c r="AL134" s="36"/>
      <c r="AM134" s="91">
        <f>Y134/C134*100</f>
        <v>81.170588235294119</v>
      </c>
      <c r="AN134" s="91">
        <f t="shared" si="231"/>
        <v>90.013046314416172</v>
      </c>
      <c r="AO134" s="30" t="s">
        <v>261</v>
      </c>
      <c r="AP134" s="47"/>
      <c r="AQ134">
        <v>1</v>
      </c>
    </row>
    <row r="135" spans="1:43" ht="37.5">
      <c r="A135" s="275" t="s">
        <v>34</v>
      </c>
      <c r="B135" s="273" t="s">
        <v>858</v>
      </c>
      <c r="C135" s="36"/>
      <c r="D135" s="36">
        <f t="shared" si="293"/>
        <v>5396</v>
      </c>
      <c r="E135" s="36">
        <f t="shared" si="329"/>
        <v>0</v>
      </c>
      <c r="F135" s="36">
        <f t="shared" si="330"/>
        <v>5396</v>
      </c>
      <c r="G135" s="36"/>
      <c r="H135" s="36"/>
      <c r="I135" s="36"/>
      <c r="J135" s="36">
        <v>5396</v>
      </c>
      <c r="K135" s="36"/>
      <c r="L135" s="36"/>
      <c r="M135" s="36"/>
      <c r="N135" s="36"/>
      <c r="O135" s="35">
        <f t="shared" si="331"/>
        <v>0</v>
      </c>
      <c r="P135" s="35">
        <f t="shared" si="332"/>
        <v>0</v>
      </c>
      <c r="Q135" s="35">
        <f t="shared" si="333"/>
        <v>0</v>
      </c>
      <c r="R135" s="35">
        <f t="shared" si="334"/>
        <v>0</v>
      </c>
      <c r="S135" s="36"/>
      <c r="T135" s="36"/>
      <c r="U135" s="36"/>
      <c r="V135" s="36"/>
      <c r="W135" s="36"/>
      <c r="X135" s="36"/>
      <c r="Y135" s="36">
        <f t="shared" ref="Y135" si="335">Z135+AF135</f>
        <v>5396</v>
      </c>
      <c r="Z135" s="36">
        <f t="shared" ref="Z135" si="336">AA135+AB135+AC135+AD135</f>
        <v>5396</v>
      </c>
      <c r="AA135" s="36"/>
      <c r="AB135" s="36">
        <v>5396</v>
      </c>
      <c r="AC135" s="36"/>
      <c r="AD135" s="36"/>
      <c r="AE135" s="36"/>
      <c r="AF135" s="36"/>
      <c r="AG135" s="36"/>
      <c r="AH135" s="36"/>
      <c r="AI135" s="36"/>
      <c r="AJ135" s="36"/>
      <c r="AK135" s="36"/>
      <c r="AL135" s="36"/>
      <c r="AM135" s="91"/>
      <c r="AN135" s="91">
        <f t="shared" si="231"/>
        <v>100</v>
      </c>
      <c r="AO135" s="269" t="s">
        <v>261</v>
      </c>
      <c r="AP135" s="47"/>
    </row>
    <row r="136" spans="1:43">
      <c r="A136" s="16" t="s">
        <v>34</v>
      </c>
      <c r="B136" s="2" t="s">
        <v>35</v>
      </c>
      <c r="C136" s="34">
        <f>C137+C150</f>
        <v>330504</v>
      </c>
      <c r="D136" s="34">
        <f>D137+D150</f>
        <v>369335</v>
      </c>
      <c r="E136" s="34">
        <f t="shared" ref="E136" si="337">E137+E150</f>
        <v>330504</v>
      </c>
      <c r="F136" s="34">
        <f t="shared" ref="F136" si="338">F137+F150</f>
        <v>369335</v>
      </c>
      <c r="G136" s="34">
        <f t="shared" ref="G136:AL136" si="339">G137+G150</f>
        <v>0</v>
      </c>
      <c r="H136" s="34">
        <f t="shared" si="339"/>
        <v>0</v>
      </c>
      <c r="I136" s="34">
        <f t="shared" si="339"/>
        <v>330504</v>
      </c>
      <c r="J136" s="34">
        <f t="shared" si="339"/>
        <v>369335</v>
      </c>
      <c r="K136" s="34">
        <f t="shared" si="339"/>
        <v>0</v>
      </c>
      <c r="L136" s="34">
        <f t="shared" si="339"/>
        <v>0</v>
      </c>
      <c r="M136" s="34">
        <f t="shared" si="339"/>
        <v>0</v>
      </c>
      <c r="N136" s="34">
        <f t="shared" si="339"/>
        <v>0</v>
      </c>
      <c r="O136" s="34">
        <f t="shared" si="339"/>
        <v>0</v>
      </c>
      <c r="P136" s="34">
        <f t="shared" si="339"/>
        <v>0</v>
      </c>
      <c r="Q136" s="34">
        <f t="shared" si="339"/>
        <v>0</v>
      </c>
      <c r="R136" s="34">
        <f t="shared" si="339"/>
        <v>0</v>
      </c>
      <c r="S136" s="34">
        <f t="shared" si="339"/>
        <v>0</v>
      </c>
      <c r="T136" s="34">
        <f t="shared" si="339"/>
        <v>0</v>
      </c>
      <c r="U136" s="34">
        <f t="shared" si="339"/>
        <v>0</v>
      </c>
      <c r="V136" s="34">
        <f t="shared" si="339"/>
        <v>0</v>
      </c>
      <c r="W136" s="34">
        <f t="shared" si="339"/>
        <v>0</v>
      </c>
      <c r="X136" s="34">
        <f t="shared" si="339"/>
        <v>0</v>
      </c>
      <c r="Y136" s="34">
        <f t="shared" si="339"/>
        <v>233227</v>
      </c>
      <c r="Z136" s="34">
        <f t="shared" si="339"/>
        <v>233227</v>
      </c>
      <c r="AA136" s="34">
        <f t="shared" si="339"/>
        <v>0</v>
      </c>
      <c r="AB136" s="34">
        <f t="shared" si="339"/>
        <v>233227</v>
      </c>
      <c r="AC136" s="34">
        <f t="shared" si="339"/>
        <v>0</v>
      </c>
      <c r="AD136" s="34">
        <f t="shared" si="339"/>
        <v>0</v>
      </c>
      <c r="AE136" s="34"/>
      <c r="AF136" s="34">
        <f t="shared" si="339"/>
        <v>0</v>
      </c>
      <c r="AG136" s="34">
        <f t="shared" si="339"/>
        <v>0</v>
      </c>
      <c r="AH136" s="34">
        <f t="shared" si="339"/>
        <v>0</v>
      </c>
      <c r="AI136" s="34">
        <f t="shared" si="339"/>
        <v>0</v>
      </c>
      <c r="AJ136" s="34">
        <f t="shared" si="339"/>
        <v>0</v>
      </c>
      <c r="AK136" s="34">
        <f t="shared" si="339"/>
        <v>0</v>
      </c>
      <c r="AL136" s="34">
        <f t="shared" si="339"/>
        <v>0</v>
      </c>
      <c r="AM136" s="90">
        <f t="shared" ref="AM136:AM160" si="340">Y136/C136*100</f>
        <v>70.567073318325953</v>
      </c>
      <c r="AN136" s="90">
        <f t="shared" si="231"/>
        <v>63.147819730055367</v>
      </c>
      <c r="AO136" s="16"/>
      <c r="AP136" s="44"/>
      <c r="AQ136" s="34">
        <f t="shared" ref="AQ136" si="341">AQ137+AQ150</f>
        <v>5</v>
      </c>
    </row>
    <row r="137" spans="1:43" ht="19.5">
      <c r="A137" s="21" t="s">
        <v>52</v>
      </c>
      <c r="B137" s="56" t="s">
        <v>32</v>
      </c>
      <c r="C137" s="38">
        <f>SUM(C138:C143)</f>
        <v>126737</v>
      </c>
      <c r="D137" s="38">
        <f>SUM(D138:D143)</f>
        <v>122880</v>
      </c>
      <c r="E137" s="38">
        <f t="shared" ref="E137" si="342">SUM(E138:E143)</f>
        <v>126737</v>
      </c>
      <c r="F137" s="38">
        <f t="shared" ref="F137" si="343">SUM(F138:F143)</f>
        <v>122880</v>
      </c>
      <c r="G137" s="38">
        <f t="shared" ref="G137:AL137" si="344">SUM(G138:G143)</f>
        <v>0</v>
      </c>
      <c r="H137" s="38">
        <f t="shared" si="344"/>
        <v>0</v>
      </c>
      <c r="I137" s="38">
        <f t="shared" si="344"/>
        <v>126737</v>
      </c>
      <c r="J137" s="38">
        <f t="shared" si="344"/>
        <v>122880</v>
      </c>
      <c r="K137" s="38">
        <f t="shared" si="344"/>
        <v>0</v>
      </c>
      <c r="L137" s="38">
        <f t="shared" si="344"/>
        <v>0</v>
      </c>
      <c r="M137" s="38">
        <f t="shared" si="344"/>
        <v>0</v>
      </c>
      <c r="N137" s="38">
        <f t="shared" si="344"/>
        <v>0</v>
      </c>
      <c r="O137" s="38">
        <f t="shared" si="344"/>
        <v>0</v>
      </c>
      <c r="P137" s="38">
        <f t="shared" si="344"/>
        <v>0</v>
      </c>
      <c r="Q137" s="38">
        <f t="shared" si="344"/>
        <v>0</v>
      </c>
      <c r="R137" s="38">
        <f t="shared" si="344"/>
        <v>0</v>
      </c>
      <c r="S137" s="38">
        <f t="shared" si="344"/>
        <v>0</v>
      </c>
      <c r="T137" s="38">
        <f t="shared" si="344"/>
        <v>0</v>
      </c>
      <c r="U137" s="38">
        <f t="shared" si="344"/>
        <v>0</v>
      </c>
      <c r="V137" s="38">
        <f t="shared" si="344"/>
        <v>0</v>
      </c>
      <c r="W137" s="38">
        <f t="shared" si="344"/>
        <v>0</v>
      </c>
      <c r="X137" s="38">
        <f t="shared" si="344"/>
        <v>0</v>
      </c>
      <c r="Y137" s="38">
        <f t="shared" si="344"/>
        <v>107484</v>
      </c>
      <c r="Z137" s="38">
        <f t="shared" si="344"/>
        <v>107484</v>
      </c>
      <c r="AA137" s="38">
        <f t="shared" si="344"/>
        <v>0</v>
      </c>
      <c r="AB137" s="38">
        <f t="shared" si="344"/>
        <v>107484</v>
      </c>
      <c r="AC137" s="38">
        <f t="shared" si="344"/>
        <v>0</v>
      </c>
      <c r="AD137" s="38">
        <f t="shared" si="344"/>
        <v>0</v>
      </c>
      <c r="AE137" s="38"/>
      <c r="AF137" s="38">
        <f t="shared" si="344"/>
        <v>0</v>
      </c>
      <c r="AG137" s="38">
        <f t="shared" si="344"/>
        <v>0</v>
      </c>
      <c r="AH137" s="38">
        <f t="shared" si="344"/>
        <v>0</v>
      </c>
      <c r="AI137" s="38">
        <f t="shared" si="344"/>
        <v>0</v>
      </c>
      <c r="AJ137" s="38">
        <f t="shared" si="344"/>
        <v>0</v>
      </c>
      <c r="AK137" s="38">
        <f t="shared" si="344"/>
        <v>0</v>
      </c>
      <c r="AL137" s="38">
        <f t="shared" si="344"/>
        <v>0</v>
      </c>
      <c r="AM137" s="96">
        <f t="shared" si="340"/>
        <v>84.808698328033643</v>
      </c>
      <c r="AN137" s="90">
        <f t="shared" si="231"/>
        <v>87.470703125</v>
      </c>
      <c r="AO137" s="31"/>
      <c r="AP137" s="51"/>
      <c r="AQ137" s="38">
        <f t="shared" ref="AQ137" si="345">SUM(AQ138:AQ143)</f>
        <v>5</v>
      </c>
    </row>
    <row r="138" spans="1:43" ht="56.25">
      <c r="A138" s="12">
        <v>1</v>
      </c>
      <c r="B138" s="5" t="s">
        <v>89</v>
      </c>
      <c r="C138" s="39">
        <f t="shared" ref="C138:D142" si="346">E138+O138</f>
        <v>15442</v>
      </c>
      <c r="D138" s="36">
        <f t="shared" si="346"/>
        <v>18968</v>
      </c>
      <c r="E138" s="39">
        <f t="shared" ref="E138:E142" si="347">G138+I138+K138+L138+N138</f>
        <v>15442</v>
      </c>
      <c r="F138" s="39">
        <f t="shared" ref="F138:F142" si="348">H138+J138+K138+L138+N138</f>
        <v>18968</v>
      </c>
      <c r="G138" s="35"/>
      <c r="H138" s="35"/>
      <c r="I138" s="35">
        <v>15442</v>
      </c>
      <c r="J138" s="35">
        <v>18968</v>
      </c>
      <c r="K138" s="35"/>
      <c r="L138" s="35"/>
      <c r="M138" s="35"/>
      <c r="N138" s="35"/>
      <c r="O138" s="35">
        <f t="shared" ref="O138:O142" si="349">Q138+X138</f>
        <v>0</v>
      </c>
      <c r="P138" s="35">
        <f t="shared" ref="P138:P142" si="350">R138+X138</f>
        <v>0</v>
      </c>
      <c r="Q138" s="35">
        <f t="shared" ref="Q138:Q142" si="351">S138+U138+V138+W138</f>
        <v>0</v>
      </c>
      <c r="R138" s="35">
        <f t="shared" ref="R138:R142" si="352">T138+U138+V138+W138</f>
        <v>0</v>
      </c>
      <c r="S138" s="35"/>
      <c r="T138" s="35"/>
      <c r="U138" s="35"/>
      <c r="V138" s="35"/>
      <c r="W138" s="35"/>
      <c r="X138" s="35"/>
      <c r="Y138" s="39">
        <f>Z138+AF138</f>
        <v>15208</v>
      </c>
      <c r="Z138" s="39">
        <f t="shared" ref="Z138" si="353">AA138+AB138+AC138+AD138</f>
        <v>15208</v>
      </c>
      <c r="AA138" s="39"/>
      <c r="AB138" s="39">
        <v>15208</v>
      </c>
      <c r="AC138" s="39"/>
      <c r="AD138" s="39"/>
      <c r="AE138" s="39"/>
      <c r="AF138" s="39"/>
      <c r="AG138" s="39"/>
      <c r="AH138" s="39"/>
      <c r="AI138" s="39"/>
      <c r="AJ138" s="39"/>
      <c r="AK138" s="39"/>
      <c r="AL138" s="39"/>
      <c r="AM138" s="91">
        <f t="shared" si="340"/>
        <v>98.484652247118248</v>
      </c>
      <c r="AN138" s="91">
        <f t="shared" si="231"/>
        <v>80.177140447068751</v>
      </c>
      <c r="AO138" s="12" t="s">
        <v>259</v>
      </c>
      <c r="AP138" s="45"/>
      <c r="AQ138">
        <v>1</v>
      </c>
    </row>
    <row r="139" spans="1:43" ht="56.25">
      <c r="A139" s="12">
        <v>2</v>
      </c>
      <c r="B139" s="5" t="s">
        <v>90</v>
      </c>
      <c r="C139" s="39">
        <f t="shared" si="346"/>
        <v>20000</v>
      </c>
      <c r="D139" s="36">
        <f t="shared" si="346"/>
        <v>20000</v>
      </c>
      <c r="E139" s="39">
        <f t="shared" si="347"/>
        <v>20000</v>
      </c>
      <c r="F139" s="39">
        <f t="shared" si="348"/>
        <v>20000</v>
      </c>
      <c r="G139" s="35"/>
      <c r="H139" s="35"/>
      <c r="I139" s="35">
        <v>20000</v>
      </c>
      <c r="J139" s="35">
        <v>20000</v>
      </c>
      <c r="K139" s="35"/>
      <c r="L139" s="35"/>
      <c r="M139" s="35"/>
      <c r="N139" s="35"/>
      <c r="O139" s="35">
        <f t="shared" si="349"/>
        <v>0</v>
      </c>
      <c r="P139" s="35">
        <f t="shared" si="350"/>
        <v>0</v>
      </c>
      <c r="Q139" s="35">
        <f t="shared" si="351"/>
        <v>0</v>
      </c>
      <c r="R139" s="35">
        <f t="shared" si="352"/>
        <v>0</v>
      </c>
      <c r="S139" s="35"/>
      <c r="T139" s="35"/>
      <c r="U139" s="35"/>
      <c r="V139" s="35"/>
      <c r="W139" s="35"/>
      <c r="X139" s="35"/>
      <c r="Y139" s="39">
        <f>Z139+AF139</f>
        <v>15046</v>
      </c>
      <c r="Z139" s="39">
        <f t="shared" ref="Z139:Z142" si="354">AA139+AB139+AC139+AD139</f>
        <v>15046</v>
      </c>
      <c r="AA139" s="39"/>
      <c r="AB139" s="39">
        <v>15046</v>
      </c>
      <c r="AC139" s="39"/>
      <c r="AD139" s="39"/>
      <c r="AE139" s="39"/>
      <c r="AF139" s="39"/>
      <c r="AG139" s="39"/>
      <c r="AH139" s="39"/>
      <c r="AI139" s="39"/>
      <c r="AJ139" s="39"/>
      <c r="AK139" s="39"/>
      <c r="AL139" s="39"/>
      <c r="AM139" s="91">
        <f t="shared" si="340"/>
        <v>75.22999999999999</v>
      </c>
      <c r="AN139" s="91">
        <f t="shared" si="231"/>
        <v>75.22999999999999</v>
      </c>
      <c r="AO139" s="12" t="s">
        <v>259</v>
      </c>
      <c r="AP139" s="45"/>
      <c r="AQ139">
        <v>1</v>
      </c>
    </row>
    <row r="140" spans="1:43" ht="43.5" customHeight="1">
      <c r="A140" s="12">
        <v>3</v>
      </c>
      <c r="B140" s="5" t="s">
        <v>91</v>
      </c>
      <c r="C140" s="39">
        <f t="shared" si="346"/>
        <v>10000</v>
      </c>
      <c r="D140" s="36">
        <f t="shared" si="346"/>
        <v>22929</v>
      </c>
      <c r="E140" s="39">
        <f t="shared" si="347"/>
        <v>10000</v>
      </c>
      <c r="F140" s="39">
        <f t="shared" si="348"/>
        <v>22929</v>
      </c>
      <c r="G140" s="35"/>
      <c r="H140" s="35"/>
      <c r="I140" s="35">
        <v>10000</v>
      </c>
      <c r="J140" s="35">
        <v>22929</v>
      </c>
      <c r="K140" s="35"/>
      <c r="L140" s="35"/>
      <c r="M140" s="35"/>
      <c r="N140" s="35"/>
      <c r="O140" s="35">
        <f t="shared" si="349"/>
        <v>0</v>
      </c>
      <c r="P140" s="35">
        <f t="shared" si="350"/>
        <v>0</v>
      </c>
      <c r="Q140" s="35">
        <f t="shared" si="351"/>
        <v>0</v>
      </c>
      <c r="R140" s="35">
        <f t="shared" si="352"/>
        <v>0</v>
      </c>
      <c r="S140" s="35"/>
      <c r="T140" s="35"/>
      <c r="U140" s="35"/>
      <c r="V140" s="35"/>
      <c r="W140" s="35"/>
      <c r="X140" s="35"/>
      <c r="Y140" s="39">
        <f>Z140+AF140</f>
        <v>21703</v>
      </c>
      <c r="Z140" s="39">
        <f t="shared" si="354"/>
        <v>21703</v>
      </c>
      <c r="AA140" s="39"/>
      <c r="AB140" s="39">
        <v>21703</v>
      </c>
      <c r="AC140" s="39"/>
      <c r="AD140" s="39"/>
      <c r="AE140" s="39"/>
      <c r="AF140" s="39"/>
      <c r="AG140" s="39"/>
      <c r="AH140" s="39"/>
      <c r="AI140" s="39"/>
      <c r="AJ140" s="39"/>
      <c r="AK140" s="39"/>
      <c r="AL140" s="39"/>
      <c r="AM140" s="91">
        <f t="shared" si="340"/>
        <v>217.03</v>
      </c>
      <c r="AN140" s="91">
        <f t="shared" si="231"/>
        <v>94.653059444371763</v>
      </c>
      <c r="AO140" s="12" t="s">
        <v>314</v>
      </c>
      <c r="AP140" s="12" t="s">
        <v>263</v>
      </c>
      <c r="AQ140">
        <v>1</v>
      </c>
    </row>
    <row r="141" spans="1:43" ht="68.25" customHeight="1">
      <c r="A141" s="12">
        <v>5</v>
      </c>
      <c r="B141" s="5" t="s">
        <v>92</v>
      </c>
      <c r="C141" s="39">
        <f t="shared" si="346"/>
        <v>15000</v>
      </c>
      <c r="D141" s="36">
        <f t="shared" si="346"/>
        <v>16952</v>
      </c>
      <c r="E141" s="39">
        <f t="shared" si="347"/>
        <v>15000</v>
      </c>
      <c r="F141" s="39">
        <f t="shared" si="348"/>
        <v>16952</v>
      </c>
      <c r="G141" s="35"/>
      <c r="H141" s="35"/>
      <c r="I141" s="35">
        <v>15000</v>
      </c>
      <c r="J141" s="35">
        <v>16952</v>
      </c>
      <c r="K141" s="35"/>
      <c r="L141" s="35"/>
      <c r="M141" s="35"/>
      <c r="N141" s="35"/>
      <c r="O141" s="35">
        <f t="shared" si="349"/>
        <v>0</v>
      </c>
      <c r="P141" s="35">
        <f t="shared" si="350"/>
        <v>0</v>
      </c>
      <c r="Q141" s="35">
        <f t="shared" si="351"/>
        <v>0</v>
      </c>
      <c r="R141" s="35">
        <f t="shared" si="352"/>
        <v>0</v>
      </c>
      <c r="S141" s="35"/>
      <c r="T141" s="35"/>
      <c r="U141" s="35"/>
      <c r="V141" s="35"/>
      <c r="W141" s="35"/>
      <c r="X141" s="35"/>
      <c r="Y141" s="39">
        <f>Z141+AF141</f>
        <v>16429</v>
      </c>
      <c r="Z141" s="39">
        <f t="shared" si="354"/>
        <v>16429</v>
      </c>
      <c r="AA141" s="39"/>
      <c r="AB141" s="39">
        <v>16429</v>
      </c>
      <c r="AC141" s="39"/>
      <c r="AD141" s="39"/>
      <c r="AE141" s="39"/>
      <c r="AF141" s="39"/>
      <c r="AG141" s="39"/>
      <c r="AH141" s="39"/>
      <c r="AI141" s="39"/>
      <c r="AJ141" s="39"/>
      <c r="AK141" s="39"/>
      <c r="AL141" s="39"/>
      <c r="AM141" s="91">
        <f t="shared" si="340"/>
        <v>109.52666666666666</v>
      </c>
      <c r="AN141" s="91">
        <f t="shared" si="231"/>
        <v>96.914818310523827</v>
      </c>
      <c r="AO141" s="12" t="s">
        <v>314</v>
      </c>
      <c r="AP141" s="45"/>
      <c r="AQ141">
        <v>1</v>
      </c>
    </row>
    <row r="142" spans="1:43" ht="72.75" customHeight="1">
      <c r="A142" s="12">
        <v>6</v>
      </c>
      <c r="B142" s="5" t="s">
        <v>93</v>
      </c>
      <c r="C142" s="39">
        <f t="shared" si="346"/>
        <v>30000</v>
      </c>
      <c r="D142" s="36">
        <f t="shared" si="346"/>
        <v>10000</v>
      </c>
      <c r="E142" s="39">
        <f t="shared" si="347"/>
        <v>30000</v>
      </c>
      <c r="F142" s="39">
        <f t="shared" si="348"/>
        <v>10000</v>
      </c>
      <c r="G142" s="35"/>
      <c r="H142" s="35"/>
      <c r="I142" s="35">
        <v>30000</v>
      </c>
      <c r="J142" s="35">
        <v>10000</v>
      </c>
      <c r="K142" s="35"/>
      <c r="L142" s="35"/>
      <c r="M142" s="35"/>
      <c r="N142" s="35"/>
      <c r="O142" s="35">
        <f t="shared" si="349"/>
        <v>0</v>
      </c>
      <c r="P142" s="35">
        <f t="shared" si="350"/>
        <v>0</v>
      </c>
      <c r="Q142" s="35">
        <f t="shared" si="351"/>
        <v>0</v>
      </c>
      <c r="R142" s="35">
        <f t="shared" si="352"/>
        <v>0</v>
      </c>
      <c r="S142" s="35"/>
      <c r="T142" s="35"/>
      <c r="U142" s="35"/>
      <c r="V142" s="35"/>
      <c r="W142" s="35"/>
      <c r="X142" s="35"/>
      <c r="Y142" s="39">
        <f>Z142+AF142</f>
        <v>8067</v>
      </c>
      <c r="Z142" s="39">
        <f t="shared" si="354"/>
        <v>8067</v>
      </c>
      <c r="AA142" s="39"/>
      <c r="AB142" s="39">
        <v>8067</v>
      </c>
      <c r="AC142" s="39"/>
      <c r="AD142" s="39"/>
      <c r="AE142" s="39"/>
      <c r="AF142" s="39"/>
      <c r="AG142" s="39"/>
      <c r="AH142" s="39"/>
      <c r="AI142" s="39"/>
      <c r="AJ142" s="39"/>
      <c r="AK142" s="39"/>
      <c r="AL142" s="39"/>
      <c r="AM142" s="91">
        <f t="shared" si="340"/>
        <v>26.889999999999997</v>
      </c>
      <c r="AN142" s="91">
        <f t="shared" si="231"/>
        <v>80.67</v>
      </c>
      <c r="AO142" s="30" t="s">
        <v>383</v>
      </c>
      <c r="AP142" s="45"/>
      <c r="AQ142">
        <v>1</v>
      </c>
    </row>
    <row r="143" spans="1:43">
      <c r="A143" s="15">
        <v>7</v>
      </c>
      <c r="B143" s="2" t="s">
        <v>94</v>
      </c>
      <c r="C143" s="34">
        <f>C144+C146+C148</f>
        <v>36295</v>
      </c>
      <c r="D143" s="34">
        <f>D144+D146+D148</f>
        <v>34031</v>
      </c>
      <c r="E143" s="34">
        <f t="shared" ref="E143" si="355">E144+E146+E148</f>
        <v>36295</v>
      </c>
      <c r="F143" s="34">
        <f t="shared" ref="F143" si="356">F144+F146+F148</f>
        <v>34031</v>
      </c>
      <c r="G143" s="34">
        <f t="shared" ref="G143:AL143" si="357">G144+G146+G148</f>
        <v>0</v>
      </c>
      <c r="H143" s="34">
        <f t="shared" si="357"/>
        <v>0</v>
      </c>
      <c r="I143" s="34">
        <f t="shared" si="357"/>
        <v>36295</v>
      </c>
      <c r="J143" s="34">
        <f t="shared" si="357"/>
        <v>34031</v>
      </c>
      <c r="K143" s="34">
        <f t="shared" si="357"/>
        <v>0</v>
      </c>
      <c r="L143" s="34">
        <f t="shared" si="357"/>
        <v>0</v>
      </c>
      <c r="M143" s="34">
        <f t="shared" si="357"/>
        <v>0</v>
      </c>
      <c r="N143" s="34">
        <f t="shared" si="357"/>
        <v>0</v>
      </c>
      <c r="O143" s="34">
        <f t="shared" si="357"/>
        <v>0</v>
      </c>
      <c r="P143" s="34">
        <f t="shared" si="357"/>
        <v>0</v>
      </c>
      <c r="Q143" s="34">
        <f t="shared" si="357"/>
        <v>0</v>
      </c>
      <c r="R143" s="34">
        <f t="shared" si="357"/>
        <v>0</v>
      </c>
      <c r="S143" s="34">
        <f t="shared" si="357"/>
        <v>0</v>
      </c>
      <c r="T143" s="34">
        <f t="shared" si="357"/>
        <v>0</v>
      </c>
      <c r="U143" s="34">
        <f t="shared" si="357"/>
        <v>0</v>
      </c>
      <c r="V143" s="34">
        <f t="shared" si="357"/>
        <v>0</v>
      </c>
      <c r="W143" s="34">
        <f t="shared" si="357"/>
        <v>0</v>
      </c>
      <c r="X143" s="34">
        <f t="shared" si="357"/>
        <v>0</v>
      </c>
      <c r="Y143" s="34">
        <f t="shared" si="357"/>
        <v>31031</v>
      </c>
      <c r="Z143" s="34">
        <f t="shared" si="357"/>
        <v>31031</v>
      </c>
      <c r="AA143" s="34">
        <f t="shared" si="357"/>
        <v>0</v>
      </c>
      <c r="AB143" s="34">
        <f t="shared" si="357"/>
        <v>31031</v>
      </c>
      <c r="AC143" s="34">
        <f t="shared" si="357"/>
        <v>0</v>
      </c>
      <c r="AD143" s="34">
        <f t="shared" si="357"/>
        <v>0</v>
      </c>
      <c r="AE143" s="34"/>
      <c r="AF143" s="34">
        <f t="shared" si="357"/>
        <v>0</v>
      </c>
      <c r="AG143" s="34">
        <f t="shared" si="357"/>
        <v>0</v>
      </c>
      <c r="AH143" s="34">
        <f t="shared" si="357"/>
        <v>0</v>
      </c>
      <c r="AI143" s="34">
        <f t="shared" si="357"/>
        <v>0</v>
      </c>
      <c r="AJ143" s="34">
        <f t="shared" si="357"/>
        <v>0</v>
      </c>
      <c r="AK143" s="34">
        <f t="shared" si="357"/>
        <v>0</v>
      </c>
      <c r="AL143" s="34">
        <f t="shared" si="357"/>
        <v>0</v>
      </c>
      <c r="AM143" s="90">
        <f t="shared" si="340"/>
        <v>85.496624879459986</v>
      </c>
      <c r="AN143" s="90">
        <f t="shared" si="231"/>
        <v>91.184508242484796</v>
      </c>
      <c r="AO143" s="16">
        <v>0</v>
      </c>
      <c r="AP143" s="44">
        <v>0</v>
      </c>
    </row>
    <row r="144" spans="1:43" s="180" customFormat="1">
      <c r="A144" s="15" t="s">
        <v>95</v>
      </c>
      <c r="B144" s="2" t="s">
        <v>17</v>
      </c>
      <c r="C144" s="34">
        <f>C145</f>
        <v>12295</v>
      </c>
      <c r="D144" s="34">
        <f>D145</f>
        <v>17031</v>
      </c>
      <c r="E144" s="34">
        <f t="shared" ref="E144:AL144" si="358">E145</f>
        <v>12295</v>
      </c>
      <c r="F144" s="34">
        <f t="shared" si="358"/>
        <v>17031</v>
      </c>
      <c r="G144" s="34">
        <f t="shared" si="358"/>
        <v>0</v>
      </c>
      <c r="H144" s="34">
        <f t="shared" si="358"/>
        <v>0</v>
      </c>
      <c r="I144" s="34">
        <f t="shared" si="358"/>
        <v>12295</v>
      </c>
      <c r="J144" s="34">
        <f t="shared" si="358"/>
        <v>17031</v>
      </c>
      <c r="K144" s="34">
        <f t="shared" si="358"/>
        <v>0</v>
      </c>
      <c r="L144" s="34">
        <f t="shared" si="358"/>
        <v>0</v>
      </c>
      <c r="M144" s="34">
        <f t="shared" si="358"/>
        <v>0</v>
      </c>
      <c r="N144" s="34">
        <f t="shared" si="358"/>
        <v>0</v>
      </c>
      <c r="O144" s="34">
        <f t="shared" si="358"/>
        <v>0</v>
      </c>
      <c r="P144" s="34">
        <f t="shared" si="358"/>
        <v>0</v>
      </c>
      <c r="Q144" s="34">
        <f t="shared" si="358"/>
        <v>0</v>
      </c>
      <c r="R144" s="34">
        <f t="shared" si="358"/>
        <v>0</v>
      </c>
      <c r="S144" s="34">
        <f t="shared" si="358"/>
        <v>0</v>
      </c>
      <c r="T144" s="34">
        <f t="shared" si="358"/>
        <v>0</v>
      </c>
      <c r="U144" s="34">
        <f t="shared" si="358"/>
        <v>0</v>
      </c>
      <c r="V144" s="34">
        <f t="shared" si="358"/>
        <v>0</v>
      </c>
      <c r="W144" s="34">
        <f t="shared" si="358"/>
        <v>0</v>
      </c>
      <c r="X144" s="34">
        <f t="shared" si="358"/>
        <v>0</v>
      </c>
      <c r="Y144" s="34">
        <f t="shared" si="358"/>
        <v>17031</v>
      </c>
      <c r="Z144" s="34">
        <f t="shared" si="358"/>
        <v>17031</v>
      </c>
      <c r="AA144" s="34">
        <f t="shared" si="358"/>
        <v>0</v>
      </c>
      <c r="AB144" s="34">
        <f t="shared" si="358"/>
        <v>17031</v>
      </c>
      <c r="AC144" s="34">
        <f t="shared" si="358"/>
        <v>0</v>
      </c>
      <c r="AD144" s="34">
        <f t="shared" si="358"/>
        <v>0</v>
      </c>
      <c r="AE144" s="34"/>
      <c r="AF144" s="34">
        <f t="shared" si="358"/>
        <v>0</v>
      </c>
      <c r="AG144" s="34">
        <f t="shared" si="358"/>
        <v>0</v>
      </c>
      <c r="AH144" s="34">
        <f t="shared" si="358"/>
        <v>0</v>
      </c>
      <c r="AI144" s="34">
        <f t="shared" si="358"/>
        <v>0</v>
      </c>
      <c r="AJ144" s="34">
        <f t="shared" si="358"/>
        <v>0</v>
      </c>
      <c r="AK144" s="34">
        <f t="shared" si="358"/>
        <v>0</v>
      </c>
      <c r="AL144" s="34">
        <f t="shared" si="358"/>
        <v>0</v>
      </c>
      <c r="AM144" s="90">
        <f t="shared" si="340"/>
        <v>138.5197234648231</v>
      </c>
      <c r="AN144" s="90">
        <f t="shared" si="231"/>
        <v>100</v>
      </c>
      <c r="AO144" s="16"/>
      <c r="AP144" s="44"/>
    </row>
    <row r="145" spans="1:43" ht="37.5">
      <c r="A145" s="30"/>
      <c r="B145" s="18" t="s">
        <v>96</v>
      </c>
      <c r="C145" s="36">
        <f t="shared" ref="C145:D162" si="359">E145+O145</f>
        <v>12295</v>
      </c>
      <c r="D145" s="36">
        <f t="shared" si="359"/>
        <v>17031</v>
      </c>
      <c r="E145" s="36">
        <f t="shared" ref="E145" si="360">G145+I145+K145+L145+N145</f>
        <v>12295</v>
      </c>
      <c r="F145" s="36">
        <f t="shared" ref="F145" si="361">H145+J145+K145+L145+N145</f>
        <v>17031</v>
      </c>
      <c r="G145" s="36"/>
      <c r="H145" s="36"/>
      <c r="I145" s="36">
        <v>12295</v>
      </c>
      <c r="J145" s="36">
        <v>17031</v>
      </c>
      <c r="K145" s="36"/>
      <c r="L145" s="36"/>
      <c r="M145" s="36"/>
      <c r="N145" s="36"/>
      <c r="O145" s="35">
        <f t="shared" ref="O145" si="362">Q145+X145</f>
        <v>0</v>
      </c>
      <c r="P145" s="35">
        <f t="shared" ref="P145" si="363">R145+X145</f>
        <v>0</v>
      </c>
      <c r="Q145" s="35">
        <f t="shared" ref="Q145" si="364">S145+U145+V145+W145</f>
        <v>0</v>
      </c>
      <c r="R145" s="35">
        <f t="shared" ref="R145" si="365">T145+U145+V145+W145</f>
        <v>0</v>
      </c>
      <c r="S145" s="36"/>
      <c r="T145" s="36"/>
      <c r="U145" s="36"/>
      <c r="V145" s="36"/>
      <c r="W145" s="36"/>
      <c r="X145" s="36"/>
      <c r="Y145" s="36">
        <f>Z145+AF145</f>
        <v>17031</v>
      </c>
      <c r="Z145" s="36">
        <f t="shared" ref="Z145" si="366">AA145+AB145+AC145+AD145</f>
        <v>17031</v>
      </c>
      <c r="AA145" s="36"/>
      <c r="AB145" s="36">
        <v>17031</v>
      </c>
      <c r="AC145" s="36"/>
      <c r="AD145" s="36"/>
      <c r="AE145" s="36"/>
      <c r="AF145" s="36"/>
      <c r="AG145" s="36"/>
      <c r="AH145" s="36"/>
      <c r="AI145" s="36"/>
      <c r="AJ145" s="36"/>
      <c r="AK145" s="36"/>
      <c r="AL145" s="36"/>
      <c r="AM145" s="94">
        <f t="shared" si="340"/>
        <v>138.5197234648231</v>
      </c>
      <c r="AN145" s="94">
        <f t="shared" si="231"/>
        <v>100</v>
      </c>
      <c r="AO145" s="30" t="s">
        <v>264</v>
      </c>
      <c r="AP145" s="47"/>
      <c r="AQ145">
        <v>1</v>
      </c>
    </row>
    <row r="146" spans="1:43" s="180" customFormat="1">
      <c r="A146" s="15" t="s">
        <v>97</v>
      </c>
      <c r="B146" s="2" t="s">
        <v>14</v>
      </c>
      <c r="C146" s="34">
        <f>C147</f>
        <v>10000</v>
      </c>
      <c r="D146" s="34">
        <f>D147</f>
        <v>3000</v>
      </c>
      <c r="E146" s="34">
        <f t="shared" ref="E146:AL146" si="367">E147</f>
        <v>10000</v>
      </c>
      <c r="F146" s="34">
        <f t="shared" si="367"/>
        <v>3000</v>
      </c>
      <c r="G146" s="34">
        <f t="shared" si="367"/>
        <v>0</v>
      </c>
      <c r="H146" s="34">
        <f t="shared" si="367"/>
        <v>0</v>
      </c>
      <c r="I146" s="34">
        <f t="shared" si="367"/>
        <v>10000</v>
      </c>
      <c r="J146" s="34">
        <f t="shared" si="367"/>
        <v>3000</v>
      </c>
      <c r="K146" s="34">
        <f t="shared" si="367"/>
        <v>0</v>
      </c>
      <c r="L146" s="34">
        <f t="shared" si="367"/>
        <v>0</v>
      </c>
      <c r="M146" s="34"/>
      <c r="N146" s="34"/>
      <c r="O146" s="34">
        <f t="shared" si="367"/>
        <v>0</v>
      </c>
      <c r="P146" s="34"/>
      <c r="Q146" s="34">
        <f t="shared" si="367"/>
        <v>0</v>
      </c>
      <c r="R146" s="34"/>
      <c r="S146" s="34">
        <f t="shared" si="367"/>
        <v>0</v>
      </c>
      <c r="T146" s="34"/>
      <c r="U146" s="34">
        <f t="shared" si="367"/>
        <v>0</v>
      </c>
      <c r="V146" s="34">
        <f t="shared" si="367"/>
        <v>0</v>
      </c>
      <c r="W146" s="34">
        <f t="shared" si="367"/>
        <v>0</v>
      </c>
      <c r="X146" s="34">
        <f t="shared" si="367"/>
        <v>0</v>
      </c>
      <c r="Y146" s="34">
        <f t="shared" si="367"/>
        <v>0</v>
      </c>
      <c r="Z146" s="34">
        <f t="shared" si="367"/>
        <v>0</v>
      </c>
      <c r="AA146" s="34">
        <f t="shared" si="367"/>
        <v>0</v>
      </c>
      <c r="AB146" s="34">
        <f t="shared" si="367"/>
        <v>0</v>
      </c>
      <c r="AC146" s="34">
        <f t="shared" si="367"/>
        <v>0</v>
      </c>
      <c r="AD146" s="34">
        <f t="shared" si="367"/>
        <v>0</v>
      </c>
      <c r="AE146" s="34"/>
      <c r="AF146" s="34">
        <f t="shared" si="367"/>
        <v>0</v>
      </c>
      <c r="AG146" s="34">
        <f t="shared" si="367"/>
        <v>0</v>
      </c>
      <c r="AH146" s="34">
        <f t="shared" si="367"/>
        <v>0</v>
      </c>
      <c r="AI146" s="34">
        <f t="shared" si="367"/>
        <v>0</v>
      </c>
      <c r="AJ146" s="34">
        <f t="shared" si="367"/>
        <v>0</v>
      </c>
      <c r="AK146" s="34">
        <f t="shared" si="367"/>
        <v>0</v>
      </c>
      <c r="AL146" s="34">
        <f t="shared" si="367"/>
        <v>0</v>
      </c>
      <c r="AM146" s="90">
        <f t="shared" si="340"/>
        <v>0</v>
      </c>
      <c r="AN146" s="90">
        <f t="shared" si="231"/>
        <v>0</v>
      </c>
      <c r="AO146" s="16"/>
      <c r="AP146" s="44"/>
    </row>
    <row r="147" spans="1:43" ht="37.5">
      <c r="A147" s="17"/>
      <c r="B147" s="18" t="s">
        <v>98</v>
      </c>
      <c r="C147" s="36">
        <f t="shared" ref="C147" si="368">E147+O147</f>
        <v>10000</v>
      </c>
      <c r="D147" s="36">
        <f t="shared" si="359"/>
        <v>3000</v>
      </c>
      <c r="E147" s="36">
        <f t="shared" ref="E147" si="369">G147+I147+K147+L147+N147</f>
        <v>10000</v>
      </c>
      <c r="F147" s="36">
        <f t="shared" ref="F147" si="370">H147+J147+K147+L147+N147</f>
        <v>3000</v>
      </c>
      <c r="G147" s="36"/>
      <c r="H147" s="36"/>
      <c r="I147" s="36">
        <v>10000</v>
      </c>
      <c r="J147" s="36">
        <v>3000</v>
      </c>
      <c r="K147" s="36"/>
      <c r="L147" s="36"/>
      <c r="M147" s="36"/>
      <c r="N147" s="36"/>
      <c r="O147" s="35">
        <f t="shared" ref="O147" si="371">Q147+X147</f>
        <v>0</v>
      </c>
      <c r="P147" s="35">
        <f t="shared" ref="P147" si="372">R147+X147</f>
        <v>0</v>
      </c>
      <c r="Q147" s="35">
        <f t="shared" ref="Q147" si="373">S147+U147+V147+W147</f>
        <v>0</v>
      </c>
      <c r="R147" s="35">
        <f t="shared" ref="R147" si="374">T147+U147+V147+W147</f>
        <v>0</v>
      </c>
      <c r="S147" s="36"/>
      <c r="T147" s="36"/>
      <c r="U147" s="36"/>
      <c r="V147" s="36"/>
      <c r="W147" s="36"/>
      <c r="X147" s="36"/>
      <c r="Y147" s="36"/>
      <c r="Z147" s="36"/>
      <c r="AA147" s="36"/>
      <c r="AB147" s="36"/>
      <c r="AC147" s="36"/>
      <c r="AD147" s="36"/>
      <c r="AE147" s="36"/>
      <c r="AF147" s="36"/>
      <c r="AG147" s="36"/>
      <c r="AH147" s="36"/>
      <c r="AI147" s="36"/>
      <c r="AJ147" s="36"/>
      <c r="AK147" s="36"/>
      <c r="AL147" s="36"/>
      <c r="AM147" s="91">
        <f t="shared" si="340"/>
        <v>0</v>
      </c>
      <c r="AN147" s="90">
        <f t="shared" si="231"/>
        <v>0</v>
      </c>
      <c r="AO147" s="30" t="s">
        <v>261</v>
      </c>
      <c r="AP147" s="47"/>
      <c r="AQ147">
        <v>1</v>
      </c>
    </row>
    <row r="148" spans="1:43" s="180" customFormat="1">
      <c r="A148" s="15" t="s">
        <v>99</v>
      </c>
      <c r="B148" s="2" t="s">
        <v>15</v>
      </c>
      <c r="C148" s="34">
        <f>C149</f>
        <v>14000</v>
      </c>
      <c r="D148" s="34">
        <f>D149</f>
        <v>14000</v>
      </c>
      <c r="E148" s="34">
        <f t="shared" ref="E148:AL148" si="375">E149</f>
        <v>14000</v>
      </c>
      <c r="F148" s="34">
        <f t="shared" si="375"/>
        <v>14000</v>
      </c>
      <c r="G148" s="34">
        <f t="shared" si="375"/>
        <v>0</v>
      </c>
      <c r="H148" s="34">
        <f t="shared" si="375"/>
        <v>0</v>
      </c>
      <c r="I148" s="34">
        <f t="shared" si="375"/>
        <v>14000</v>
      </c>
      <c r="J148" s="34">
        <f t="shared" si="375"/>
        <v>14000</v>
      </c>
      <c r="K148" s="34">
        <f t="shared" si="375"/>
        <v>0</v>
      </c>
      <c r="L148" s="34">
        <f t="shared" si="375"/>
        <v>0</v>
      </c>
      <c r="M148" s="34"/>
      <c r="N148" s="34"/>
      <c r="O148" s="34">
        <f t="shared" si="375"/>
        <v>0</v>
      </c>
      <c r="P148" s="34"/>
      <c r="Q148" s="34">
        <f t="shared" si="375"/>
        <v>0</v>
      </c>
      <c r="R148" s="34"/>
      <c r="S148" s="34">
        <f t="shared" si="375"/>
        <v>0</v>
      </c>
      <c r="T148" s="34"/>
      <c r="U148" s="34">
        <f t="shared" si="375"/>
        <v>0</v>
      </c>
      <c r="V148" s="34">
        <f t="shared" si="375"/>
        <v>0</v>
      </c>
      <c r="W148" s="34">
        <f t="shared" si="375"/>
        <v>0</v>
      </c>
      <c r="X148" s="34">
        <f t="shared" si="375"/>
        <v>0</v>
      </c>
      <c r="Y148" s="34">
        <f t="shared" si="375"/>
        <v>14000</v>
      </c>
      <c r="Z148" s="34">
        <f t="shared" si="375"/>
        <v>14000</v>
      </c>
      <c r="AA148" s="34">
        <f t="shared" si="375"/>
        <v>0</v>
      </c>
      <c r="AB148" s="34">
        <f t="shared" si="375"/>
        <v>14000</v>
      </c>
      <c r="AC148" s="34">
        <f t="shared" si="375"/>
        <v>0</v>
      </c>
      <c r="AD148" s="34">
        <f t="shared" si="375"/>
        <v>0</v>
      </c>
      <c r="AE148" s="34"/>
      <c r="AF148" s="34">
        <f t="shared" si="375"/>
        <v>0</v>
      </c>
      <c r="AG148" s="34">
        <f t="shared" si="375"/>
        <v>0</v>
      </c>
      <c r="AH148" s="34">
        <f t="shared" si="375"/>
        <v>0</v>
      </c>
      <c r="AI148" s="34">
        <f t="shared" si="375"/>
        <v>0</v>
      </c>
      <c r="AJ148" s="34">
        <f t="shared" si="375"/>
        <v>0</v>
      </c>
      <c r="AK148" s="34">
        <f t="shared" si="375"/>
        <v>0</v>
      </c>
      <c r="AL148" s="34">
        <f t="shared" si="375"/>
        <v>0</v>
      </c>
      <c r="AM148" s="90">
        <f t="shared" si="340"/>
        <v>100</v>
      </c>
      <c r="AN148" s="90">
        <f t="shared" ref="AN148:AN212" si="376">Y148/D148*100</f>
        <v>100</v>
      </c>
      <c r="AO148" s="20"/>
      <c r="AP148" s="44"/>
    </row>
    <row r="149" spans="1:43" ht="37.5">
      <c r="A149" s="17"/>
      <c r="B149" s="18" t="s">
        <v>100</v>
      </c>
      <c r="C149" s="36">
        <f t="shared" ref="C149" si="377">E149+O149</f>
        <v>14000</v>
      </c>
      <c r="D149" s="36">
        <f t="shared" si="359"/>
        <v>14000</v>
      </c>
      <c r="E149" s="36">
        <f t="shared" ref="E149" si="378">G149+I149+K149+L149+N149</f>
        <v>14000</v>
      </c>
      <c r="F149" s="36">
        <f t="shared" ref="F149" si="379">H149+J149+K149+L149+N149</f>
        <v>14000</v>
      </c>
      <c r="G149" s="36"/>
      <c r="H149" s="36"/>
      <c r="I149" s="36">
        <v>14000</v>
      </c>
      <c r="J149" s="36">
        <v>14000</v>
      </c>
      <c r="K149" s="36"/>
      <c r="L149" s="36"/>
      <c r="M149" s="36"/>
      <c r="N149" s="36"/>
      <c r="O149" s="35">
        <f t="shared" ref="O149" si="380">Q149+X149</f>
        <v>0</v>
      </c>
      <c r="P149" s="35">
        <f t="shared" ref="P149" si="381">R149+X149</f>
        <v>0</v>
      </c>
      <c r="Q149" s="35">
        <f t="shared" ref="Q149" si="382">S149+U149+V149+W149</f>
        <v>0</v>
      </c>
      <c r="R149" s="35">
        <f t="shared" ref="R149" si="383">T149+U149+V149+W149</f>
        <v>0</v>
      </c>
      <c r="S149" s="36"/>
      <c r="T149" s="36"/>
      <c r="U149" s="36"/>
      <c r="V149" s="36"/>
      <c r="W149" s="36"/>
      <c r="X149" s="36"/>
      <c r="Y149" s="36">
        <f>Z149+AF149</f>
        <v>14000</v>
      </c>
      <c r="Z149" s="36">
        <f t="shared" ref="Z149" si="384">AA149+AB149+AC149+AD149</f>
        <v>14000</v>
      </c>
      <c r="AA149" s="36"/>
      <c r="AB149" s="36">
        <v>14000</v>
      </c>
      <c r="AC149" s="36"/>
      <c r="AD149" s="36"/>
      <c r="AE149" s="36"/>
      <c r="AF149" s="36"/>
      <c r="AG149" s="36"/>
      <c r="AH149" s="36"/>
      <c r="AI149" s="36"/>
      <c r="AJ149" s="36"/>
      <c r="AK149" s="36"/>
      <c r="AL149" s="36"/>
      <c r="AM149" s="94">
        <f t="shared" si="340"/>
        <v>100</v>
      </c>
      <c r="AN149" s="91">
        <f t="shared" si="376"/>
        <v>100</v>
      </c>
      <c r="AO149" s="12" t="s">
        <v>265</v>
      </c>
      <c r="AP149" s="47"/>
      <c r="AQ149">
        <v>1</v>
      </c>
    </row>
    <row r="150" spans="1:43" ht="19.5">
      <c r="A150" s="21" t="s">
        <v>46</v>
      </c>
      <c r="B150" s="56" t="s">
        <v>33</v>
      </c>
      <c r="C150" s="38">
        <f t="shared" ref="C150:AL150" si="385">SUM(C151:C161,C176:C183,C186)</f>
        <v>203767</v>
      </c>
      <c r="D150" s="38">
        <f t="shared" si="385"/>
        <v>246455</v>
      </c>
      <c r="E150" s="38">
        <f t="shared" si="385"/>
        <v>203767</v>
      </c>
      <c r="F150" s="38">
        <f t="shared" si="385"/>
        <v>246455</v>
      </c>
      <c r="G150" s="38">
        <f t="shared" si="385"/>
        <v>0</v>
      </c>
      <c r="H150" s="38">
        <f t="shared" si="385"/>
        <v>0</v>
      </c>
      <c r="I150" s="38">
        <f t="shared" si="385"/>
        <v>203767</v>
      </c>
      <c r="J150" s="38">
        <f>SUM(J151:J161,J176:J183,J186)</f>
        <v>246455</v>
      </c>
      <c r="K150" s="38">
        <f t="shared" si="385"/>
        <v>0</v>
      </c>
      <c r="L150" s="38">
        <f t="shared" si="385"/>
        <v>0</v>
      </c>
      <c r="M150" s="38">
        <f t="shared" si="385"/>
        <v>0</v>
      </c>
      <c r="N150" s="38">
        <f t="shared" si="385"/>
        <v>0</v>
      </c>
      <c r="O150" s="38">
        <f t="shared" si="385"/>
        <v>0</v>
      </c>
      <c r="P150" s="38">
        <f t="shared" si="385"/>
        <v>0</v>
      </c>
      <c r="Q150" s="38">
        <f t="shared" si="385"/>
        <v>0</v>
      </c>
      <c r="R150" s="38">
        <f t="shared" si="385"/>
        <v>0</v>
      </c>
      <c r="S150" s="38">
        <f t="shared" si="385"/>
        <v>0</v>
      </c>
      <c r="T150" s="38">
        <f t="shared" si="385"/>
        <v>0</v>
      </c>
      <c r="U150" s="38">
        <f t="shared" si="385"/>
        <v>0</v>
      </c>
      <c r="V150" s="38">
        <f t="shared" si="385"/>
        <v>0</v>
      </c>
      <c r="W150" s="38">
        <f t="shared" si="385"/>
        <v>0</v>
      </c>
      <c r="X150" s="38">
        <f t="shared" si="385"/>
        <v>0</v>
      </c>
      <c r="Y150" s="38">
        <f t="shared" si="385"/>
        <v>125743</v>
      </c>
      <c r="Z150" s="38">
        <f t="shared" si="385"/>
        <v>125743</v>
      </c>
      <c r="AA150" s="38">
        <f t="shared" si="385"/>
        <v>0</v>
      </c>
      <c r="AB150" s="38">
        <f t="shared" si="385"/>
        <v>125743</v>
      </c>
      <c r="AC150" s="38">
        <f t="shared" si="385"/>
        <v>0</v>
      </c>
      <c r="AD150" s="38">
        <f t="shared" si="385"/>
        <v>0</v>
      </c>
      <c r="AE150" s="38"/>
      <c r="AF150" s="38">
        <f t="shared" si="385"/>
        <v>0</v>
      </c>
      <c r="AG150" s="38">
        <f t="shared" si="385"/>
        <v>0</v>
      </c>
      <c r="AH150" s="38">
        <f t="shared" si="385"/>
        <v>0</v>
      </c>
      <c r="AI150" s="38">
        <f t="shared" si="385"/>
        <v>0</v>
      </c>
      <c r="AJ150" s="38">
        <f t="shared" si="385"/>
        <v>0</v>
      </c>
      <c r="AK150" s="38">
        <f t="shared" si="385"/>
        <v>0</v>
      </c>
      <c r="AL150" s="38">
        <f t="shared" si="385"/>
        <v>0</v>
      </c>
      <c r="AM150" s="96">
        <f t="shared" si="340"/>
        <v>61.709207084562266</v>
      </c>
      <c r="AN150" s="96">
        <f t="shared" si="376"/>
        <v>51.020673145198927</v>
      </c>
      <c r="AO150" s="31"/>
      <c r="AP150" s="51"/>
    </row>
    <row r="151" spans="1:43" ht="41.25" customHeight="1">
      <c r="A151" s="12">
        <v>1</v>
      </c>
      <c r="B151" s="5" t="s">
        <v>101</v>
      </c>
      <c r="C151" s="39">
        <f t="shared" ref="C151:C160" si="386">E151+O151</f>
        <v>10644</v>
      </c>
      <c r="D151" s="39">
        <f t="shared" si="359"/>
        <v>10644</v>
      </c>
      <c r="E151" s="39">
        <f t="shared" ref="E151:E160" si="387">G151+I151+K151+L151+N151</f>
        <v>10644</v>
      </c>
      <c r="F151" s="39">
        <f t="shared" ref="F151:F160" si="388">H151+J151+K151+L151+N151</f>
        <v>10644</v>
      </c>
      <c r="G151" s="35"/>
      <c r="H151" s="35"/>
      <c r="I151" s="35">
        <v>10644</v>
      </c>
      <c r="J151" s="35">
        <v>10644</v>
      </c>
      <c r="K151" s="35"/>
      <c r="L151" s="35"/>
      <c r="M151" s="35"/>
      <c r="N151" s="35"/>
      <c r="O151" s="35">
        <f t="shared" ref="O151:O160" si="389">Q151+X151</f>
        <v>0</v>
      </c>
      <c r="P151" s="35">
        <f t="shared" ref="P151:P160" si="390">R151+X151</f>
        <v>0</v>
      </c>
      <c r="Q151" s="35">
        <f t="shared" ref="Q151:Q159" si="391">S151+U151+V151+W151</f>
        <v>0</v>
      </c>
      <c r="R151" s="35">
        <f t="shared" ref="R151:R159" si="392">T151+U151+V151+W151</f>
        <v>0</v>
      </c>
      <c r="S151" s="35"/>
      <c r="T151" s="35"/>
      <c r="U151" s="35"/>
      <c r="V151" s="35"/>
      <c r="W151" s="35"/>
      <c r="X151" s="35"/>
      <c r="Y151" s="39">
        <f t="shared" ref="Y151:Y159" si="393">Z151+AF151</f>
        <v>5738</v>
      </c>
      <c r="Z151" s="39">
        <f t="shared" ref="Z151:Z159" si="394">AA151+AB151+AC151+AD151</f>
        <v>5738</v>
      </c>
      <c r="AA151" s="39"/>
      <c r="AB151" s="39">
        <v>5738</v>
      </c>
      <c r="AC151" s="39"/>
      <c r="AD151" s="39"/>
      <c r="AE151" s="39"/>
      <c r="AF151" s="39"/>
      <c r="AG151" s="39"/>
      <c r="AH151" s="39"/>
      <c r="AI151" s="39"/>
      <c r="AJ151" s="39"/>
      <c r="AK151" s="39"/>
      <c r="AL151" s="39"/>
      <c r="AM151" s="91">
        <f t="shared" si="340"/>
        <v>53.908305148440441</v>
      </c>
      <c r="AN151" s="91">
        <f t="shared" si="376"/>
        <v>53.908305148440441</v>
      </c>
      <c r="AO151" s="12" t="s">
        <v>266</v>
      </c>
      <c r="AP151" s="45"/>
      <c r="AQ151">
        <v>1</v>
      </c>
    </row>
    <row r="152" spans="1:43" ht="48" customHeight="1">
      <c r="A152" s="12">
        <v>2</v>
      </c>
      <c r="B152" s="5" t="s">
        <v>102</v>
      </c>
      <c r="C152" s="39">
        <f t="shared" si="386"/>
        <v>19445</v>
      </c>
      <c r="D152" s="39">
        <f t="shared" si="359"/>
        <v>16945</v>
      </c>
      <c r="E152" s="39">
        <f t="shared" si="387"/>
        <v>19445</v>
      </c>
      <c r="F152" s="39">
        <f t="shared" si="388"/>
        <v>16945</v>
      </c>
      <c r="G152" s="35"/>
      <c r="H152" s="35"/>
      <c r="I152" s="35">
        <v>19445</v>
      </c>
      <c r="J152" s="35">
        <v>16945</v>
      </c>
      <c r="K152" s="35"/>
      <c r="L152" s="35"/>
      <c r="M152" s="35"/>
      <c r="N152" s="35"/>
      <c r="O152" s="35">
        <f t="shared" si="389"/>
        <v>0</v>
      </c>
      <c r="P152" s="35">
        <f t="shared" si="390"/>
        <v>0</v>
      </c>
      <c r="Q152" s="35">
        <f t="shared" si="391"/>
        <v>0</v>
      </c>
      <c r="R152" s="35">
        <f t="shared" si="392"/>
        <v>0</v>
      </c>
      <c r="S152" s="35"/>
      <c r="T152" s="35"/>
      <c r="U152" s="35"/>
      <c r="V152" s="35"/>
      <c r="W152" s="35"/>
      <c r="X152" s="35"/>
      <c r="Y152" s="39">
        <f t="shared" si="393"/>
        <v>7093</v>
      </c>
      <c r="Z152" s="39">
        <f t="shared" si="394"/>
        <v>7093</v>
      </c>
      <c r="AA152" s="39"/>
      <c r="AB152" s="39">
        <v>7093</v>
      </c>
      <c r="AC152" s="39"/>
      <c r="AD152" s="39"/>
      <c r="AE152" s="39"/>
      <c r="AF152" s="39"/>
      <c r="AG152" s="39"/>
      <c r="AH152" s="39"/>
      <c r="AI152" s="39"/>
      <c r="AJ152" s="39"/>
      <c r="AK152" s="39"/>
      <c r="AL152" s="39"/>
      <c r="AM152" s="91">
        <f t="shared" si="340"/>
        <v>36.47724350732836</v>
      </c>
      <c r="AN152" s="91">
        <f t="shared" si="376"/>
        <v>41.858955444083804</v>
      </c>
      <c r="AO152" s="12" t="s">
        <v>266</v>
      </c>
      <c r="AP152" s="45"/>
      <c r="AQ152">
        <v>1</v>
      </c>
    </row>
    <row r="153" spans="1:43" ht="45.75" customHeight="1">
      <c r="A153" s="12">
        <v>3</v>
      </c>
      <c r="B153" s="5" t="s">
        <v>103</v>
      </c>
      <c r="C153" s="39">
        <f t="shared" si="386"/>
        <v>11363</v>
      </c>
      <c r="D153" s="39">
        <f t="shared" si="359"/>
        <v>11363</v>
      </c>
      <c r="E153" s="39">
        <f t="shared" si="387"/>
        <v>11363</v>
      </c>
      <c r="F153" s="39">
        <f t="shared" si="388"/>
        <v>11363</v>
      </c>
      <c r="G153" s="35"/>
      <c r="H153" s="35"/>
      <c r="I153" s="35">
        <v>11363</v>
      </c>
      <c r="J153" s="35">
        <v>11363</v>
      </c>
      <c r="K153" s="35"/>
      <c r="L153" s="35"/>
      <c r="M153" s="35"/>
      <c r="N153" s="35"/>
      <c r="O153" s="35">
        <f t="shared" si="389"/>
        <v>0</v>
      </c>
      <c r="P153" s="35">
        <f t="shared" si="390"/>
        <v>0</v>
      </c>
      <c r="Q153" s="35">
        <f t="shared" si="391"/>
        <v>0</v>
      </c>
      <c r="R153" s="35">
        <f t="shared" si="392"/>
        <v>0</v>
      </c>
      <c r="S153" s="35"/>
      <c r="T153" s="35"/>
      <c r="U153" s="35"/>
      <c r="V153" s="35"/>
      <c r="W153" s="35"/>
      <c r="X153" s="35"/>
      <c r="Y153" s="39">
        <f t="shared" si="393"/>
        <v>7772</v>
      </c>
      <c r="Z153" s="39">
        <f t="shared" si="394"/>
        <v>7772</v>
      </c>
      <c r="AA153" s="39"/>
      <c r="AB153" s="39">
        <v>7772</v>
      </c>
      <c r="AC153" s="39"/>
      <c r="AD153" s="39"/>
      <c r="AE153" s="39"/>
      <c r="AF153" s="39"/>
      <c r="AG153" s="39"/>
      <c r="AH153" s="39"/>
      <c r="AI153" s="39"/>
      <c r="AJ153" s="39"/>
      <c r="AK153" s="39"/>
      <c r="AL153" s="39"/>
      <c r="AM153" s="91">
        <f t="shared" si="340"/>
        <v>68.397430256094339</v>
      </c>
      <c r="AN153" s="91">
        <f t="shared" si="376"/>
        <v>68.397430256094339</v>
      </c>
      <c r="AO153" s="12" t="s">
        <v>266</v>
      </c>
      <c r="AP153" s="45"/>
      <c r="AQ153">
        <v>1</v>
      </c>
    </row>
    <row r="154" spans="1:43" ht="56.25">
      <c r="A154" s="12">
        <v>4</v>
      </c>
      <c r="B154" s="5" t="s">
        <v>104</v>
      </c>
      <c r="C154" s="39">
        <f t="shared" si="386"/>
        <v>5000</v>
      </c>
      <c r="D154" s="39">
        <f t="shared" si="359"/>
        <v>5000</v>
      </c>
      <c r="E154" s="39">
        <f t="shared" si="387"/>
        <v>5000</v>
      </c>
      <c r="F154" s="39">
        <f t="shared" si="388"/>
        <v>5000</v>
      </c>
      <c r="G154" s="35"/>
      <c r="H154" s="35"/>
      <c r="I154" s="35">
        <v>5000</v>
      </c>
      <c r="J154" s="35">
        <v>5000</v>
      </c>
      <c r="K154" s="35"/>
      <c r="L154" s="35"/>
      <c r="M154" s="35"/>
      <c r="N154" s="35"/>
      <c r="O154" s="35">
        <f t="shared" si="389"/>
        <v>0</v>
      </c>
      <c r="P154" s="35">
        <f t="shared" si="390"/>
        <v>0</v>
      </c>
      <c r="Q154" s="35">
        <f t="shared" si="391"/>
        <v>0</v>
      </c>
      <c r="R154" s="35">
        <f t="shared" si="392"/>
        <v>0</v>
      </c>
      <c r="S154" s="35"/>
      <c r="T154" s="35"/>
      <c r="U154" s="35"/>
      <c r="V154" s="35"/>
      <c r="W154" s="35"/>
      <c r="X154" s="35"/>
      <c r="Y154" s="39">
        <f t="shared" si="393"/>
        <v>4129</v>
      </c>
      <c r="Z154" s="39">
        <f t="shared" si="394"/>
        <v>4129</v>
      </c>
      <c r="AA154" s="39"/>
      <c r="AB154" s="39">
        <v>4129</v>
      </c>
      <c r="AC154" s="39"/>
      <c r="AD154" s="39"/>
      <c r="AE154" s="39"/>
      <c r="AF154" s="39"/>
      <c r="AG154" s="39"/>
      <c r="AH154" s="39"/>
      <c r="AI154" s="39"/>
      <c r="AJ154" s="39"/>
      <c r="AK154" s="39"/>
      <c r="AL154" s="39"/>
      <c r="AM154" s="91">
        <f t="shared" si="340"/>
        <v>82.58</v>
      </c>
      <c r="AN154" s="91">
        <f t="shared" si="376"/>
        <v>82.58</v>
      </c>
      <c r="AO154" s="12" t="s">
        <v>259</v>
      </c>
      <c r="AP154" s="45"/>
      <c r="AQ154">
        <v>1</v>
      </c>
    </row>
    <row r="155" spans="1:43" ht="56.25">
      <c r="A155" s="12">
        <v>5</v>
      </c>
      <c r="B155" s="5" t="s">
        <v>105</v>
      </c>
      <c r="C155" s="39">
        <f t="shared" si="386"/>
        <v>10000</v>
      </c>
      <c r="D155" s="39">
        <f t="shared" si="359"/>
        <v>10000</v>
      </c>
      <c r="E155" s="39">
        <f t="shared" si="387"/>
        <v>10000</v>
      </c>
      <c r="F155" s="39">
        <f t="shared" si="388"/>
        <v>10000</v>
      </c>
      <c r="G155" s="35"/>
      <c r="H155" s="35"/>
      <c r="I155" s="35">
        <v>10000</v>
      </c>
      <c r="J155" s="35">
        <v>10000</v>
      </c>
      <c r="K155" s="35"/>
      <c r="L155" s="35"/>
      <c r="M155" s="35"/>
      <c r="N155" s="35"/>
      <c r="O155" s="35">
        <f t="shared" si="389"/>
        <v>0</v>
      </c>
      <c r="P155" s="35">
        <f t="shared" si="390"/>
        <v>0</v>
      </c>
      <c r="Q155" s="35">
        <f t="shared" si="391"/>
        <v>0</v>
      </c>
      <c r="R155" s="35">
        <f t="shared" si="392"/>
        <v>0</v>
      </c>
      <c r="S155" s="35"/>
      <c r="T155" s="35"/>
      <c r="U155" s="35"/>
      <c r="V155" s="35"/>
      <c r="W155" s="35"/>
      <c r="X155" s="35"/>
      <c r="Y155" s="39">
        <f t="shared" si="393"/>
        <v>5348</v>
      </c>
      <c r="Z155" s="39">
        <f t="shared" si="394"/>
        <v>5348</v>
      </c>
      <c r="AA155" s="39"/>
      <c r="AB155" s="39">
        <v>5348</v>
      </c>
      <c r="AC155" s="39"/>
      <c r="AD155" s="39"/>
      <c r="AE155" s="39"/>
      <c r="AF155" s="39"/>
      <c r="AG155" s="39"/>
      <c r="AH155" s="39"/>
      <c r="AI155" s="39"/>
      <c r="AJ155" s="39"/>
      <c r="AK155" s="39"/>
      <c r="AL155" s="39"/>
      <c r="AM155" s="91">
        <f t="shared" si="340"/>
        <v>53.480000000000004</v>
      </c>
      <c r="AN155" s="91">
        <f t="shared" si="376"/>
        <v>53.480000000000004</v>
      </c>
      <c r="AO155" s="12" t="s">
        <v>259</v>
      </c>
      <c r="AP155" s="45"/>
      <c r="AQ155">
        <v>1</v>
      </c>
    </row>
    <row r="156" spans="1:43" ht="56.25">
      <c r="A156" s="12">
        <v>6</v>
      </c>
      <c r="B156" s="5" t="s">
        <v>106</v>
      </c>
      <c r="C156" s="39">
        <f t="shared" si="386"/>
        <v>12000</v>
      </c>
      <c r="D156" s="39">
        <f t="shared" si="359"/>
        <v>12000</v>
      </c>
      <c r="E156" s="39">
        <f t="shared" si="387"/>
        <v>12000</v>
      </c>
      <c r="F156" s="39">
        <f t="shared" si="388"/>
        <v>12000</v>
      </c>
      <c r="G156" s="35"/>
      <c r="H156" s="35"/>
      <c r="I156" s="35">
        <v>12000</v>
      </c>
      <c r="J156" s="35">
        <v>12000</v>
      </c>
      <c r="K156" s="35"/>
      <c r="L156" s="35"/>
      <c r="M156" s="35"/>
      <c r="N156" s="35"/>
      <c r="O156" s="35">
        <f t="shared" si="389"/>
        <v>0</v>
      </c>
      <c r="P156" s="35">
        <f t="shared" si="390"/>
        <v>0</v>
      </c>
      <c r="Q156" s="35">
        <f t="shared" si="391"/>
        <v>0</v>
      </c>
      <c r="R156" s="35">
        <f t="shared" si="392"/>
        <v>0</v>
      </c>
      <c r="S156" s="35"/>
      <c r="T156" s="35"/>
      <c r="U156" s="35"/>
      <c r="V156" s="35"/>
      <c r="W156" s="35"/>
      <c r="X156" s="35"/>
      <c r="Y156" s="39">
        <f t="shared" si="393"/>
        <v>9519</v>
      </c>
      <c r="Z156" s="39">
        <f t="shared" si="394"/>
        <v>9519</v>
      </c>
      <c r="AA156" s="39"/>
      <c r="AB156" s="39">
        <v>9519</v>
      </c>
      <c r="AC156" s="39"/>
      <c r="AD156" s="39"/>
      <c r="AE156" s="39"/>
      <c r="AF156" s="39"/>
      <c r="AG156" s="39"/>
      <c r="AH156" s="39"/>
      <c r="AI156" s="39"/>
      <c r="AJ156" s="39"/>
      <c r="AK156" s="39"/>
      <c r="AL156" s="39"/>
      <c r="AM156" s="91">
        <f t="shared" si="340"/>
        <v>79.325000000000003</v>
      </c>
      <c r="AN156" s="91">
        <f t="shared" si="376"/>
        <v>79.325000000000003</v>
      </c>
      <c r="AO156" s="12" t="s">
        <v>259</v>
      </c>
      <c r="AP156" s="45"/>
      <c r="AQ156">
        <v>1</v>
      </c>
    </row>
    <row r="157" spans="1:43" ht="37.5">
      <c r="A157" s="12">
        <v>7</v>
      </c>
      <c r="B157" s="5" t="s">
        <v>107</v>
      </c>
      <c r="C157" s="39">
        <f t="shared" si="386"/>
        <v>5000</v>
      </c>
      <c r="D157" s="39">
        <f t="shared" si="359"/>
        <v>11100</v>
      </c>
      <c r="E157" s="39">
        <f t="shared" si="387"/>
        <v>5000</v>
      </c>
      <c r="F157" s="39">
        <f t="shared" si="388"/>
        <v>11100</v>
      </c>
      <c r="G157" s="35"/>
      <c r="H157" s="35"/>
      <c r="I157" s="35">
        <v>5000</v>
      </c>
      <c r="J157" s="35">
        <v>11100</v>
      </c>
      <c r="K157" s="35"/>
      <c r="L157" s="35"/>
      <c r="M157" s="35"/>
      <c r="N157" s="35"/>
      <c r="O157" s="35">
        <f t="shared" si="389"/>
        <v>0</v>
      </c>
      <c r="P157" s="35">
        <f t="shared" si="390"/>
        <v>0</v>
      </c>
      <c r="Q157" s="35">
        <f t="shared" si="391"/>
        <v>0</v>
      </c>
      <c r="R157" s="35">
        <f t="shared" si="392"/>
        <v>0</v>
      </c>
      <c r="S157" s="35"/>
      <c r="T157" s="35"/>
      <c r="U157" s="35"/>
      <c r="V157" s="35"/>
      <c r="W157" s="35"/>
      <c r="X157" s="35"/>
      <c r="Y157" s="39">
        <f t="shared" si="393"/>
        <v>0</v>
      </c>
      <c r="Z157" s="39">
        <f t="shared" si="394"/>
        <v>0</v>
      </c>
      <c r="AA157" s="39"/>
      <c r="AB157" s="39"/>
      <c r="AC157" s="39"/>
      <c r="AD157" s="39"/>
      <c r="AE157" s="39"/>
      <c r="AF157" s="39"/>
      <c r="AG157" s="39"/>
      <c r="AH157" s="39"/>
      <c r="AI157" s="39"/>
      <c r="AJ157" s="39"/>
      <c r="AK157" s="39"/>
      <c r="AL157" s="39"/>
      <c r="AM157" s="91">
        <f t="shared" si="340"/>
        <v>0</v>
      </c>
      <c r="AN157" s="91">
        <f t="shared" si="376"/>
        <v>0</v>
      </c>
      <c r="AO157" s="12" t="s">
        <v>267</v>
      </c>
      <c r="AP157" s="45"/>
      <c r="AQ157">
        <v>1</v>
      </c>
    </row>
    <row r="158" spans="1:43" ht="37.5">
      <c r="A158" s="12">
        <v>8</v>
      </c>
      <c r="B158" s="5" t="s">
        <v>108</v>
      </c>
      <c r="C158" s="39">
        <f t="shared" si="386"/>
        <v>10000</v>
      </c>
      <c r="D158" s="39">
        <f t="shared" si="359"/>
        <v>8000</v>
      </c>
      <c r="E158" s="39">
        <f t="shared" si="387"/>
        <v>10000</v>
      </c>
      <c r="F158" s="39">
        <f t="shared" si="388"/>
        <v>8000</v>
      </c>
      <c r="G158" s="35"/>
      <c r="H158" s="35"/>
      <c r="I158" s="35">
        <v>10000</v>
      </c>
      <c r="J158" s="35">
        <v>8000</v>
      </c>
      <c r="K158" s="35"/>
      <c r="L158" s="35"/>
      <c r="M158" s="35"/>
      <c r="N158" s="35"/>
      <c r="O158" s="35">
        <f t="shared" si="389"/>
        <v>0</v>
      </c>
      <c r="P158" s="35">
        <f t="shared" si="390"/>
        <v>0</v>
      </c>
      <c r="Q158" s="35">
        <f t="shared" si="391"/>
        <v>0</v>
      </c>
      <c r="R158" s="35">
        <f t="shared" si="392"/>
        <v>0</v>
      </c>
      <c r="S158" s="35"/>
      <c r="T158" s="35"/>
      <c r="U158" s="35"/>
      <c r="V158" s="35"/>
      <c r="W158" s="35"/>
      <c r="X158" s="35"/>
      <c r="Y158" s="39">
        <f t="shared" si="393"/>
        <v>6726</v>
      </c>
      <c r="Z158" s="39">
        <f t="shared" si="394"/>
        <v>6726</v>
      </c>
      <c r="AA158" s="39"/>
      <c r="AB158" s="39">
        <v>6726</v>
      </c>
      <c r="AC158" s="39"/>
      <c r="AD158" s="39"/>
      <c r="AE158" s="39"/>
      <c r="AF158" s="39"/>
      <c r="AG158" s="39"/>
      <c r="AH158" s="39"/>
      <c r="AI158" s="39"/>
      <c r="AJ158" s="39"/>
      <c r="AK158" s="39"/>
      <c r="AL158" s="39"/>
      <c r="AM158" s="91">
        <f t="shared" si="340"/>
        <v>67.259999999999991</v>
      </c>
      <c r="AN158" s="91">
        <f t="shared" si="376"/>
        <v>84.075000000000003</v>
      </c>
      <c r="AO158" s="12" t="s">
        <v>267</v>
      </c>
      <c r="AP158" s="45"/>
      <c r="AQ158">
        <v>1</v>
      </c>
    </row>
    <row r="159" spans="1:43" ht="37.5">
      <c r="A159" s="12">
        <v>9</v>
      </c>
      <c r="B159" s="5" t="s">
        <v>109</v>
      </c>
      <c r="C159" s="39">
        <f t="shared" si="386"/>
        <v>10000</v>
      </c>
      <c r="D159" s="39">
        <f t="shared" si="359"/>
        <v>10052</v>
      </c>
      <c r="E159" s="39">
        <f t="shared" si="387"/>
        <v>10000</v>
      </c>
      <c r="F159" s="39">
        <f t="shared" si="388"/>
        <v>10052</v>
      </c>
      <c r="G159" s="35"/>
      <c r="H159" s="35"/>
      <c r="I159" s="35">
        <v>10000</v>
      </c>
      <c r="J159" s="35">
        <v>10052</v>
      </c>
      <c r="K159" s="35"/>
      <c r="L159" s="35"/>
      <c r="M159" s="35"/>
      <c r="N159" s="35"/>
      <c r="O159" s="35">
        <f t="shared" si="389"/>
        <v>0</v>
      </c>
      <c r="P159" s="35">
        <f t="shared" si="390"/>
        <v>0</v>
      </c>
      <c r="Q159" s="35">
        <f t="shared" si="391"/>
        <v>0</v>
      </c>
      <c r="R159" s="35">
        <f t="shared" si="392"/>
        <v>0</v>
      </c>
      <c r="S159" s="35"/>
      <c r="T159" s="35"/>
      <c r="U159" s="35"/>
      <c r="V159" s="35"/>
      <c r="W159" s="35"/>
      <c r="X159" s="35"/>
      <c r="Y159" s="39">
        <f t="shared" si="393"/>
        <v>3462</v>
      </c>
      <c r="Z159" s="39">
        <f t="shared" si="394"/>
        <v>3462</v>
      </c>
      <c r="AA159" s="39"/>
      <c r="AB159" s="39">
        <v>3462</v>
      </c>
      <c r="AC159" s="39"/>
      <c r="AD159" s="39"/>
      <c r="AE159" s="39"/>
      <c r="AF159" s="39"/>
      <c r="AG159" s="39"/>
      <c r="AH159" s="39"/>
      <c r="AI159" s="39"/>
      <c r="AJ159" s="39"/>
      <c r="AK159" s="39"/>
      <c r="AL159" s="39"/>
      <c r="AM159" s="91">
        <f t="shared" si="340"/>
        <v>34.619999999999997</v>
      </c>
      <c r="AN159" s="91">
        <f t="shared" si="376"/>
        <v>34.440907282132912</v>
      </c>
      <c r="AO159" s="12" t="s">
        <v>267</v>
      </c>
      <c r="AP159" s="45"/>
      <c r="AQ159">
        <v>1</v>
      </c>
    </row>
    <row r="160" spans="1:43" ht="37.5">
      <c r="A160" s="12">
        <v>10</v>
      </c>
      <c r="B160" s="5" t="s">
        <v>110</v>
      </c>
      <c r="C160" s="39">
        <f t="shared" si="386"/>
        <v>9263</v>
      </c>
      <c r="D160" s="39">
        <f t="shared" si="359"/>
        <v>0</v>
      </c>
      <c r="E160" s="39">
        <f t="shared" si="387"/>
        <v>9263</v>
      </c>
      <c r="F160" s="39">
        <f t="shared" si="388"/>
        <v>0</v>
      </c>
      <c r="G160" s="35"/>
      <c r="H160" s="35"/>
      <c r="I160" s="35">
        <v>9263</v>
      </c>
      <c r="J160" s="35"/>
      <c r="K160" s="35"/>
      <c r="L160" s="35"/>
      <c r="M160" s="35"/>
      <c r="N160" s="35"/>
      <c r="O160" s="35">
        <f t="shared" si="389"/>
        <v>0</v>
      </c>
      <c r="P160" s="35">
        <f t="shared" si="390"/>
        <v>0</v>
      </c>
      <c r="Q160" s="35">
        <f t="shared" ref="Q160" si="395">S160+U160+V160+W160</f>
        <v>0</v>
      </c>
      <c r="R160" s="35">
        <f t="shared" ref="R160" si="396">T160+U160+V160+W160</f>
        <v>0</v>
      </c>
      <c r="S160" s="35"/>
      <c r="T160" s="35"/>
      <c r="U160" s="35"/>
      <c r="V160" s="35"/>
      <c r="W160" s="35"/>
      <c r="X160" s="35"/>
      <c r="Y160" s="39"/>
      <c r="Z160" s="39"/>
      <c r="AA160" s="39"/>
      <c r="AB160" s="39"/>
      <c r="AC160" s="39"/>
      <c r="AD160" s="39"/>
      <c r="AE160" s="39"/>
      <c r="AF160" s="39"/>
      <c r="AG160" s="39"/>
      <c r="AH160" s="39"/>
      <c r="AI160" s="39"/>
      <c r="AJ160" s="39"/>
      <c r="AK160" s="39"/>
      <c r="AL160" s="39"/>
      <c r="AM160" s="91">
        <f t="shared" si="340"/>
        <v>0</v>
      </c>
      <c r="AN160" s="90"/>
      <c r="AO160" s="12" t="s">
        <v>267</v>
      </c>
      <c r="AP160" s="45"/>
      <c r="AQ160">
        <v>1</v>
      </c>
    </row>
    <row r="161" spans="1:43" ht="37.5">
      <c r="A161" s="280">
        <v>11</v>
      </c>
      <c r="B161" s="279" t="s">
        <v>865</v>
      </c>
      <c r="C161" s="34">
        <f t="shared" ref="C161:AL161" si="397">SUM(C162:C175)</f>
        <v>0</v>
      </c>
      <c r="D161" s="34">
        <f t="shared" si="397"/>
        <v>82926</v>
      </c>
      <c r="E161" s="34">
        <f t="shared" si="397"/>
        <v>0</v>
      </c>
      <c r="F161" s="34">
        <f t="shared" si="397"/>
        <v>82926</v>
      </c>
      <c r="G161" s="34">
        <f t="shared" si="397"/>
        <v>0</v>
      </c>
      <c r="H161" s="34">
        <f t="shared" si="397"/>
        <v>0</v>
      </c>
      <c r="I161" s="34">
        <f t="shared" si="397"/>
        <v>0</v>
      </c>
      <c r="J161" s="34">
        <f t="shared" si="397"/>
        <v>82926</v>
      </c>
      <c r="K161" s="34">
        <f t="shared" si="397"/>
        <v>0</v>
      </c>
      <c r="L161" s="34">
        <f t="shared" si="397"/>
        <v>0</v>
      </c>
      <c r="M161" s="34">
        <f t="shared" si="397"/>
        <v>0</v>
      </c>
      <c r="N161" s="34">
        <f t="shared" si="397"/>
        <v>0</v>
      </c>
      <c r="O161" s="34">
        <f t="shared" si="397"/>
        <v>0</v>
      </c>
      <c r="P161" s="34">
        <f t="shared" si="397"/>
        <v>0</v>
      </c>
      <c r="Q161" s="34">
        <f t="shared" si="397"/>
        <v>0</v>
      </c>
      <c r="R161" s="34">
        <f t="shared" si="397"/>
        <v>0</v>
      </c>
      <c r="S161" s="34">
        <f t="shared" si="397"/>
        <v>0</v>
      </c>
      <c r="T161" s="34">
        <f t="shared" si="397"/>
        <v>0</v>
      </c>
      <c r="U161" s="34">
        <f t="shared" si="397"/>
        <v>0</v>
      </c>
      <c r="V161" s="34">
        <f t="shared" si="397"/>
        <v>0</v>
      </c>
      <c r="W161" s="34">
        <f t="shared" si="397"/>
        <v>0</v>
      </c>
      <c r="X161" s="34">
        <f t="shared" si="397"/>
        <v>0</v>
      </c>
      <c r="Y161" s="34">
        <f t="shared" si="397"/>
        <v>43643</v>
      </c>
      <c r="Z161" s="34">
        <f t="shared" si="397"/>
        <v>43643</v>
      </c>
      <c r="AA161" s="34">
        <f t="shared" si="397"/>
        <v>0</v>
      </c>
      <c r="AB161" s="34">
        <f t="shared" si="397"/>
        <v>43643</v>
      </c>
      <c r="AC161" s="34">
        <f t="shared" si="397"/>
        <v>0</v>
      </c>
      <c r="AD161" s="34">
        <f t="shared" si="397"/>
        <v>0</v>
      </c>
      <c r="AE161" s="34"/>
      <c r="AF161" s="34">
        <f t="shared" si="397"/>
        <v>0</v>
      </c>
      <c r="AG161" s="34">
        <f t="shared" si="397"/>
        <v>0</v>
      </c>
      <c r="AH161" s="34">
        <f t="shared" si="397"/>
        <v>0</v>
      </c>
      <c r="AI161" s="34">
        <f t="shared" si="397"/>
        <v>0</v>
      </c>
      <c r="AJ161" s="34">
        <f t="shared" si="397"/>
        <v>0</v>
      </c>
      <c r="AK161" s="34">
        <f t="shared" si="397"/>
        <v>0</v>
      </c>
      <c r="AL161" s="34">
        <f t="shared" si="397"/>
        <v>0</v>
      </c>
      <c r="AM161" s="91"/>
      <c r="AN161" s="90">
        <f t="shared" si="376"/>
        <v>52.628849817909938</v>
      </c>
      <c r="AO161" s="12"/>
      <c r="AP161" s="45"/>
    </row>
    <row r="162" spans="1:43" ht="37.5">
      <c r="A162" s="281"/>
      <c r="B162" s="282" t="s">
        <v>866</v>
      </c>
      <c r="C162" s="39"/>
      <c r="D162" s="36">
        <f t="shared" si="359"/>
        <v>914</v>
      </c>
      <c r="E162" s="39">
        <f t="shared" ref="E162:E182" si="398">G162+I162+K162+L162+N162</f>
        <v>0</v>
      </c>
      <c r="F162" s="36">
        <f t="shared" ref="F162:F182" si="399">H162+J162+K162+L162+N162</f>
        <v>914</v>
      </c>
      <c r="G162" s="35"/>
      <c r="H162" s="35"/>
      <c r="I162" s="35"/>
      <c r="J162" s="36">
        <v>914</v>
      </c>
      <c r="K162" s="35"/>
      <c r="L162" s="35"/>
      <c r="M162" s="35"/>
      <c r="N162" s="35"/>
      <c r="O162" s="35">
        <f t="shared" ref="O162:O174" si="400">Q162+X162</f>
        <v>0</v>
      </c>
      <c r="P162" s="35">
        <f t="shared" ref="P162:P174" si="401">R162+X162</f>
        <v>0</v>
      </c>
      <c r="Q162" s="35">
        <f t="shared" ref="Q162:Q173" si="402">S162+U162+V162+W162</f>
        <v>0</v>
      </c>
      <c r="R162" s="35">
        <f t="shared" ref="R162:R173" si="403">T162+U162+V162+W162</f>
        <v>0</v>
      </c>
      <c r="S162" s="35"/>
      <c r="T162" s="35"/>
      <c r="U162" s="35"/>
      <c r="V162" s="35"/>
      <c r="W162" s="35"/>
      <c r="X162" s="35"/>
      <c r="Y162" s="39">
        <f t="shared" ref="Y162:Y172" si="404">Z162+AF162</f>
        <v>864</v>
      </c>
      <c r="Z162" s="39">
        <f t="shared" ref="Z162:Z172" si="405">AA162+AB162+AC162+AD162</f>
        <v>864</v>
      </c>
      <c r="AA162" s="39"/>
      <c r="AB162" s="39">
        <v>864</v>
      </c>
      <c r="AC162" s="39"/>
      <c r="AD162" s="39"/>
      <c r="AE162" s="39"/>
      <c r="AF162" s="39"/>
      <c r="AG162" s="39"/>
      <c r="AH162" s="39"/>
      <c r="AI162" s="39"/>
      <c r="AJ162" s="39"/>
      <c r="AK162" s="39"/>
      <c r="AL162" s="39"/>
      <c r="AM162" s="91"/>
      <c r="AN162" s="91">
        <f t="shared" si="376"/>
        <v>94.529540481400446</v>
      </c>
      <c r="AO162" s="283" t="s">
        <v>267</v>
      </c>
      <c r="AP162" s="45"/>
    </row>
    <row r="163" spans="1:43" ht="37.5">
      <c r="A163" s="281"/>
      <c r="B163" s="282" t="s">
        <v>867</v>
      </c>
      <c r="C163" s="39"/>
      <c r="D163" s="36">
        <f t="shared" ref="D163:D192" si="406">F163+P163</f>
        <v>9000</v>
      </c>
      <c r="E163" s="39">
        <f t="shared" si="398"/>
        <v>0</v>
      </c>
      <c r="F163" s="36">
        <f t="shared" si="399"/>
        <v>9000</v>
      </c>
      <c r="G163" s="35"/>
      <c r="H163" s="35"/>
      <c r="I163" s="35"/>
      <c r="J163" s="36">
        <v>9000</v>
      </c>
      <c r="K163" s="35"/>
      <c r="L163" s="35"/>
      <c r="M163" s="35"/>
      <c r="N163" s="35"/>
      <c r="O163" s="35">
        <f t="shared" si="400"/>
        <v>0</v>
      </c>
      <c r="P163" s="35">
        <f t="shared" si="401"/>
        <v>0</v>
      </c>
      <c r="Q163" s="35">
        <f t="shared" si="402"/>
        <v>0</v>
      </c>
      <c r="R163" s="35">
        <f t="shared" si="403"/>
        <v>0</v>
      </c>
      <c r="S163" s="35"/>
      <c r="T163" s="35"/>
      <c r="U163" s="35"/>
      <c r="V163" s="35"/>
      <c r="W163" s="35"/>
      <c r="X163" s="35"/>
      <c r="Y163" s="39">
        <f t="shared" si="404"/>
        <v>2860</v>
      </c>
      <c r="Z163" s="39">
        <f t="shared" si="405"/>
        <v>2860</v>
      </c>
      <c r="AA163" s="39"/>
      <c r="AB163" s="39">
        <v>2860</v>
      </c>
      <c r="AC163" s="39"/>
      <c r="AD163" s="39"/>
      <c r="AE163" s="39"/>
      <c r="AF163" s="39"/>
      <c r="AG163" s="39"/>
      <c r="AH163" s="39"/>
      <c r="AI163" s="39"/>
      <c r="AJ163" s="39"/>
      <c r="AK163" s="39"/>
      <c r="AL163" s="39"/>
      <c r="AM163" s="91"/>
      <c r="AN163" s="91">
        <f t="shared" si="376"/>
        <v>31.777777777777779</v>
      </c>
      <c r="AO163" s="283" t="s">
        <v>267</v>
      </c>
      <c r="AP163" s="45"/>
    </row>
    <row r="164" spans="1:43" ht="37.5">
      <c r="A164" s="281"/>
      <c r="B164" s="282" t="s">
        <v>868</v>
      </c>
      <c r="C164" s="39"/>
      <c r="D164" s="36">
        <f t="shared" si="406"/>
        <v>8648</v>
      </c>
      <c r="E164" s="39">
        <f t="shared" si="398"/>
        <v>0</v>
      </c>
      <c r="F164" s="36">
        <f t="shared" si="399"/>
        <v>8648</v>
      </c>
      <c r="G164" s="35"/>
      <c r="H164" s="35"/>
      <c r="I164" s="35"/>
      <c r="J164" s="36">
        <v>8648</v>
      </c>
      <c r="K164" s="35"/>
      <c r="L164" s="35"/>
      <c r="M164" s="35"/>
      <c r="N164" s="35"/>
      <c r="O164" s="35">
        <f t="shared" si="400"/>
        <v>0</v>
      </c>
      <c r="P164" s="35">
        <f t="shared" si="401"/>
        <v>0</v>
      </c>
      <c r="Q164" s="35">
        <f t="shared" si="402"/>
        <v>0</v>
      </c>
      <c r="R164" s="35">
        <f t="shared" si="403"/>
        <v>0</v>
      </c>
      <c r="S164" s="35"/>
      <c r="T164" s="35"/>
      <c r="U164" s="35"/>
      <c r="V164" s="35"/>
      <c r="W164" s="35"/>
      <c r="X164" s="35"/>
      <c r="Y164" s="39">
        <f t="shared" si="404"/>
        <v>3776</v>
      </c>
      <c r="Z164" s="39">
        <f t="shared" si="405"/>
        <v>3776</v>
      </c>
      <c r="AA164" s="39"/>
      <c r="AB164" s="39">
        <v>3776</v>
      </c>
      <c r="AC164" s="39"/>
      <c r="AD164" s="39"/>
      <c r="AE164" s="39"/>
      <c r="AF164" s="39"/>
      <c r="AG164" s="39"/>
      <c r="AH164" s="39"/>
      <c r="AI164" s="39"/>
      <c r="AJ164" s="39"/>
      <c r="AK164" s="39"/>
      <c r="AL164" s="39"/>
      <c r="AM164" s="91"/>
      <c r="AN164" s="91">
        <f t="shared" si="376"/>
        <v>43.663274745605918</v>
      </c>
      <c r="AO164" s="283" t="s">
        <v>267</v>
      </c>
      <c r="AP164" s="45"/>
    </row>
    <row r="165" spans="1:43" ht="37.5">
      <c r="A165" s="281"/>
      <c r="B165" s="282" t="s">
        <v>869</v>
      </c>
      <c r="C165" s="39"/>
      <c r="D165" s="36">
        <f t="shared" si="406"/>
        <v>5642</v>
      </c>
      <c r="E165" s="39">
        <f t="shared" si="398"/>
        <v>0</v>
      </c>
      <c r="F165" s="36">
        <f t="shared" si="399"/>
        <v>5642</v>
      </c>
      <c r="G165" s="35"/>
      <c r="H165" s="35"/>
      <c r="I165" s="35"/>
      <c r="J165" s="36">
        <v>5642</v>
      </c>
      <c r="K165" s="35"/>
      <c r="L165" s="35"/>
      <c r="M165" s="35"/>
      <c r="N165" s="35"/>
      <c r="O165" s="35">
        <f t="shared" si="400"/>
        <v>0</v>
      </c>
      <c r="P165" s="35">
        <f t="shared" si="401"/>
        <v>0</v>
      </c>
      <c r="Q165" s="35">
        <f t="shared" si="402"/>
        <v>0</v>
      </c>
      <c r="R165" s="35">
        <f t="shared" si="403"/>
        <v>0</v>
      </c>
      <c r="S165" s="35"/>
      <c r="T165" s="35"/>
      <c r="U165" s="35"/>
      <c r="V165" s="35"/>
      <c r="W165" s="35"/>
      <c r="X165" s="35"/>
      <c r="Y165" s="39">
        <f t="shared" si="404"/>
        <v>566</v>
      </c>
      <c r="Z165" s="39">
        <f t="shared" si="405"/>
        <v>566</v>
      </c>
      <c r="AA165" s="39"/>
      <c r="AB165" s="39">
        <v>566</v>
      </c>
      <c r="AC165" s="39"/>
      <c r="AD165" s="39"/>
      <c r="AE165" s="39"/>
      <c r="AF165" s="39"/>
      <c r="AG165" s="39"/>
      <c r="AH165" s="39"/>
      <c r="AI165" s="39"/>
      <c r="AJ165" s="39"/>
      <c r="AK165" s="39"/>
      <c r="AL165" s="39"/>
      <c r="AM165" s="91"/>
      <c r="AN165" s="91">
        <f t="shared" si="376"/>
        <v>10.031903580290678</v>
      </c>
      <c r="AO165" s="283" t="s">
        <v>267</v>
      </c>
      <c r="AP165" s="45"/>
    </row>
    <row r="166" spans="1:43" ht="37.5">
      <c r="A166" s="281"/>
      <c r="B166" s="282" t="s">
        <v>870</v>
      </c>
      <c r="C166" s="39"/>
      <c r="D166" s="36">
        <f t="shared" si="406"/>
        <v>6666</v>
      </c>
      <c r="E166" s="39">
        <f t="shared" si="398"/>
        <v>0</v>
      </c>
      <c r="F166" s="36">
        <f t="shared" si="399"/>
        <v>6666</v>
      </c>
      <c r="G166" s="35"/>
      <c r="H166" s="35"/>
      <c r="I166" s="35"/>
      <c r="J166" s="36">
        <v>6666</v>
      </c>
      <c r="K166" s="35"/>
      <c r="L166" s="35"/>
      <c r="M166" s="35"/>
      <c r="N166" s="35"/>
      <c r="O166" s="35">
        <f t="shared" si="400"/>
        <v>0</v>
      </c>
      <c r="P166" s="35">
        <f t="shared" si="401"/>
        <v>0</v>
      </c>
      <c r="Q166" s="35">
        <f t="shared" si="402"/>
        <v>0</v>
      </c>
      <c r="R166" s="35">
        <f t="shared" si="403"/>
        <v>0</v>
      </c>
      <c r="S166" s="35"/>
      <c r="T166" s="35"/>
      <c r="U166" s="35"/>
      <c r="V166" s="35"/>
      <c r="W166" s="35"/>
      <c r="X166" s="35"/>
      <c r="Y166" s="39">
        <f t="shared" si="404"/>
        <v>2704</v>
      </c>
      <c r="Z166" s="39">
        <f t="shared" si="405"/>
        <v>2704</v>
      </c>
      <c r="AA166" s="39"/>
      <c r="AB166" s="39">
        <v>2704</v>
      </c>
      <c r="AC166" s="39"/>
      <c r="AD166" s="39"/>
      <c r="AE166" s="39"/>
      <c r="AF166" s="39"/>
      <c r="AG166" s="39"/>
      <c r="AH166" s="39"/>
      <c r="AI166" s="39"/>
      <c r="AJ166" s="39"/>
      <c r="AK166" s="39"/>
      <c r="AL166" s="39"/>
      <c r="AM166" s="91"/>
      <c r="AN166" s="91">
        <f t="shared" si="376"/>
        <v>40.564056405640564</v>
      </c>
      <c r="AO166" s="283" t="s">
        <v>267</v>
      </c>
      <c r="AP166" s="45"/>
    </row>
    <row r="167" spans="1:43" ht="37.5">
      <c r="A167" s="281"/>
      <c r="B167" s="282" t="s">
        <v>871</v>
      </c>
      <c r="C167" s="39"/>
      <c r="D167" s="36">
        <f t="shared" si="406"/>
        <v>3094</v>
      </c>
      <c r="E167" s="39">
        <f t="shared" si="398"/>
        <v>0</v>
      </c>
      <c r="F167" s="36">
        <f t="shared" si="399"/>
        <v>3094</v>
      </c>
      <c r="G167" s="35"/>
      <c r="H167" s="35"/>
      <c r="I167" s="35"/>
      <c r="J167" s="36">
        <v>3094</v>
      </c>
      <c r="K167" s="35"/>
      <c r="L167" s="35"/>
      <c r="M167" s="35"/>
      <c r="N167" s="35"/>
      <c r="O167" s="35">
        <f t="shared" si="400"/>
        <v>0</v>
      </c>
      <c r="P167" s="35">
        <f t="shared" si="401"/>
        <v>0</v>
      </c>
      <c r="Q167" s="35">
        <f t="shared" si="402"/>
        <v>0</v>
      </c>
      <c r="R167" s="35">
        <f t="shared" si="403"/>
        <v>0</v>
      </c>
      <c r="S167" s="35"/>
      <c r="T167" s="35"/>
      <c r="U167" s="35"/>
      <c r="V167" s="35"/>
      <c r="W167" s="35"/>
      <c r="X167" s="35"/>
      <c r="Y167" s="39">
        <f t="shared" si="404"/>
        <v>4137</v>
      </c>
      <c r="Z167" s="39">
        <f t="shared" si="405"/>
        <v>4137</v>
      </c>
      <c r="AA167" s="39"/>
      <c r="AB167" s="39">
        <v>4137</v>
      </c>
      <c r="AC167" s="39"/>
      <c r="AD167" s="39"/>
      <c r="AE167" s="39"/>
      <c r="AF167" s="39"/>
      <c r="AG167" s="39"/>
      <c r="AH167" s="39"/>
      <c r="AI167" s="39"/>
      <c r="AJ167" s="39"/>
      <c r="AK167" s="39"/>
      <c r="AL167" s="39"/>
      <c r="AM167" s="91"/>
      <c r="AN167" s="91">
        <f t="shared" si="376"/>
        <v>133.71040723981901</v>
      </c>
      <c r="AO167" s="283" t="s">
        <v>267</v>
      </c>
      <c r="AP167" s="45"/>
    </row>
    <row r="168" spans="1:43" ht="37.5">
      <c r="A168" s="281"/>
      <c r="B168" s="282" t="s">
        <v>872</v>
      </c>
      <c r="C168" s="39"/>
      <c r="D168" s="36">
        <f t="shared" si="406"/>
        <v>17946</v>
      </c>
      <c r="E168" s="39">
        <f t="shared" si="398"/>
        <v>0</v>
      </c>
      <c r="F168" s="36">
        <f t="shared" si="399"/>
        <v>17946</v>
      </c>
      <c r="G168" s="35"/>
      <c r="H168" s="35"/>
      <c r="I168" s="35"/>
      <c r="J168" s="36">
        <v>17946</v>
      </c>
      <c r="K168" s="35"/>
      <c r="L168" s="35"/>
      <c r="M168" s="35"/>
      <c r="N168" s="35"/>
      <c r="O168" s="35">
        <f t="shared" si="400"/>
        <v>0</v>
      </c>
      <c r="P168" s="35">
        <f t="shared" si="401"/>
        <v>0</v>
      </c>
      <c r="Q168" s="35">
        <f t="shared" si="402"/>
        <v>0</v>
      </c>
      <c r="R168" s="35">
        <f t="shared" si="403"/>
        <v>0</v>
      </c>
      <c r="S168" s="35"/>
      <c r="T168" s="35"/>
      <c r="U168" s="35"/>
      <c r="V168" s="35"/>
      <c r="W168" s="35"/>
      <c r="X168" s="35"/>
      <c r="Y168" s="39">
        <f t="shared" si="404"/>
        <v>6503</v>
      </c>
      <c r="Z168" s="39">
        <f t="shared" si="405"/>
        <v>6503</v>
      </c>
      <c r="AA168" s="39"/>
      <c r="AB168" s="39">
        <v>6503</v>
      </c>
      <c r="AC168" s="39"/>
      <c r="AD168" s="39"/>
      <c r="AE168" s="39"/>
      <c r="AF168" s="39"/>
      <c r="AG168" s="39"/>
      <c r="AH168" s="39"/>
      <c r="AI168" s="39"/>
      <c r="AJ168" s="39"/>
      <c r="AK168" s="39"/>
      <c r="AL168" s="39"/>
      <c r="AM168" s="91"/>
      <c r="AN168" s="91">
        <f t="shared" si="376"/>
        <v>36.23648723949627</v>
      </c>
      <c r="AO168" s="283" t="s">
        <v>267</v>
      </c>
      <c r="AP168" s="45"/>
    </row>
    <row r="169" spans="1:43" ht="37.5">
      <c r="A169" s="281"/>
      <c r="B169" s="282" t="s">
        <v>873</v>
      </c>
      <c r="C169" s="39"/>
      <c r="D169" s="36">
        <f t="shared" si="406"/>
        <v>3130</v>
      </c>
      <c r="E169" s="39">
        <f t="shared" si="398"/>
        <v>0</v>
      </c>
      <c r="F169" s="36">
        <f t="shared" si="399"/>
        <v>3130</v>
      </c>
      <c r="G169" s="35"/>
      <c r="H169" s="35"/>
      <c r="I169" s="35"/>
      <c r="J169" s="36">
        <v>3130</v>
      </c>
      <c r="K169" s="35"/>
      <c r="L169" s="35"/>
      <c r="M169" s="35"/>
      <c r="N169" s="35"/>
      <c r="O169" s="35">
        <f t="shared" si="400"/>
        <v>0</v>
      </c>
      <c r="P169" s="35">
        <f t="shared" si="401"/>
        <v>0</v>
      </c>
      <c r="Q169" s="35">
        <f t="shared" si="402"/>
        <v>0</v>
      </c>
      <c r="R169" s="35">
        <f t="shared" si="403"/>
        <v>0</v>
      </c>
      <c r="S169" s="35"/>
      <c r="T169" s="35"/>
      <c r="U169" s="35"/>
      <c r="V169" s="35"/>
      <c r="W169" s="35"/>
      <c r="X169" s="35"/>
      <c r="Y169" s="39">
        <f t="shared" si="404"/>
        <v>3130</v>
      </c>
      <c r="Z169" s="39">
        <f t="shared" si="405"/>
        <v>3130</v>
      </c>
      <c r="AA169" s="39"/>
      <c r="AB169" s="39">
        <v>3130</v>
      </c>
      <c r="AC169" s="39"/>
      <c r="AD169" s="39"/>
      <c r="AE169" s="39"/>
      <c r="AF169" s="39"/>
      <c r="AG169" s="39"/>
      <c r="AH169" s="39"/>
      <c r="AI169" s="39"/>
      <c r="AJ169" s="39"/>
      <c r="AK169" s="39"/>
      <c r="AL169" s="39"/>
      <c r="AM169" s="91"/>
      <c r="AN169" s="91">
        <f t="shared" si="376"/>
        <v>100</v>
      </c>
      <c r="AO169" s="283" t="s">
        <v>267</v>
      </c>
      <c r="AP169" s="45"/>
    </row>
    <row r="170" spans="1:43" ht="37.5">
      <c r="A170" s="281"/>
      <c r="B170" s="282" t="s">
        <v>874</v>
      </c>
      <c r="C170" s="39"/>
      <c r="D170" s="36">
        <f t="shared" si="406"/>
        <v>5662</v>
      </c>
      <c r="E170" s="39">
        <f t="shared" si="398"/>
        <v>0</v>
      </c>
      <c r="F170" s="36">
        <f t="shared" si="399"/>
        <v>5662</v>
      </c>
      <c r="G170" s="35"/>
      <c r="H170" s="35"/>
      <c r="I170" s="35"/>
      <c r="J170" s="36">
        <v>5662</v>
      </c>
      <c r="K170" s="35"/>
      <c r="L170" s="35"/>
      <c r="M170" s="35"/>
      <c r="N170" s="35"/>
      <c r="O170" s="35">
        <f t="shared" si="400"/>
        <v>0</v>
      </c>
      <c r="P170" s="35">
        <f t="shared" si="401"/>
        <v>0</v>
      </c>
      <c r="Q170" s="35">
        <f t="shared" si="402"/>
        <v>0</v>
      </c>
      <c r="R170" s="35">
        <f t="shared" si="403"/>
        <v>0</v>
      </c>
      <c r="S170" s="35"/>
      <c r="T170" s="35"/>
      <c r="U170" s="35"/>
      <c r="V170" s="35"/>
      <c r="W170" s="35"/>
      <c r="X170" s="35"/>
      <c r="Y170" s="39">
        <f t="shared" si="404"/>
        <v>5662</v>
      </c>
      <c r="Z170" s="39">
        <f t="shared" si="405"/>
        <v>5662</v>
      </c>
      <c r="AA170" s="39"/>
      <c r="AB170" s="39">
        <v>5662</v>
      </c>
      <c r="AC170" s="39"/>
      <c r="AD170" s="39"/>
      <c r="AE170" s="39"/>
      <c r="AF170" s="39"/>
      <c r="AG170" s="39"/>
      <c r="AH170" s="39"/>
      <c r="AI170" s="39"/>
      <c r="AJ170" s="39"/>
      <c r="AK170" s="39"/>
      <c r="AL170" s="39"/>
      <c r="AM170" s="91"/>
      <c r="AN170" s="91">
        <f t="shared" si="376"/>
        <v>100</v>
      </c>
      <c r="AO170" s="283" t="s">
        <v>267</v>
      </c>
      <c r="AP170" s="45"/>
    </row>
    <row r="171" spans="1:43" ht="37.5">
      <c r="A171" s="281"/>
      <c r="B171" s="282" t="s">
        <v>875</v>
      </c>
      <c r="C171" s="39"/>
      <c r="D171" s="36">
        <f t="shared" si="406"/>
        <v>1782</v>
      </c>
      <c r="E171" s="39">
        <f t="shared" si="398"/>
        <v>0</v>
      </c>
      <c r="F171" s="36">
        <f t="shared" si="399"/>
        <v>1782</v>
      </c>
      <c r="G171" s="35"/>
      <c r="H171" s="35"/>
      <c r="I171" s="35"/>
      <c r="J171" s="36">
        <v>1782</v>
      </c>
      <c r="K171" s="35"/>
      <c r="L171" s="35"/>
      <c r="M171" s="35"/>
      <c r="N171" s="35"/>
      <c r="O171" s="35">
        <f t="shared" si="400"/>
        <v>0</v>
      </c>
      <c r="P171" s="35">
        <f t="shared" si="401"/>
        <v>0</v>
      </c>
      <c r="Q171" s="35">
        <f t="shared" si="402"/>
        <v>0</v>
      </c>
      <c r="R171" s="35">
        <f t="shared" si="403"/>
        <v>0</v>
      </c>
      <c r="S171" s="35"/>
      <c r="T171" s="35"/>
      <c r="U171" s="35"/>
      <c r="V171" s="35"/>
      <c r="W171" s="35"/>
      <c r="X171" s="35"/>
      <c r="Y171" s="39">
        <f t="shared" si="404"/>
        <v>1218</v>
      </c>
      <c r="Z171" s="39">
        <f t="shared" si="405"/>
        <v>1218</v>
      </c>
      <c r="AA171" s="39"/>
      <c r="AB171" s="39">
        <v>1218</v>
      </c>
      <c r="AC171" s="39"/>
      <c r="AD171" s="39"/>
      <c r="AE171" s="39"/>
      <c r="AF171" s="39"/>
      <c r="AG171" s="39"/>
      <c r="AH171" s="39"/>
      <c r="AI171" s="39"/>
      <c r="AJ171" s="39"/>
      <c r="AK171" s="39"/>
      <c r="AL171" s="39"/>
      <c r="AM171" s="91"/>
      <c r="AN171" s="91">
        <f t="shared" si="376"/>
        <v>68.350168350168346</v>
      </c>
      <c r="AO171" s="283" t="s">
        <v>267</v>
      </c>
      <c r="AP171" s="45"/>
    </row>
    <row r="172" spans="1:43" ht="37.5">
      <c r="A172" s="281"/>
      <c r="B172" s="282" t="s">
        <v>876</v>
      </c>
      <c r="C172" s="39"/>
      <c r="D172" s="36">
        <f t="shared" si="406"/>
        <v>4000</v>
      </c>
      <c r="E172" s="39">
        <f t="shared" si="398"/>
        <v>0</v>
      </c>
      <c r="F172" s="36">
        <f t="shared" si="399"/>
        <v>4000</v>
      </c>
      <c r="G172" s="35"/>
      <c r="H172" s="35"/>
      <c r="I172" s="35"/>
      <c r="J172" s="36">
        <v>4000</v>
      </c>
      <c r="K172" s="35"/>
      <c r="L172" s="35"/>
      <c r="M172" s="35"/>
      <c r="N172" s="35"/>
      <c r="O172" s="35">
        <f t="shared" si="400"/>
        <v>0</v>
      </c>
      <c r="P172" s="35">
        <f t="shared" si="401"/>
        <v>0</v>
      </c>
      <c r="Q172" s="35">
        <f t="shared" si="402"/>
        <v>0</v>
      </c>
      <c r="R172" s="35">
        <f t="shared" si="403"/>
        <v>0</v>
      </c>
      <c r="S172" s="35"/>
      <c r="T172" s="35"/>
      <c r="U172" s="35"/>
      <c r="V172" s="35"/>
      <c r="W172" s="35"/>
      <c r="X172" s="35"/>
      <c r="Y172" s="39">
        <f t="shared" si="404"/>
        <v>1418</v>
      </c>
      <c r="Z172" s="39">
        <f t="shared" si="405"/>
        <v>1418</v>
      </c>
      <c r="AA172" s="39"/>
      <c r="AB172" s="39">
        <v>1418</v>
      </c>
      <c r="AC172" s="39"/>
      <c r="AD172" s="39"/>
      <c r="AE172" s="39"/>
      <c r="AF172" s="39"/>
      <c r="AG172" s="39"/>
      <c r="AH172" s="39"/>
      <c r="AI172" s="39"/>
      <c r="AJ172" s="39"/>
      <c r="AK172" s="39"/>
      <c r="AL172" s="39"/>
      <c r="AM172" s="91"/>
      <c r="AN172" s="91">
        <f t="shared" si="376"/>
        <v>35.449999999999996</v>
      </c>
      <c r="AO172" s="283" t="s">
        <v>267</v>
      </c>
      <c r="AP172" s="45"/>
    </row>
    <row r="173" spans="1:43" ht="37.5">
      <c r="A173" s="281"/>
      <c r="B173" s="282" t="s">
        <v>877</v>
      </c>
      <c r="C173" s="39"/>
      <c r="D173" s="36">
        <f t="shared" si="406"/>
        <v>2081</v>
      </c>
      <c r="E173" s="39">
        <f t="shared" si="398"/>
        <v>0</v>
      </c>
      <c r="F173" s="36">
        <f t="shared" si="399"/>
        <v>2081</v>
      </c>
      <c r="G173" s="35"/>
      <c r="H173" s="35"/>
      <c r="I173" s="35"/>
      <c r="J173" s="36">
        <v>2081</v>
      </c>
      <c r="K173" s="35"/>
      <c r="L173" s="35"/>
      <c r="M173" s="35"/>
      <c r="N173" s="35"/>
      <c r="O173" s="35">
        <f t="shared" si="400"/>
        <v>0</v>
      </c>
      <c r="P173" s="35">
        <f t="shared" si="401"/>
        <v>0</v>
      </c>
      <c r="Q173" s="35">
        <f t="shared" si="402"/>
        <v>0</v>
      </c>
      <c r="R173" s="35">
        <f t="shared" si="403"/>
        <v>0</v>
      </c>
      <c r="S173" s="35"/>
      <c r="T173" s="35"/>
      <c r="U173" s="35"/>
      <c r="V173" s="35"/>
      <c r="W173" s="35"/>
      <c r="X173" s="35"/>
      <c r="Y173" s="36">
        <f t="shared" ref="Y173:Y175" si="407">Z173+AF173</f>
        <v>2038</v>
      </c>
      <c r="Z173" s="36">
        <f t="shared" ref="Z173:Z175" si="408">AA173+AB173+AC173+AD173</f>
        <v>2038</v>
      </c>
      <c r="AA173" s="36"/>
      <c r="AB173" s="36">
        <v>2038</v>
      </c>
      <c r="AC173" s="39"/>
      <c r="AD173" s="39"/>
      <c r="AE173" s="39"/>
      <c r="AF173" s="39"/>
      <c r="AG173" s="39"/>
      <c r="AH173" s="39"/>
      <c r="AI173" s="39"/>
      <c r="AJ173" s="39"/>
      <c r="AK173" s="39"/>
      <c r="AL173" s="39"/>
      <c r="AM173" s="91"/>
      <c r="AN173" s="91">
        <f t="shared" si="376"/>
        <v>97.933685728015377</v>
      </c>
      <c r="AO173" s="283" t="s">
        <v>267</v>
      </c>
      <c r="AP173" s="45"/>
    </row>
    <row r="174" spans="1:43" ht="37.5">
      <c r="A174" s="281"/>
      <c r="B174" s="282" t="s">
        <v>878</v>
      </c>
      <c r="C174" s="39"/>
      <c r="D174" s="36">
        <f t="shared" si="406"/>
        <v>3276</v>
      </c>
      <c r="E174" s="39">
        <f t="shared" si="398"/>
        <v>0</v>
      </c>
      <c r="F174" s="36">
        <f t="shared" si="399"/>
        <v>3276</v>
      </c>
      <c r="G174" s="35"/>
      <c r="H174" s="35"/>
      <c r="I174" s="35"/>
      <c r="J174" s="36">
        <v>3276</v>
      </c>
      <c r="K174" s="35"/>
      <c r="L174" s="35"/>
      <c r="M174" s="35"/>
      <c r="N174" s="35"/>
      <c r="O174" s="35">
        <f t="shared" si="400"/>
        <v>0</v>
      </c>
      <c r="P174" s="35">
        <f t="shared" si="401"/>
        <v>0</v>
      </c>
      <c r="Q174" s="35">
        <f t="shared" ref="Q174:Q175" si="409">S174+U174+V174+W174</f>
        <v>0</v>
      </c>
      <c r="R174" s="35">
        <f t="shared" ref="R174:R175" si="410">T174+U174+V174+W174</f>
        <v>0</v>
      </c>
      <c r="S174" s="35"/>
      <c r="T174" s="35"/>
      <c r="U174" s="35"/>
      <c r="V174" s="35"/>
      <c r="W174" s="35"/>
      <c r="X174" s="35"/>
      <c r="Y174" s="39">
        <f t="shared" si="407"/>
        <v>2066</v>
      </c>
      <c r="Z174" s="39">
        <f t="shared" si="408"/>
        <v>2066</v>
      </c>
      <c r="AA174" s="39"/>
      <c r="AB174" s="39">
        <v>2066</v>
      </c>
      <c r="AC174" s="39"/>
      <c r="AD174" s="39"/>
      <c r="AE174" s="39"/>
      <c r="AF174" s="39"/>
      <c r="AG174" s="39"/>
      <c r="AH174" s="39"/>
      <c r="AI174" s="39"/>
      <c r="AJ174" s="39"/>
      <c r="AK174" s="39"/>
      <c r="AL174" s="39"/>
      <c r="AM174" s="91"/>
      <c r="AN174" s="91">
        <f t="shared" si="376"/>
        <v>63.064713064713061</v>
      </c>
      <c r="AO174" s="283" t="s">
        <v>267</v>
      </c>
      <c r="AP174" s="45"/>
    </row>
    <row r="175" spans="1:43" ht="37.5">
      <c r="A175" s="281"/>
      <c r="B175" s="282" t="s">
        <v>879</v>
      </c>
      <c r="C175" s="39"/>
      <c r="D175" s="36">
        <f t="shared" si="406"/>
        <v>11085</v>
      </c>
      <c r="E175" s="39">
        <f t="shared" si="398"/>
        <v>0</v>
      </c>
      <c r="F175" s="36">
        <f t="shared" si="399"/>
        <v>11085</v>
      </c>
      <c r="G175" s="35"/>
      <c r="H175" s="35"/>
      <c r="I175" s="35"/>
      <c r="J175" s="36">
        <v>11085</v>
      </c>
      <c r="K175" s="35"/>
      <c r="L175" s="35"/>
      <c r="M175" s="35"/>
      <c r="N175" s="35"/>
      <c r="O175" s="35">
        <f t="shared" ref="O175:O182" si="411">Q175+X175</f>
        <v>0</v>
      </c>
      <c r="P175" s="35">
        <f t="shared" ref="P175:P182" si="412">R175+X175</f>
        <v>0</v>
      </c>
      <c r="Q175" s="35">
        <f t="shared" si="409"/>
        <v>0</v>
      </c>
      <c r="R175" s="35">
        <f t="shared" si="410"/>
        <v>0</v>
      </c>
      <c r="S175" s="35"/>
      <c r="T175" s="35"/>
      <c r="U175" s="35"/>
      <c r="V175" s="35"/>
      <c r="W175" s="35"/>
      <c r="X175" s="35"/>
      <c r="Y175" s="39">
        <f t="shared" si="407"/>
        <v>6701</v>
      </c>
      <c r="Z175" s="39">
        <f t="shared" si="408"/>
        <v>6701</v>
      </c>
      <c r="AA175" s="39"/>
      <c r="AB175" s="39">
        <v>6701</v>
      </c>
      <c r="AC175" s="39"/>
      <c r="AD175" s="39"/>
      <c r="AE175" s="39"/>
      <c r="AF175" s="39"/>
      <c r="AG175" s="39"/>
      <c r="AH175" s="39"/>
      <c r="AI175" s="39"/>
      <c r="AJ175" s="39"/>
      <c r="AK175" s="39"/>
      <c r="AL175" s="39"/>
      <c r="AM175" s="91"/>
      <c r="AN175" s="91">
        <f t="shared" si="376"/>
        <v>60.451059990978791</v>
      </c>
      <c r="AO175" s="283" t="s">
        <v>267</v>
      </c>
      <c r="AP175" s="45"/>
    </row>
    <row r="176" spans="1:43" ht="37.5">
      <c r="A176" s="12">
        <v>12</v>
      </c>
      <c r="B176" s="5" t="s">
        <v>111</v>
      </c>
      <c r="C176" s="39">
        <f t="shared" ref="C176:C182" si="413">E176+O176</f>
        <v>6000</v>
      </c>
      <c r="D176" s="39">
        <f t="shared" si="406"/>
        <v>4000</v>
      </c>
      <c r="E176" s="39">
        <f t="shared" si="398"/>
        <v>6000</v>
      </c>
      <c r="F176" s="39">
        <f t="shared" si="399"/>
        <v>4000</v>
      </c>
      <c r="G176" s="35"/>
      <c r="H176" s="35"/>
      <c r="I176" s="35">
        <v>6000</v>
      </c>
      <c r="J176" s="35">
        <v>4000</v>
      </c>
      <c r="K176" s="35"/>
      <c r="L176" s="35"/>
      <c r="M176" s="35"/>
      <c r="N176" s="35"/>
      <c r="O176" s="35">
        <f t="shared" si="411"/>
        <v>0</v>
      </c>
      <c r="P176" s="35">
        <f t="shared" si="412"/>
        <v>0</v>
      </c>
      <c r="Q176" s="35">
        <f t="shared" ref="Q176:Q182" si="414">S176+U176+V176+W176</f>
        <v>0</v>
      </c>
      <c r="R176" s="35">
        <f t="shared" ref="R176:R182" si="415">T176+U176+V176+W176</f>
        <v>0</v>
      </c>
      <c r="S176" s="35"/>
      <c r="T176" s="35"/>
      <c r="U176" s="35"/>
      <c r="V176" s="35"/>
      <c r="W176" s="35"/>
      <c r="X176" s="35"/>
      <c r="Y176" s="39">
        <f t="shared" ref="Y176:Y181" si="416">Z176+AF176</f>
        <v>0</v>
      </c>
      <c r="Z176" s="39">
        <f t="shared" ref="Z176:Z181" si="417">AA176+AB176+AC176+AD176</f>
        <v>0</v>
      </c>
      <c r="AA176" s="39"/>
      <c r="AB176" s="39"/>
      <c r="AC176" s="39"/>
      <c r="AD176" s="39"/>
      <c r="AE176" s="39"/>
      <c r="AF176" s="39"/>
      <c r="AG176" s="39"/>
      <c r="AH176" s="39"/>
      <c r="AI176" s="39"/>
      <c r="AJ176" s="39"/>
      <c r="AK176" s="39"/>
      <c r="AL176" s="39"/>
      <c r="AM176" s="91">
        <f t="shared" ref="AM176:AM208" si="418">Y176/C176*100</f>
        <v>0</v>
      </c>
      <c r="AN176" s="90">
        <f t="shared" si="376"/>
        <v>0</v>
      </c>
      <c r="AO176" s="12" t="s">
        <v>267</v>
      </c>
      <c r="AP176" s="45"/>
      <c r="AQ176">
        <v>1</v>
      </c>
    </row>
    <row r="177" spans="1:43" ht="37.5">
      <c r="A177" s="12">
        <v>13</v>
      </c>
      <c r="B177" s="5" t="s">
        <v>112</v>
      </c>
      <c r="C177" s="39">
        <f t="shared" si="413"/>
        <v>5000</v>
      </c>
      <c r="D177" s="39">
        <f t="shared" si="406"/>
        <v>3700</v>
      </c>
      <c r="E177" s="39">
        <f t="shared" si="398"/>
        <v>5000</v>
      </c>
      <c r="F177" s="39">
        <f t="shared" si="399"/>
        <v>3700</v>
      </c>
      <c r="G177" s="35"/>
      <c r="H177" s="35"/>
      <c r="I177" s="35">
        <v>5000</v>
      </c>
      <c r="J177" s="35">
        <v>3700</v>
      </c>
      <c r="K177" s="35"/>
      <c r="L177" s="35"/>
      <c r="M177" s="35"/>
      <c r="N177" s="35"/>
      <c r="O177" s="35">
        <f t="shared" si="411"/>
        <v>0</v>
      </c>
      <c r="P177" s="35">
        <f t="shared" si="412"/>
        <v>0</v>
      </c>
      <c r="Q177" s="35">
        <f t="shared" si="414"/>
        <v>0</v>
      </c>
      <c r="R177" s="35">
        <f t="shared" si="415"/>
        <v>0</v>
      </c>
      <c r="S177" s="35"/>
      <c r="T177" s="35"/>
      <c r="U177" s="35"/>
      <c r="V177" s="35"/>
      <c r="W177" s="35"/>
      <c r="X177" s="35"/>
      <c r="Y177" s="39">
        <f t="shared" si="416"/>
        <v>0</v>
      </c>
      <c r="Z177" s="39">
        <f t="shared" si="417"/>
        <v>0</v>
      </c>
      <c r="AA177" s="39"/>
      <c r="AB177" s="39"/>
      <c r="AC177" s="39"/>
      <c r="AD177" s="39"/>
      <c r="AE177" s="39"/>
      <c r="AF177" s="39"/>
      <c r="AG177" s="39"/>
      <c r="AH177" s="39"/>
      <c r="AI177" s="39"/>
      <c r="AJ177" s="39"/>
      <c r="AK177" s="39"/>
      <c r="AL177" s="39"/>
      <c r="AM177" s="91">
        <f t="shared" si="418"/>
        <v>0</v>
      </c>
      <c r="AN177" s="90">
        <f t="shared" si="376"/>
        <v>0</v>
      </c>
      <c r="AO177" s="12" t="s">
        <v>267</v>
      </c>
      <c r="AP177" s="45"/>
      <c r="AQ177">
        <v>1</v>
      </c>
    </row>
    <row r="178" spans="1:43" ht="37.5">
      <c r="A178" s="12">
        <v>14</v>
      </c>
      <c r="B178" s="5" t="s">
        <v>113</v>
      </c>
      <c r="C178" s="39">
        <f t="shared" si="413"/>
        <v>7000</v>
      </c>
      <c r="D178" s="39">
        <f t="shared" si="406"/>
        <v>4200</v>
      </c>
      <c r="E178" s="39">
        <f t="shared" si="398"/>
        <v>7000</v>
      </c>
      <c r="F178" s="39">
        <f t="shared" si="399"/>
        <v>4200</v>
      </c>
      <c r="G178" s="35"/>
      <c r="H178" s="35"/>
      <c r="I178" s="35">
        <v>7000</v>
      </c>
      <c r="J178" s="35">
        <v>4200</v>
      </c>
      <c r="K178" s="35"/>
      <c r="L178" s="35"/>
      <c r="M178" s="35"/>
      <c r="N178" s="35"/>
      <c r="O178" s="35">
        <f t="shared" si="411"/>
        <v>0</v>
      </c>
      <c r="P178" s="35">
        <f t="shared" si="412"/>
        <v>0</v>
      </c>
      <c r="Q178" s="35">
        <f t="shared" si="414"/>
        <v>0</v>
      </c>
      <c r="R178" s="35">
        <f t="shared" si="415"/>
        <v>0</v>
      </c>
      <c r="S178" s="35"/>
      <c r="T178" s="35"/>
      <c r="U178" s="35"/>
      <c r="V178" s="35"/>
      <c r="W178" s="35"/>
      <c r="X178" s="35"/>
      <c r="Y178" s="39">
        <f t="shared" si="416"/>
        <v>4200</v>
      </c>
      <c r="Z178" s="39">
        <f t="shared" si="417"/>
        <v>4200</v>
      </c>
      <c r="AA178" s="39"/>
      <c r="AB178" s="39">
        <v>4200</v>
      </c>
      <c r="AC178" s="39"/>
      <c r="AD178" s="39"/>
      <c r="AE178" s="39"/>
      <c r="AF178" s="39"/>
      <c r="AG178" s="39"/>
      <c r="AH178" s="39"/>
      <c r="AI178" s="39"/>
      <c r="AJ178" s="39"/>
      <c r="AK178" s="39"/>
      <c r="AL178" s="39"/>
      <c r="AM178" s="91">
        <f t="shared" si="418"/>
        <v>60</v>
      </c>
      <c r="AN178" s="90">
        <f t="shared" si="376"/>
        <v>100</v>
      </c>
      <c r="AO178" s="12" t="s">
        <v>267</v>
      </c>
      <c r="AP178" s="45"/>
      <c r="AQ178">
        <v>1</v>
      </c>
    </row>
    <row r="179" spans="1:43" ht="37.5">
      <c r="A179" s="12">
        <v>15</v>
      </c>
      <c r="B179" s="5" t="s">
        <v>114</v>
      </c>
      <c r="C179" s="39">
        <f t="shared" si="413"/>
        <v>5000</v>
      </c>
      <c r="D179" s="39">
        <f t="shared" si="406"/>
        <v>0</v>
      </c>
      <c r="E179" s="39">
        <f t="shared" si="398"/>
        <v>5000</v>
      </c>
      <c r="F179" s="39">
        <f t="shared" si="399"/>
        <v>0</v>
      </c>
      <c r="G179" s="35"/>
      <c r="H179" s="35"/>
      <c r="I179" s="35">
        <v>5000</v>
      </c>
      <c r="J179" s="35"/>
      <c r="K179" s="35"/>
      <c r="L179" s="35"/>
      <c r="M179" s="35"/>
      <c r="N179" s="35"/>
      <c r="O179" s="35">
        <f t="shared" si="411"/>
        <v>0</v>
      </c>
      <c r="P179" s="35">
        <f t="shared" si="412"/>
        <v>0</v>
      </c>
      <c r="Q179" s="35">
        <f t="shared" si="414"/>
        <v>0</v>
      </c>
      <c r="R179" s="35">
        <f t="shared" si="415"/>
        <v>0</v>
      </c>
      <c r="S179" s="35"/>
      <c r="T179" s="35"/>
      <c r="U179" s="35"/>
      <c r="V179" s="35"/>
      <c r="W179" s="35"/>
      <c r="X179" s="35"/>
      <c r="Y179" s="39">
        <f t="shared" si="416"/>
        <v>0</v>
      </c>
      <c r="Z179" s="39">
        <f t="shared" si="417"/>
        <v>0</v>
      </c>
      <c r="AA179" s="39"/>
      <c r="AB179" s="39"/>
      <c r="AC179" s="39"/>
      <c r="AD179" s="39"/>
      <c r="AE179" s="39"/>
      <c r="AF179" s="39"/>
      <c r="AG179" s="39"/>
      <c r="AH179" s="39"/>
      <c r="AI179" s="39"/>
      <c r="AJ179" s="39"/>
      <c r="AK179" s="39"/>
      <c r="AL179" s="39"/>
      <c r="AM179" s="91">
        <f t="shared" si="418"/>
        <v>0</v>
      </c>
      <c r="AN179" s="90"/>
      <c r="AO179" s="12" t="s">
        <v>267</v>
      </c>
      <c r="AP179" s="45"/>
      <c r="AQ179">
        <v>1</v>
      </c>
    </row>
    <row r="180" spans="1:43" ht="37.5">
      <c r="A180" s="12">
        <v>16</v>
      </c>
      <c r="B180" s="5" t="s">
        <v>115</v>
      </c>
      <c r="C180" s="39">
        <f t="shared" si="413"/>
        <v>3000</v>
      </c>
      <c r="D180" s="39">
        <f t="shared" si="406"/>
        <v>0</v>
      </c>
      <c r="E180" s="39">
        <f t="shared" si="398"/>
        <v>3000</v>
      </c>
      <c r="F180" s="39">
        <f t="shared" si="399"/>
        <v>0</v>
      </c>
      <c r="G180" s="35"/>
      <c r="H180" s="35"/>
      <c r="I180" s="35">
        <v>3000</v>
      </c>
      <c r="J180" s="35"/>
      <c r="K180" s="35"/>
      <c r="L180" s="35"/>
      <c r="M180" s="35"/>
      <c r="N180" s="35"/>
      <c r="O180" s="35">
        <f t="shared" si="411"/>
        <v>0</v>
      </c>
      <c r="P180" s="35">
        <f t="shared" si="412"/>
        <v>0</v>
      </c>
      <c r="Q180" s="35">
        <f t="shared" si="414"/>
        <v>0</v>
      </c>
      <c r="R180" s="35">
        <f t="shared" si="415"/>
        <v>0</v>
      </c>
      <c r="S180" s="35"/>
      <c r="T180" s="35"/>
      <c r="U180" s="35"/>
      <c r="V180" s="35"/>
      <c r="W180" s="35"/>
      <c r="X180" s="35"/>
      <c r="Y180" s="39">
        <f t="shared" si="416"/>
        <v>0</v>
      </c>
      <c r="Z180" s="39">
        <f t="shared" si="417"/>
        <v>0</v>
      </c>
      <c r="AA180" s="39"/>
      <c r="AB180" s="39"/>
      <c r="AC180" s="39"/>
      <c r="AD180" s="39"/>
      <c r="AE180" s="39"/>
      <c r="AF180" s="39"/>
      <c r="AG180" s="39"/>
      <c r="AH180" s="39"/>
      <c r="AI180" s="39"/>
      <c r="AJ180" s="39"/>
      <c r="AK180" s="39"/>
      <c r="AL180" s="39"/>
      <c r="AM180" s="91">
        <f t="shared" si="418"/>
        <v>0</v>
      </c>
      <c r="AN180" s="90"/>
      <c r="AO180" s="12" t="s">
        <v>267</v>
      </c>
      <c r="AP180" s="45"/>
      <c r="AQ180">
        <v>1</v>
      </c>
    </row>
    <row r="181" spans="1:43" ht="37.5">
      <c r="A181" s="12">
        <v>17</v>
      </c>
      <c r="B181" s="5" t="s">
        <v>116</v>
      </c>
      <c r="C181" s="39">
        <f t="shared" si="413"/>
        <v>5000</v>
      </c>
      <c r="D181" s="39">
        <f t="shared" si="406"/>
        <v>0</v>
      </c>
      <c r="E181" s="39">
        <f t="shared" si="398"/>
        <v>5000</v>
      </c>
      <c r="F181" s="39">
        <f t="shared" si="399"/>
        <v>0</v>
      </c>
      <c r="G181" s="35"/>
      <c r="H181" s="35"/>
      <c r="I181" s="35">
        <v>5000</v>
      </c>
      <c r="J181" s="35"/>
      <c r="K181" s="35"/>
      <c r="L181" s="35"/>
      <c r="M181" s="35"/>
      <c r="N181" s="35"/>
      <c r="O181" s="35">
        <f t="shared" si="411"/>
        <v>0</v>
      </c>
      <c r="P181" s="35">
        <f t="shared" si="412"/>
        <v>0</v>
      </c>
      <c r="Q181" s="35">
        <f t="shared" si="414"/>
        <v>0</v>
      </c>
      <c r="R181" s="35">
        <f t="shared" si="415"/>
        <v>0</v>
      </c>
      <c r="S181" s="35"/>
      <c r="T181" s="35"/>
      <c r="U181" s="35"/>
      <c r="V181" s="35"/>
      <c r="W181" s="35"/>
      <c r="X181" s="35"/>
      <c r="Y181" s="39">
        <f t="shared" si="416"/>
        <v>0</v>
      </c>
      <c r="Z181" s="39">
        <f t="shared" si="417"/>
        <v>0</v>
      </c>
      <c r="AA181" s="39"/>
      <c r="AB181" s="39"/>
      <c r="AC181" s="39"/>
      <c r="AD181" s="39"/>
      <c r="AE181" s="39"/>
      <c r="AF181" s="39"/>
      <c r="AG181" s="39"/>
      <c r="AH181" s="39"/>
      <c r="AI181" s="39"/>
      <c r="AJ181" s="39"/>
      <c r="AK181" s="39"/>
      <c r="AL181" s="39"/>
      <c r="AM181" s="91">
        <f t="shared" si="418"/>
        <v>0</v>
      </c>
      <c r="AN181" s="90"/>
      <c r="AO181" s="12" t="s">
        <v>267</v>
      </c>
      <c r="AP181" s="45"/>
      <c r="AQ181">
        <v>1</v>
      </c>
    </row>
    <row r="182" spans="1:43" ht="37.5">
      <c r="A182" s="12">
        <v>18</v>
      </c>
      <c r="B182" s="5" t="s">
        <v>117</v>
      </c>
      <c r="C182" s="39">
        <f t="shared" si="413"/>
        <v>3000</v>
      </c>
      <c r="D182" s="39">
        <f t="shared" si="406"/>
        <v>0</v>
      </c>
      <c r="E182" s="39">
        <f t="shared" si="398"/>
        <v>3000</v>
      </c>
      <c r="F182" s="39">
        <f t="shared" si="399"/>
        <v>0</v>
      </c>
      <c r="G182" s="35"/>
      <c r="H182" s="35"/>
      <c r="I182" s="35">
        <v>3000</v>
      </c>
      <c r="J182" s="35"/>
      <c r="K182" s="35"/>
      <c r="L182" s="35"/>
      <c r="M182" s="35"/>
      <c r="N182" s="35"/>
      <c r="O182" s="35">
        <f t="shared" si="411"/>
        <v>0</v>
      </c>
      <c r="P182" s="35">
        <f t="shared" si="412"/>
        <v>0</v>
      </c>
      <c r="Q182" s="35">
        <f t="shared" si="414"/>
        <v>0</v>
      </c>
      <c r="R182" s="35">
        <f t="shared" si="415"/>
        <v>0</v>
      </c>
      <c r="S182" s="35"/>
      <c r="T182" s="35"/>
      <c r="U182" s="35"/>
      <c r="V182" s="35"/>
      <c r="W182" s="35"/>
      <c r="X182" s="35"/>
      <c r="Y182" s="39"/>
      <c r="Z182" s="39"/>
      <c r="AA182" s="39"/>
      <c r="AB182" s="39"/>
      <c r="AC182" s="39"/>
      <c r="AD182" s="39"/>
      <c r="AE182" s="39"/>
      <c r="AF182" s="39"/>
      <c r="AG182" s="39"/>
      <c r="AH182" s="39"/>
      <c r="AI182" s="39"/>
      <c r="AJ182" s="39"/>
      <c r="AK182" s="39"/>
      <c r="AL182" s="39"/>
      <c r="AM182" s="91">
        <f t="shared" si="418"/>
        <v>0</v>
      </c>
      <c r="AN182" s="90"/>
      <c r="AO182" s="12" t="s">
        <v>265</v>
      </c>
      <c r="AP182" s="45"/>
      <c r="AQ182">
        <v>1</v>
      </c>
    </row>
    <row r="183" spans="1:43" ht="87.75" customHeight="1">
      <c r="A183" s="16">
        <v>19</v>
      </c>
      <c r="B183" s="2" t="s">
        <v>118</v>
      </c>
      <c r="C183" s="34">
        <f>SUM(C184:C185)</f>
        <v>6800</v>
      </c>
      <c r="D183" s="34">
        <f>SUM(D184:D185)</f>
        <v>6800</v>
      </c>
      <c r="E183" s="34">
        <f t="shared" ref="E183:AL183" si="419">SUM(E184:E185)</f>
        <v>6800</v>
      </c>
      <c r="F183" s="34">
        <f t="shared" si="419"/>
        <v>6800</v>
      </c>
      <c r="G183" s="34">
        <f t="shared" si="419"/>
        <v>0</v>
      </c>
      <c r="H183" s="34">
        <f t="shared" si="419"/>
        <v>0</v>
      </c>
      <c r="I183" s="34">
        <f t="shared" si="419"/>
        <v>6800</v>
      </c>
      <c r="J183" s="34">
        <f t="shared" si="419"/>
        <v>6800</v>
      </c>
      <c r="K183" s="34">
        <f t="shared" si="419"/>
        <v>0</v>
      </c>
      <c r="L183" s="34">
        <f t="shared" si="419"/>
        <v>0</v>
      </c>
      <c r="M183" s="34">
        <f t="shared" si="419"/>
        <v>0</v>
      </c>
      <c r="N183" s="34">
        <f t="shared" si="419"/>
        <v>0</v>
      </c>
      <c r="O183" s="34">
        <f t="shared" si="419"/>
        <v>0</v>
      </c>
      <c r="P183" s="34">
        <f t="shared" si="419"/>
        <v>0</v>
      </c>
      <c r="Q183" s="34">
        <f t="shared" si="419"/>
        <v>0</v>
      </c>
      <c r="R183" s="34">
        <f t="shared" si="419"/>
        <v>0</v>
      </c>
      <c r="S183" s="34">
        <f t="shared" si="419"/>
        <v>0</v>
      </c>
      <c r="T183" s="34">
        <f t="shared" si="419"/>
        <v>0</v>
      </c>
      <c r="U183" s="34">
        <f t="shared" si="419"/>
        <v>0</v>
      </c>
      <c r="V183" s="34">
        <f t="shared" si="419"/>
        <v>0</v>
      </c>
      <c r="W183" s="34">
        <f t="shared" si="419"/>
        <v>0</v>
      </c>
      <c r="X183" s="34">
        <f t="shared" si="419"/>
        <v>0</v>
      </c>
      <c r="Y183" s="34">
        <f t="shared" si="419"/>
        <v>5724</v>
      </c>
      <c r="Z183" s="34">
        <f t="shared" si="419"/>
        <v>5724</v>
      </c>
      <c r="AA183" s="34">
        <f t="shared" si="419"/>
        <v>0</v>
      </c>
      <c r="AB183" s="34">
        <f t="shared" si="419"/>
        <v>5724</v>
      </c>
      <c r="AC183" s="34">
        <f t="shared" si="419"/>
        <v>0</v>
      </c>
      <c r="AD183" s="34">
        <f t="shared" si="419"/>
        <v>0</v>
      </c>
      <c r="AE183" s="34"/>
      <c r="AF183" s="34">
        <f t="shared" si="419"/>
        <v>0</v>
      </c>
      <c r="AG183" s="34">
        <f t="shared" si="419"/>
        <v>0</v>
      </c>
      <c r="AH183" s="34">
        <f t="shared" si="419"/>
        <v>0</v>
      </c>
      <c r="AI183" s="34">
        <f t="shared" si="419"/>
        <v>0</v>
      </c>
      <c r="AJ183" s="34">
        <f t="shared" si="419"/>
        <v>0</v>
      </c>
      <c r="AK183" s="34">
        <f t="shared" si="419"/>
        <v>0</v>
      </c>
      <c r="AL183" s="34">
        <f t="shared" si="419"/>
        <v>0</v>
      </c>
      <c r="AM183" s="90">
        <f t="shared" si="418"/>
        <v>84.176470588235304</v>
      </c>
      <c r="AN183" s="90">
        <f t="shared" si="376"/>
        <v>84.176470588235304</v>
      </c>
      <c r="AO183" s="20"/>
      <c r="AP183" s="44"/>
    </row>
    <row r="184" spans="1:43" ht="90" customHeight="1">
      <c r="A184" s="17"/>
      <c r="B184" s="18" t="s">
        <v>119</v>
      </c>
      <c r="C184" s="36">
        <f t="shared" ref="C184:C185" si="420">E184+O184</f>
        <v>3800</v>
      </c>
      <c r="D184" s="36">
        <f t="shared" si="406"/>
        <v>2800</v>
      </c>
      <c r="E184" s="39">
        <f t="shared" ref="E184:E185" si="421">G184+I184+K184+L184+N184</f>
        <v>3800</v>
      </c>
      <c r="F184" s="36">
        <f t="shared" ref="F184:F185" si="422">H184+J184+K184+L184+N184</f>
        <v>2800</v>
      </c>
      <c r="G184" s="36"/>
      <c r="H184" s="36"/>
      <c r="I184" s="36">
        <v>3800</v>
      </c>
      <c r="J184" s="36">
        <v>2800</v>
      </c>
      <c r="K184" s="36"/>
      <c r="L184" s="36"/>
      <c r="M184" s="36"/>
      <c r="N184" s="36"/>
      <c r="O184" s="35">
        <f t="shared" ref="O184:O185" si="423">Q184+X184</f>
        <v>0</v>
      </c>
      <c r="P184" s="35">
        <f t="shared" ref="P184:P185" si="424">R184+X184</f>
        <v>0</v>
      </c>
      <c r="Q184" s="35">
        <f t="shared" ref="Q184:Q185" si="425">S184+U184+V184+W184</f>
        <v>0</v>
      </c>
      <c r="R184" s="35">
        <f t="shared" ref="R184:R185" si="426">T184+U184+V184+W184</f>
        <v>0</v>
      </c>
      <c r="S184" s="36"/>
      <c r="T184" s="36"/>
      <c r="U184" s="36"/>
      <c r="V184" s="36"/>
      <c r="W184" s="36"/>
      <c r="X184" s="36"/>
      <c r="Y184" s="36">
        <f>Z184+AF184</f>
        <v>2353</v>
      </c>
      <c r="Z184" s="36">
        <f t="shared" ref="Z184" si="427">AA184+AB184+AC184+AD184</f>
        <v>2353</v>
      </c>
      <c r="AA184" s="36"/>
      <c r="AB184" s="36">
        <v>2353</v>
      </c>
      <c r="AC184" s="36"/>
      <c r="AD184" s="36"/>
      <c r="AE184" s="36"/>
      <c r="AF184" s="36"/>
      <c r="AG184" s="36"/>
      <c r="AH184" s="36"/>
      <c r="AI184" s="36"/>
      <c r="AJ184" s="36"/>
      <c r="AK184" s="36"/>
      <c r="AL184" s="36"/>
      <c r="AM184" s="94">
        <f t="shared" si="418"/>
        <v>61.921052631578945</v>
      </c>
      <c r="AN184" s="94">
        <f t="shared" si="376"/>
        <v>84.035714285714278</v>
      </c>
      <c r="AO184" s="30" t="s">
        <v>262</v>
      </c>
      <c r="AP184" s="47"/>
      <c r="AQ184">
        <v>1</v>
      </c>
    </row>
    <row r="185" spans="1:43" ht="84.75" customHeight="1">
      <c r="A185" s="17"/>
      <c r="B185" s="18" t="s">
        <v>120</v>
      </c>
      <c r="C185" s="36">
        <f t="shared" si="420"/>
        <v>3000</v>
      </c>
      <c r="D185" s="36">
        <f t="shared" si="406"/>
        <v>4000</v>
      </c>
      <c r="E185" s="39">
        <f t="shared" si="421"/>
        <v>3000</v>
      </c>
      <c r="F185" s="36">
        <f t="shared" si="422"/>
        <v>4000</v>
      </c>
      <c r="G185" s="36"/>
      <c r="H185" s="36"/>
      <c r="I185" s="36">
        <v>3000</v>
      </c>
      <c r="J185" s="36">
        <v>4000</v>
      </c>
      <c r="K185" s="36"/>
      <c r="L185" s="36"/>
      <c r="M185" s="36"/>
      <c r="N185" s="36"/>
      <c r="O185" s="35">
        <f t="shared" si="423"/>
        <v>0</v>
      </c>
      <c r="P185" s="35">
        <f t="shared" si="424"/>
        <v>0</v>
      </c>
      <c r="Q185" s="35">
        <f t="shared" si="425"/>
        <v>0</v>
      </c>
      <c r="R185" s="35">
        <f t="shared" si="426"/>
        <v>0</v>
      </c>
      <c r="S185" s="36"/>
      <c r="T185" s="36"/>
      <c r="U185" s="36"/>
      <c r="V185" s="36"/>
      <c r="W185" s="36"/>
      <c r="X185" s="36"/>
      <c r="Y185" s="36">
        <f>Z185+AF185</f>
        <v>3371</v>
      </c>
      <c r="Z185" s="36">
        <f t="shared" ref="Z185" si="428">AA185+AB185+AC185+AD185</f>
        <v>3371</v>
      </c>
      <c r="AA185" s="36"/>
      <c r="AB185" s="36">
        <v>3371</v>
      </c>
      <c r="AC185" s="36"/>
      <c r="AD185" s="36"/>
      <c r="AE185" s="36"/>
      <c r="AF185" s="36"/>
      <c r="AG185" s="36"/>
      <c r="AH185" s="36"/>
      <c r="AI185" s="36"/>
      <c r="AJ185" s="36"/>
      <c r="AK185" s="36"/>
      <c r="AL185" s="36"/>
      <c r="AM185" s="94">
        <f t="shared" si="418"/>
        <v>112.36666666666666</v>
      </c>
      <c r="AN185" s="94">
        <f t="shared" si="376"/>
        <v>84.275000000000006</v>
      </c>
      <c r="AO185" s="30" t="s">
        <v>267</v>
      </c>
      <c r="AP185" s="47"/>
      <c r="AQ185">
        <v>1</v>
      </c>
    </row>
    <row r="186" spans="1:43">
      <c r="A186" s="15">
        <v>20</v>
      </c>
      <c r="B186" s="2" t="s">
        <v>64</v>
      </c>
      <c r="C186" s="34">
        <f>SUM(C187:C192)</f>
        <v>60252</v>
      </c>
      <c r="D186" s="34">
        <f>SUM(D187:D192)</f>
        <v>49725</v>
      </c>
      <c r="E186" s="34">
        <f t="shared" ref="E186:AL186" si="429">SUM(E187:E192)</f>
        <v>60252</v>
      </c>
      <c r="F186" s="34">
        <f t="shared" si="429"/>
        <v>49725</v>
      </c>
      <c r="G186" s="34">
        <f t="shared" si="429"/>
        <v>0</v>
      </c>
      <c r="H186" s="34">
        <f t="shared" si="429"/>
        <v>0</v>
      </c>
      <c r="I186" s="34">
        <f t="shared" si="429"/>
        <v>60252</v>
      </c>
      <c r="J186" s="34">
        <f t="shared" si="429"/>
        <v>49725</v>
      </c>
      <c r="K186" s="34">
        <f t="shared" si="429"/>
        <v>0</v>
      </c>
      <c r="L186" s="34">
        <f t="shared" si="429"/>
        <v>0</v>
      </c>
      <c r="M186" s="34">
        <f t="shared" si="429"/>
        <v>0</v>
      </c>
      <c r="N186" s="34">
        <f t="shared" si="429"/>
        <v>0</v>
      </c>
      <c r="O186" s="34">
        <f t="shared" si="429"/>
        <v>0</v>
      </c>
      <c r="P186" s="34">
        <f t="shared" si="429"/>
        <v>0</v>
      </c>
      <c r="Q186" s="34">
        <f t="shared" si="429"/>
        <v>0</v>
      </c>
      <c r="R186" s="34">
        <f t="shared" si="429"/>
        <v>0</v>
      </c>
      <c r="S186" s="34">
        <f t="shared" si="429"/>
        <v>0</v>
      </c>
      <c r="T186" s="34">
        <f t="shared" si="429"/>
        <v>0</v>
      </c>
      <c r="U186" s="34">
        <f t="shared" si="429"/>
        <v>0</v>
      </c>
      <c r="V186" s="34">
        <f t="shared" si="429"/>
        <v>0</v>
      </c>
      <c r="W186" s="34">
        <f t="shared" si="429"/>
        <v>0</v>
      </c>
      <c r="X186" s="34">
        <f t="shared" si="429"/>
        <v>0</v>
      </c>
      <c r="Y186" s="34">
        <f t="shared" si="429"/>
        <v>22389</v>
      </c>
      <c r="Z186" s="34">
        <f t="shared" si="429"/>
        <v>22389</v>
      </c>
      <c r="AA186" s="34">
        <f t="shared" si="429"/>
        <v>0</v>
      </c>
      <c r="AB186" s="34">
        <f t="shared" si="429"/>
        <v>22389</v>
      </c>
      <c r="AC186" s="34">
        <f t="shared" si="429"/>
        <v>0</v>
      </c>
      <c r="AD186" s="34">
        <f t="shared" si="429"/>
        <v>0</v>
      </c>
      <c r="AE186" s="34"/>
      <c r="AF186" s="34">
        <f t="shared" si="429"/>
        <v>0</v>
      </c>
      <c r="AG186" s="34">
        <f t="shared" si="429"/>
        <v>0</v>
      </c>
      <c r="AH186" s="34">
        <f t="shared" si="429"/>
        <v>0</v>
      </c>
      <c r="AI186" s="34">
        <f t="shared" si="429"/>
        <v>0</v>
      </c>
      <c r="AJ186" s="34">
        <f t="shared" si="429"/>
        <v>0</v>
      </c>
      <c r="AK186" s="34">
        <f t="shared" si="429"/>
        <v>0</v>
      </c>
      <c r="AL186" s="34">
        <f t="shared" si="429"/>
        <v>0</v>
      </c>
      <c r="AM186" s="90">
        <f t="shared" si="418"/>
        <v>37.158932483569011</v>
      </c>
      <c r="AN186" s="90">
        <f t="shared" si="376"/>
        <v>45.025641025641029</v>
      </c>
      <c r="AO186" s="16"/>
      <c r="AP186" s="44"/>
    </row>
    <row r="187" spans="1:43" ht="56.25">
      <c r="A187" s="30" t="s">
        <v>30</v>
      </c>
      <c r="B187" s="18" t="s">
        <v>121</v>
      </c>
      <c r="C187" s="36">
        <f t="shared" ref="C187:C192" si="430">E187+O187</f>
        <v>10000</v>
      </c>
      <c r="D187" s="36">
        <f t="shared" si="406"/>
        <v>5000</v>
      </c>
      <c r="E187" s="36">
        <f t="shared" ref="E187:E192" si="431">G187+I187+K187+L187+N187</f>
        <v>10000</v>
      </c>
      <c r="F187" s="36">
        <f t="shared" ref="F187:F192" si="432">H187+J187+K187+L187+N187</f>
        <v>5000</v>
      </c>
      <c r="G187" s="36"/>
      <c r="H187" s="36"/>
      <c r="I187" s="36">
        <v>10000</v>
      </c>
      <c r="J187" s="36">
        <v>5000</v>
      </c>
      <c r="K187" s="36"/>
      <c r="L187" s="36"/>
      <c r="M187" s="36"/>
      <c r="N187" s="36"/>
      <c r="O187" s="35">
        <f t="shared" ref="O187:O192" si="433">Q187+X187</f>
        <v>0</v>
      </c>
      <c r="P187" s="35">
        <f t="shared" ref="P187:P192" si="434">R187+X187</f>
        <v>0</v>
      </c>
      <c r="Q187" s="35">
        <f t="shared" ref="Q187:Q192" si="435">S187+U187+V187+W187</f>
        <v>0</v>
      </c>
      <c r="R187" s="35">
        <f t="shared" ref="R187:R192" si="436">T187+U187+V187+W187</f>
        <v>0</v>
      </c>
      <c r="S187" s="36"/>
      <c r="T187" s="36"/>
      <c r="U187" s="36"/>
      <c r="V187" s="36"/>
      <c r="W187" s="36"/>
      <c r="X187" s="36"/>
      <c r="Y187" s="36"/>
      <c r="Z187" s="36"/>
      <c r="AA187" s="36"/>
      <c r="AB187" s="36"/>
      <c r="AC187" s="36"/>
      <c r="AD187" s="36"/>
      <c r="AE187" s="36"/>
      <c r="AF187" s="36"/>
      <c r="AG187" s="36"/>
      <c r="AH187" s="36"/>
      <c r="AI187" s="36"/>
      <c r="AJ187" s="36"/>
      <c r="AK187" s="36"/>
      <c r="AL187" s="36"/>
      <c r="AM187" s="91">
        <f t="shared" si="418"/>
        <v>0</v>
      </c>
      <c r="AN187" s="90">
        <f t="shared" si="376"/>
        <v>0</v>
      </c>
      <c r="AO187" s="30" t="s">
        <v>262</v>
      </c>
      <c r="AP187" s="47"/>
      <c r="AQ187">
        <v>1</v>
      </c>
    </row>
    <row r="188" spans="1:43" ht="56.25">
      <c r="A188" s="30" t="s">
        <v>34</v>
      </c>
      <c r="B188" s="18" t="s">
        <v>122</v>
      </c>
      <c r="C188" s="36">
        <f t="shared" si="430"/>
        <v>17598</v>
      </c>
      <c r="D188" s="36">
        <f t="shared" si="406"/>
        <v>12156</v>
      </c>
      <c r="E188" s="36">
        <f t="shared" si="431"/>
        <v>17598</v>
      </c>
      <c r="F188" s="36">
        <f t="shared" si="432"/>
        <v>12156</v>
      </c>
      <c r="G188" s="36"/>
      <c r="H188" s="36"/>
      <c r="I188" s="36">
        <v>17598</v>
      </c>
      <c r="J188" s="36">
        <v>12156</v>
      </c>
      <c r="K188" s="36"/>
      <c r="L188" s="36"/>
      <c r="M188" s="36"/>
      <c r="N188" s="36"/>
      <c r="O188" s="35">
        <f t="shared" si="433"/>
        <v>0</v>
      </c>
      <c r="P188" s="35">
        <f t="shared" si="434"/>
        <v>0</v>
      </c>
      <c r="Q188" s="35">
        <f t="shared" si="435"/>
        <v>0</v>
      </c>
      <c r="R188" s="35">
        <f t="shared" si="436"/>
        <v>0</v>
      </c>
      <c r="S188" s="36"/>
      <c r="T188" s="36"/>
      <c r="U188" s="36"/>
      <c r="V188" s="36"/>
      <c r="W188" s="36"/>
      <c r="X188" s="36"/>
      <c r="Y188" s="36">
        <f>Z188+AF188</f>
        <v>7870</v>
      </c>
      <c r="Z188" s="36">
        <f t="shared" ref="Z188" si="437">AA188+AB188+AC188+AD188</f>
        <v>7870</v>
      </c>
      <c r="AA188" s="36"/>
      <c r="AB188" s="36">
        <v>7870</v>
      </c>
      <c r="AC188" s="36"/>
      <c r="AD188" s="36"/>
      <c r="AE188" s="36"/>
      <c r="AF188" s="36"/>
      <c r="AG188" s="36"/>
      <c r="AH188" s="36"/>
      <c r="AI188" s="36"/>
      <c r="AJ188" s="36"/>
      <c r="AK188" s="36"/>
      <c r="AL188" s="36"/>
      <c r="AM188" s="94">
        <f t="shared" si="418"/>
        <v>44.720991021707015</v>
      </c>
      <c r="AN188" s="94">
        <f t="shared" si="376"/>
        <v>64.741691345837452</v>
      </c>
      <c r="AO188" s="30" t="s">
        <v>262</v>
      </c>
      <c r="AP188" s="47"/>
      <c r="AQ188">
        <v>1</v>
      </c>
    </row>
    <row r="189" spans="1:43" ht="56.25">
      <c r="A189" s="30" t="s">
        <v>36</v>
      </c>
      <c r="B189" s="18" t="s">
        <v>123</v>
      </c>
      <c r="C189" s="36">
        <f t="shared" si="430"/>
        <v>18200</v>
      </c>
      <c r="D189" s="36">
        <f t="shared" si="406"/>
        <v>14284</v>
      </c>
      <c r="E189" s="36">
        <f t="shared" si="431"/>
        <v>18200</v>
      </c>
      <c r="F189" s="36">
        <f t="shared" si="432"/>
        <v>14284</v>
      </c>
      <c r="G189" s="36"/>
      <c r="H189" s="36"/>
      <c r="I189" s="36">
        <v>18200</v>
      </c>
      <c r="J189" s="36">
        <v>14284</v>
      </c>
      <c r="K189" s="36"/>
      <c r="L189" s="36"/>
      <c r="M189" s="36"/>
      <c r="N189" s="36"/>
      <c r="O189" s="35">
        <f t="shared" si="433"/>
        <v>0</v>
      </c>
      <c r="P189" s="35">
        <f t="shared" si="434"/>
        <v>0</v>
      </c>
      <c r="Q189" s="35">
        <f t="shared" si="435"/>
        <v>0</v>
      </c>
      <c r="R189" s="35">
        <f t="shared" si="436"/>
        <v>0</v>
      </c>
      <c r="S189" s="36"/>
      <c r="T189" s="36"/>
      <c r="U189" s="36"/>
      <c r="V189" s="36"/>
      <c r="W189" s="36"/>
      <c r="X189" s="36"/>
      <c r="Y189" s="36">
        <f>Z189+AF189</f>
        <v>7388</v>
      </c>
      <c r="Z189" s="36">
        <f t="shared" ref="Z189" si="438">AA189+AB189+AC189+AD189</f>
        <v>7388</v>
      </c>
      <c r="AA189" s="36"/>
      <c r="AB189" s="36">
        <v>7388</v>
      </c>
      <c r="AC189" s="36"/>
      <c r="AD189" s="36"/>
      <c r="AE189" s="36"/>
      <c r="AF189" s="36"/>
      <c r="AG189" s="36"/>
      <c r="AH189" s="36"/>
      <c r="AI189" s="36"/>
      <c r="AJ189" s="36"/>
      <c r="AK189" s="36"/>
      <c r="AL189" s="36"/>
      <c r="AM189" s="94">
        <f t="shared" si="418"/>
        <v>40.593406593406591</v>
      </c>
      <c r="AN189" s="94">
        <f t="shared" si="376"/>
        <v>51.722206664799778</v>
      </c>
      <c r="AO189" s="30" t="s">
        <v>262</v>
      </c>
      <c r="AP189" s="47"/>
      <c r="AQ189">
        <v>1</v>
      </c>
    </row>
    <row r="190" spans="1:43" ht="37.5">
      <c r="A190" s="30" t="s">
        <v>80</v>
      </c>
      <c r="B190" s="18" t="s">
        <v>124</v>
      </c>
      <c r="C190" s="36">
        <f t="shared" si="430"/>
        <v>10000</v>
      </c>
      <c r="D190" s="36">
        <f t="shared" si="406"/>
        <v>11560</v>
      </c>
      <c r="E190" s="36">
        <f t="shared" si="431"/>
        <v>10000</v>
      </c>
      <c r="F190" s="36">
        <f t="shared" si="432"/>
        <v>11560</v>
      </c>
      <c r="G190" s="36"/>
      <c r="H190" s="36"/>
      <c r="I190" s="36">
        <v>10000</v>
      </c>
      <c r="J190" s="36">
        <v>11560</v>
      </c>
      <c r="K190" s="36"/>
      <c r="L190" s="36"/>
      <c r="M190" s="36"/>
      <c r="N190" s="36"/>
      <c r="O190" s="35">
        <f t="shared" si="433"/>
        <v>0</v>
      </c>
      <c r="P190" s="35">
        <f t="shared" si="434"/>
        <v>0</v>
      </c>
      <c r="Q190" s="35">
        <f t="shared" si="435"/>
        <v>0</v>
      </c>
      <c r="R190" s="35">
        <f t="shared" si="436"/>
        <v>0</v>
      </c>
      <c r="S190" s="36"/>
      <c r="T190" s="36"/>
      <c r="U190" s="36"/>
      <c r="V190" s="36"/>
      <c r="W190" s="36"/>
      <c r="X190" s="36"/>
      <c r="Y190" s="36">
        <f>Z190+AF190</f>
        <v>2711</v>
      </c>
      <c r="Z190" s="36">
        <f t="shared" ref="Z190:Z192" si="439">AA190+AB190+AC190+AD190</f>
        <v>2711</v>
      </c>
      <c r="AA190" s="36"/>
      <c r="AB190" s="36">
        <v>2711</v>
      </c>
      <c r="AC190" s="36"/>
      <c r="AD190" s="36"/>
      <c r="AE190" s="36"/>
      <c r="AF190" s="36"/>
      <c r="AG190" s="36"/>
      <c r="AH190" s="36"/>
      <c r="AI190" s="36"/>
      <c r="AJ190" s="36"/>
      <c r="AK190" s="36"/>
      <c r="AL190" s="36"/>
      <c r="AM190" s="94">
        <f t="shared" si="418"/>
        <v>27.11</v>
      </c>
      <c r="AN190" s="94">
        <f t="shared" si="376"/>
        <v>23.451557093425606</v>
      </c>
      <c r="AO190" s="12" t="s">
        <v>265</v>
      </c>
      <c r="AP190" s="47"/>
      <c r="AQ190">
        <v>1</v>
      </c>
    </row>
    <row r="191" spans="1:43" ht="37.5">
      <c r="A191" s="30" t="s">
        <v>82</v>
      </c>
      <c r="B191" s="18" t="s">
        <v>125</v>
      </c>
      <c r="C191" s="36">
        <f t="shared" si="430"/>
        <v>1467</v>
      </c>
      <c r="D191" s="36">
        <f t="shared" si="406"/>
        <v>3028</v>
      </c>
      <c r="E191" s="36">
        <f t="shared" si="431"/>
        <v>1467</v>
      </c>
      <c r="F191" s="36">
        <f t="shared" si="432"/>
        <v>3028</v>
      </c>
      <c r="G191" s="36"/>
      <c r="H191" s="36"/>
      <c r="I191" s="36">
        <v>1467</v>
      </c>
      <c r="J191" s="36">
        <v>3028</v>
      </c>
      <c r="K191" s="36"/>
      <c r="L191" s="36"/>
      <c r="M191" s="36"/>
      <c r="N191" s="36"/>
      <c r="O191" s="35">
        <f t="shared" si="433"/>
        <v>0</v>
      </c>
      <c r="P191" s="35">
        <f t="shared" si="434"/>
        <v>0</v>
      </c>
      <c r="Q191" s="35">
        <f t="shared" si="435"/>
        <v>0</v>
      </c>
      <c r="R191" s="35">
        <f t="shared" si="436"/>
        <v>0</v>
      </c>
      <c r="S191" s="36"/>
      <c r="T191" s="36"/>
      <c r="U191" s="36"/>
      <c r="V191" s="36"/>
      <c r="W191" s="36"/>
      <c r="X191" s="36"/>
      <c r="Y191" s="36">
        <f>Z191+AF191</f>
        <v>724</v>
      </c>
      <c r="Z191" s="36">
        <f t="shared" si="439"/>
        <v>724</v>
      </c>
      <c r="AA191" s="36"/>
      <c r="AB191" s="36">
        <v>724</v>
      </c>
      <c r="AC191" s="36"/>
      <c r="AD191" s="36"/>
      <c r="AE191" s="36"/>
      <c r="AF191" s="36"/>
      <c r="AG191" s="36"/>
      <c r="AH191" s="36"/>
      <c r="AI191" s="36"/>
      <c r="AJ191" s="36"/>
      <c r="AK191" s="36"/>
      <c r="AL191" s="36"/>
      <c r="AM191" s="94">
        <f t="shared" si="418"/>
        <v>49.352419904567149</v>
      </c>
      <c r="AN191" s="94">
        <f t="shared" si="376"/>
        <v>23.910171730515192</v>
      </c>
      <c r="AO191" s="12" t="s">
        <v>265</v>
      </c>
      <c r="AP191" s="47"/>
      <c r="AQ191">
        <v>1</v>
      </c>
    </row>
    <row r="192" spans="1:43" ht="37.5">
      <c r="A192" s="30" t="s">
        <v>84</v>
      </c>
      <c r="B192" s="18" t="s">
        <v>126</v>
      </c>
      <c r="C192" s="36">
        <f t="shared" si="430"/>
        <v>2987</v>
      </c>
      <c r="D192" s="36">
        <f t="shared" si="406"/>
        <v>3697</v>
      </c>
      <c r="E192" s="36">
        <f t="shared" si="431"/>
        <v>2987</v>
      </c>
      <c r="F192" s="36">
        <f t="shared" si="432"/>
        <v>3697</v>
      </c>
      <c r="G192" s="36"/>
      <c r="H192" s="36"/>
      <c r="I192" s="36">
        <v>2987</v>
      </c>
      <c r="J192" s="36">
        <v>3697</v>
      </c>
      <c r="K192" s="36"/>
      <c r="L192" s="36"/>
      <c r="M192" s="36"/>
      <c r="N192" s="36"/>
      <c r="O192" s="35">
        <f t="shared" si="433"/>
        <v>0</v>
      </c>
      <c r="P192" s="35">
        <f t="shared" si="434"/>
        <v>0</v>
      </c>
      <c r="Q192" s="35">
        <f t="shared" si="435"/>
        <v>0</v>
      </c>
      <c r="R192" s="35">
        <f t="shared" si="436"/>
        <v>0</v>
      </c>
      <c r="S192" s="36"/>
      <c r="T192" s="36"/>
      <c r="U192" s="36"/>
      <c r="V192" s="36"/>
      <c r="W192" s="36"/>
      <c r="X192" s="36"/>
      <c r="Y192" s="36">
        <f>Z192+AF192</f>
        <v>3696</v>
      </c>
      <c r="Z192" s="36">
        <f t="shared" si="439"/>
        <v>3696</v>
      </c>
      <c r="AA192" s="36"/>
      <c r="AB192" s="36">
        <v>3696</v>
      </c>
      <c r="AC192" s="36"/>
      <c r="AD192" s="36"/>
      <c r="AE192" s="36"/>
      <c r="AF192" s="36"/>
      <c r="AG192" s="36"/>
      <c r="AH192" s="36"/>
      <c r="AI192" s="36"/>
      <c r="AJ192" s="36"/>
      <c r="AK192" s="36"/>
      <c r="AL192" s="36"/>
      <c r="AM192" s="94">
        <f t="shared" si="418"/>
        <v>123.73619015734852</v>
      </c>
      <c r="AN192" s="94">
        <f t="shared" si="376"/>
        <v>99.972951041384903</v>
      </c>
      <c r="AO192" s="12" t="s">
        <v>265</v>
      </c>
      <c r="AP192" s="47"/>
      <c r="AQ192">
        <v>1</v>
      </c>
    </row>
    <row r="193" spans="1:43">
      <c r="A193" s="16" t="s">
        <v>36</v>
      </c>
      <c r="B193" s="2" t="s">
        <v>37</v>
      </c>
      <c r="C193" s="34">
        <f>C194+C212</f>
        <v>444864</v>
      </c>
      <c r="D193" s="34">
        <f>D194+D212</f>
        <v>416873</v>
      </c>
      <c r="E193" s="34">
        <f t="shared" ref="E193:F193" si="440">E194+E212</f>
        <v>444864</v>
      </c>
      <c r="F193" s="34">
        <f t="shared" si="440"/>
        <v>419873</v>
      </c>
      <c r="G193" s="34">
        <f t="shared" ref="G193:AL193" si="441">G194+G212</f>
        <v>0</v>
      </c>
      <c r="H193" s="34">
        <f t="shared" si="441"/>
        <v>0</v>
      </c>
      <c r="I193" s="34">
        <f t="shared" si="441"/>
        <v>444864</v>
      </c>
      <c r="J193" s="34">
        <f t="shared" si="441"/>
        <v>419873</v>
      </c>
      <c r="K193" s="34">
        <f t="shared" si="441"/>
        <v>0</v>
      </c>
      <c r="L193" s="34">
        <f t="shared" si="441"/>
        <v>0</v>
      </c>
      <c r="M193" s="34">
        <f t="shared" si="441"/>
        <v>0</v>
      </c>
      <c r="N193" s="34">
        <f t="shared" si="441"/>
        <v>0</v>
      </c>
      <c r="O193" s="34">
        <f t="shared" si="441"/>
        <v>0</v>
      </c>
      <c r="P193" s="34">
        <f t="shared" si="441"/>
        <v>0</v>
      </c>
      <c r="Q193" s="34">
        <f t="shared" si="441"/>
        <v>0</v>
      </c>
      <c r="R193" s="34">
        <f t="shared" si="441"/>
        <v>0</v>
      </c>
      <c r="S193" s="34">
        <f t="shared" si="441"/>
        <v>0</v>
      </c>
      <c r="T193" s="34">
        <f t="shared" si="441"/>
        <v>0</v>
      </c>
      <c r="U193" s="34">
        <f t="shared" si="441"/>
        <v>0</v>
      </c>
      <c r="V193" s="34">
        <f t="shared" si="441"/>
        <v>0</v>
      </c>
      <c r="W193" s="34">
        <f t="shared" si="441"/>
        <v>0</v>
      </c>
      <c r="X193" s="34">
        <f t="shared" si="441"/>
        <v>0</v>
      </c>
      <c r="Y193" s="34">
        <f t="shared" si="441"/>
        <v>281061</v>
      </c>
      <c r="Z193" s="34">
        <f t="shared" si="441"/>
        <v>281061</v>
      </c>
      <c r="AA193" s="34">
        <f t="shared" si="441"/>
        <v>0</v>
      </c>
      <c r="AB193" s="34">
        <f t="shared" si="441"/>
        <v>281061</v>
      </c>
      <c r="AC193" s="34">
        <f t="shared" si="441"/>
        <v>0</v>
      </c>
      <c r="AD193" s="34">
        <f t="shared" si="441"/>
        <v>0</v>
      </c>
      <c r="AE193" s="34"/>
      <c r="AF193" s="34">
        <f t="shared" si="441"/>
        <v>0</v>
      </c>
      <c r="AG193" s="34">
        <f t="shared" si="441"/>
        <v>0</v>
      </c>
      <c r="AH193" s="34">
        <f t="shared" si="441"/>
        <v>0</v>
      </c>
      <c r="AI193" s="34">
        <f t="shared" si="441"/>
        <v>0</v>
      </c>
      <c r="AJ193" s="34">
        <f t="shared" si="441"/>
        <v>0</v>
      </c>
      <c r="AK193" s="34">
        <f t="shared" si="441"/>
        <v>0</v>
      </c>
      <c r="AL193" s="34">
        <f t="shared" si="441"/>
        <v>0</v>
      </c>
      <c r="AM193" s="90">
        <f t="shared" si="418"/>
        <v>63.179083944756151</v>
      </c>
      <c r="AN193" s="90">
        <f t="shared" si="376"/>
        <v>67.421252995516625</v>
      </c>
      <c r="AO193" s="16"/>
      <c r="AP193" s="44"/>
    </row>
    <row r="194" spans="1:43" ht="19.5">
      <c r="A194" s="21" t="s">
        <v>52</v>
      </c>
      <c r="B194" s="56" t="s">
        <v>32</v>
      </c>
      <c r="C194" s="38">
        <f t="shared" ref="C194:F194" si="442">SUM(C195:C196,C204,C210:C211)</f>
        <v>299607</v>
      </c>
      <c r="D194" s="38">
        <f t="shared" ref="D194" si="443">SUM(D195:D196,D204,D210:D211)</f>
        <v>246684</v>
      </c>
      <c r="E194" s="38">
        <f t="shared" si="442"/>
        <v>299607</v>
      </c>
      <c r="F194" s="38">
        <f t="shared" si="442"/>
        <v>249684</v>
      </c>
      <c r="G194" s="38">
        <f t="shared" ref="G194:AL194" si="444">SUM(G195:G196,G204,G210:G211)</f>
        <v>0</v>
      </c>
      <c r="H194" s="38">
        <f t="shared" si="444"/>
        <v>0</v>
      </c>
      <c r="I194" s="38">
        <f t="shared" si="444"/>
        <v>299607</v>
      </c>
      <c r="J194" s="38">
        <f t="shared" si="444"/>
        <v>249684</v>
      </c>
      <c r="K194" s="38">
        <f t="shared" si="444"/>
        <v>0</v>
      </c>
      <c r="L194" s="38">
        <f t="shared" si="444"/>
        <v>0</v>
      </c>
      <c r="M194" s="38">
        <f t="shared" si="444"/>
        <v>0</v>
      </c>
      <c r="N194" s="38">
        <f t="shared" si="444"/>
        <v>0</v>
      </c>
      <c r="O194" s="38">
        <f t="shared" si="444"/>
        <v>0</v>
      </c>
      <c r="P194" s="38">
        <f t="shared" si="444"/>
        <v>0</v>
      </c>
      <c r="Q194" s="38">
        <f t="shared" si="444"/>
        <v>0</v>
      </c>
      <c r="R194" s="38">
        <f t="shared" si="444"/>
        <v>0</v>
      </c>
      <c r="S194" s="38">
        <f t="shared" si="444"/>
        <v>0</v>
      </c>
      <c r="T194" s="38">
        <f t="shared" si="444"/>
        <v>0</v>
      </c>
      <c r="U194" s="38">
        <f t="shared" si="444"/>
        <v>0</v>
      </c>
      <c r="V194" s="38">
        <f t="shared" si="444"/>
        <v>0</v>
      </c>
      <c r="W194" s="38">
        <f t="shared" si="444"/>
        <v>0</v>
      </c>
      <c r="X194" s="38">
        <f t="shared" si="444"/>
        <v>0</v>
      </c>
      <c r="Y194" s="38">
        <f t="shared" si="444"/>
        <v>174530</v>
      </c>
      <c r="Z194" s="38">
        <f t="shared" si="444"/>
        <v>174530</v>
      </c>
      <c r="AA194" s="38">
        <f t="shared" si="444"/>
        <v>0</v>
      </c>
      <c r="AB194" s="38">
        <f t="shared" si="444"/>
        <v>174530</v>
      </c>
      <c r="AC194" s="38">
        <f t="shared" si="444"/>
        <v>0</v>
      </c>
      <c r="AD194" s="38">
        <f t="shared" si="444"/>
        <v>0</v>
      </c>
      <c r="AE194" s="38"/>
      <c r="AF194" s="38">
        <f t="shared" si="444"/>
        <v>0</v>
      </c>
      <c r="AG194" s="38">
        <f t="shared" si="444"/>
        <v>0</v>
      </c>
      <c r="AH194" s="38">
        <f t="shared" si="444"/>
        <v>0</v>
      </c>
      <c r="AI194" s="38">
        <f t="shared" si="444"/>
        <v>0</v>
      </c>
      <c r="AJ194" s="38">
        <f t="shared" si="444"/>
        <v>0</v>
      </c>
      <c r="AK194" s="38">
        <f t="shared" si="444"/>
        <v>0</v>
      </c>
      <c r="AL194" s="38">
        <f t="shared" si="444"/>
        <v>0</v>
      </c>
      <c r="AM194" s="90">
        <f t="shared" si="418"/>
        <v>58.252978067935665</v>
      </c>
      <c r="AN194" s="90">
        <f t="shared" si="376"/>
        <v>70.750433753303824</v>
      </c>
      <c r="AO194" s="31"/>
      <c r="AP194" s="51"/>
    </row>
    <row r="195" spans="1:43" ht="37.5">
      <c r="A195" s="12">
        <v>1</v>
      </c>
      <c r="B195" s="5" t="s">
        <v>127</v>
      </c>
      <c r="C195" s="39">
        <f t="shared" ref="C195:D216" si="445">E195+O195</f>
        <v>9000</v>
      </c>
      <c r="D195" s="36">
        <f t="shared" si="445"/>
        <v>0</v>
      </c>
      <c r="E195" s="39">
        <f t="shared" ref="E195" si="446">G195+I195+K195+L195+N195</f>
        <v>9000</v>
      </c>
      <c r="F195" s="36">
        <f t="shared" ref="F195" si="447">H195+J195+K195+L195+N195</f>
        <v>0</v>
      </c>
      <c r="G195" s="35"/>
      <c r="H195" s="35"/>
      <c r="I195" s="35">
        <v>9000</v>
      </c>
      <c r="J195" s="35"/>
      <c r="K195" s="35"/>
      <c r="L195" s="35"/>
      <c r="M195" s="35"/>
      <c r="N195" s="35"/>
      <c r="O195" s="35">
        <f t="shared" ref="O195" si="448">Q195+X195</f>
        <v>0</v>
      </c>
      <c r="P195" s="35">
        <f t="shared" ref="P195" si="449">R195+X195</f>
        <v>0</v>
      </c>
      <c r="Q195" s="35">
        <f t="shared" ref="Q195" si="450">S195+U195+V195+W195</f>
        <v>0</v>
      </c>
      <c r="R195" s="35">
        <f t="shared" ref="R195" si="451">T195+U195+V195+W195</f>
        <v>0</v>
      </c>
      <c r="S195" s="35"/>
      <c r="T195" s="35"/>
      <c r="U195" s="35"/>
      <c r="V195" s="35"/>
      <c r="W195" s="35"/>
      <c r="X195" s="35"/>
      <c r="Y195" s="39"/>
      <c r="Z195" s="39"/>
      <c r="AA195" s="39"/>
      <c r="AB195" s="39"/>
      <c r="AC195" s="39"/>
      <c r="AD195" s="39"/>
      <c r="AE195" s="39"/>
      <c r="AF195" s="39"/>
      <c r="AG195" s="39"/>
      <c r="AH195" s="39"/>
      <c r="AI195" s="39"/>
      <c r="AJ195" s="39"/>
      <c r="AK195" s="39"/>
      <c r="AL195" s="39"/>
      <c r="AM195" s="91">
        <f t="shared" si="418"/>
        <v>0</v>
      </c>
      <c r="AN195" s="90"/>
      <c r="AO195" s="12" t="s">
        <v>315</v>
      </c>
      <c r="AP195" s="45"/>
      <c r="AQ195">
        <v>1</v>
      </c>
    </row>
    <row r="196" spans="1:43" ht="70.5" customHeight="1">
      <c r="A196" s="16">
        <v>2</v>
      </c>
      <c r="B196" s="2" t="s">
        <v>118</v>
      </c>
      <c r="C196" s="34">
        <f>SUM(C197:C203)</f>
        <v>54780</v>
      </c>
      <c r="D196" s="34">
        <f>SUM(D197:D203)</f>
        <v>36500</v>
      </c>
      <c r="E196" s="34">
        <f t="shared" ref="E196:AL196" si="452">SUM(E197:E203)</f>
        <v>54780</v>
      </c>
      <c r="F196" s="34">
        <f t="shared" si="452"/>
        <v>36500</v>
      </c>
      <c r="G196" s="34">
        <f t="shared" si="452"/>
        <v>0</v>
      </c>
      <c r="H196" s="34">
        <f t="shared" si="452"/>
        <v>0</v>
      </c>
      <c r="I196" s="34">
        <f t="shared" si="452"/>
        <v>54780</v>
      </c>
      <c r="J196" s="34">
        <f t="shared" si="452"/>
        <v>36500</v>
      </c>
      <c r="K196" s="34">
        <f t="shared" si="452"/>
        <v>0</v>
      </c>
      <c r="L196" s="34">
        <f t="shared" si="452"/>
        <v>0</v>
      </c>
      <c r="M196" s="34">
        <f t="shared" si="452"/>
        <v>0</v>
      </c>
      <c r="N196" s="34">
        <f t="shared" si="452"/>
        <v>0</v>
      </c>
      <c r="O196" s="34">
        <f t="shared" si="452"/>
        <v>0</v>
      </c>
      <c r="P196" s="34">
        <f t="shared" si="452"/>
        <v>0</v>
      </c>
      <c r="Q196" s="34">
        <f t="shared" si="452"/>
        <v>0</v>
      </c>
      <c r="R196" s="34">
        <f t="shared" si="452"/>
        <v>0</v>
      </c>
      <c r="S196" s="34">
        <f t="shared" si="452"/>
        <v>0</v>
      </c>
      <c r="T196" s="34">
        <f t="shared" si="452"/>
        <v>0</v>
      </c>
      <c r="U196" s="34">
        <f t="shared" si="452"/>
        <v>0</v>
      </c>
      <c r="V196" s="34">
        <f t="shared" si="452"/>
        <v>0</v>
      </c>
      <c r="W196" s="34">
        <f t="shared" si="452"/>
        <v>0</v>
      </c>
      <c r="X196" s="34">
        <f t="shared" si="452"/>
        <v>0</v>
      </c>
      <c r="Y196" s="34">
        <f t="shared" si="452"/>
        <v>27614</v>
      </c>
      <c r="Z196" s="34">
        <f t="shared" si="452"/>
        <v>27614</v>
      </c>
      <c r="AA196" s="34">
        <f t="shared" si="452"/>
        <v>0</v>
      </c>
      <c r="AB196" s="34">
        <f t="shared" si="452"/>
        <v>27614</v>
      </c>
      <c r="AC196" s="34">
        <f t="shared" si="452"/>
        <v>0</v>
      </c>
      <c r="AD196" s="34">
        <f t="shared" si="452"/>
        <v>0</v>
      </c>
      <c r="AE196" s="34"/>
      <c r="AF196" s="34">
        <f t="shared" si="452"/>
        <v>0</v>
      </c>
      <c r="AG196" s="34">
        <f t="shared" si="452"/>
        <v>0</v>
      </c>
      <c r="AH196" s="34">
        <f t="shared" si="452"/>
        <v>0</v>
      </c>
      <c r="AI196" s="34">
        <f t="shared" si="452"/>
        <v>0</v>
      </c>
      <c r="AJ196" s="34">
        <f t="shared" si="452"/>
        <v>0</v>
      </c>
      <c r="AK196" s="34">
        <f t="shared" si="452"/>
        <v>0</v>
      </c>
      <c r="AL196" s="34">
        <f t="shared" si="452"/>
        <v>0</v>
      </c>
      <c r="AM196" s="90">
        <f t="shared" si="418"/>
        <v>50.408908360715586</v>
      </c>
      <c r="AN196" s="90">
        <f t="shared" si="376"/>
        <v>75.654794520547938</v>
      </c>
      <c r="AO196" s="16"/>
      <c r="AP196" s="44"/>
    </row>
    <row r="197" spans="1:43" ht="63" customHeight="1">
      <c r="A197" s="17"/>
      <c r="B197" s="18" t="s">
        <v>304</v>
      </c>
      <c r="C197" s="36">
        <f t="shared" ref="C197:C203" si="453">E197+O197</f>
        <v>5000</v>
      </c>
      <c r="D197" s="36">
        <f t="shared" si="445"/>
        <v>0</v>
      </c>
      <c r="E197" s="36">
        <f t="shared" ref="E197:E203" si="454">G197+I197+K197+L197+N197</f>
        <v>5000</v>
      </c>
      <c r="F197" s="36">
        <f t="shared" ref="F197:F203" si="455">H197+J197+K197+L197+N197</f>
        <v>0</v>
      </c>
      <c r="G197" s="36"/>
      <c r="H197" s="36"/>
      <c r="I197" s="36">
        <v>5000</v>
      </c>
      <c r="J197" s="36"/>
      <c r="K197" s="36"/>
      <c r="L197" s="36"/>
      <c r="M197" s="36"/>
      <c r="N197" s="36"/>
      <c r="O197" s="35">
        <f t="shared" ref="O197:O202" si="456">Q197+X197</f>
        <v>0</v>
      </c>
      <c r="P197" s="35">
        <f t="shared" ref="P197:P202" si="457">R197+X197</f>
        <v>0</v>
      </c>
      <c r="Q197" s="35">
        <f t="shared" ref="Q197:Q201" si="458">S197+U197+V197+W197</f>
        <v>0</v>
      </c>
      <c r="R197" s="35">
        <f t="shared" ref="R197:R201" si="459">T197+U197+V197+W197</f>
        <v>0</v>
      </c>
      <c r="S197" s="36"/>
      <c r="T197" s="36"/>
      <c r="U197" s="36"/>
      <c r="V197" s="36"/>
      <c r="W197" s="36"/>
      <c r="X197" s="36"/>
      <c r="Y197" s="36">
        <f t="shared" ref="Y197:Y203" si="460">Z197+AF197</f>
        <v>0</v>
      </c>
      <c r="Z197" s="36">
        <f t="shared" ref="Z197:Z199" si="461">AA197+AB197+AC197+AD197</f>
        <v>0</v>
      </c>
      <c r="AA197" s="36"/>
      <c r="AB197" s="36"/>
      <c r="AC197" s="36"/>
      <c r="AD197" s="36"/>
      <c r="AE197" s="36"/>
      <c r="AF197" s="36"/>
      <c r="AG197" s="36"/>
      <c r="AH197" s="36"/>
      <c r="AI197" s="36"/>
      <c r="AJ197" s="36"/>
      <c r="AK197" s="36"/>
      <c r="AL197" s="36"/>
      <c r="AM197" s="91">
        <f t="shared" si="418"/>
        <v>0</v>
      </c>
      <c r="AN197" s="90"/>
      <c r="AO197" s="30" t="s">
        <v>264</v>
      </c>
      <c r="AP197" s="47"/>
      <c r="AQ197">
        <v>1</v>
      </c>
    </row>
    <row r="198" spans="1:43" ht="80.25" customHeight="1">
      <c r="A198" s="17"/>
      <c r="B198" s="18" t="s">
        <v>128</v>
      </c>
      <c r="C198" s="36">
        <f t="shared" si="453"/>
        <v>3000</v>
      </c>
      <c r="D198" s="36">
        <f t="shared" si="445"/>
        <v>0</v>
      </c>
      <c r="E198" s="36">
        <f t="shared" si="454"/>
        <v>3000</v>
      </c>
      <c r="F198" s="36">
        <f t="shared" si="455"/>
        <v>0</v>
      </c>
      <c r="G198" s="36"/>
      <c r="H198" s="36"/>
      <c r="I198" s="36">
        <v>3000</v>
      </c>
      <c r="J198" s="36"/>
      <c r="K198" s="36"/>
      <c r="L198" s="36"/>
      <c r="M198" s="36"/>
      <c r="N198" s="36"/>
      <c r="O198" s="35">
        <f t="shared" si="456"/>
        <v>0</v>
      </c>
      <c r="P198" s="35">
        <f t="shared" si="457"/>
        <v>0</v>
      </c>
      <c r="Q198" s="35">
        <f t="shared" si="458"/>
        <v>0</v>
      </c>
      <c r="R198" s="35">
        <f t="shared" si="459"/>
        <v>0</v>
      </c>
      <c r="S198" s="36"/>
      <c r="T198" s="36"/>
      <c r="U198" s="36"/>
      <c r="V198" s="36"/>
      <c r="W198" s="36"/>
      <c r="X198" s="36"/>
      <c r="Y198" s="36">
        <f t="shared" si="460"/>
        <v>0</v>
      </c>
      <c r="Z198" s="36">
        <f t="shared" si="461"/>
        <v>0</v>
      </c>
      <c r="AA198" s="36"/>
      <c r="AB198" s="36"/>
      <c r="AC198" s="36"/>
      <c r="AD198" s="36"/>
      <c r="AE198" s="36"/>
      <c r="AF198" s="36"/>
      <c r="AG198" s="36"/>
      <c r="AH198" s="36"/>
      <c r="AI198" s="36"/>
      <c r="AJ198" s="36"/>
      <c r="AK198" s="36"/>
      <c r="AL198" s="36"/>
      <c r="AM198" s="91">
        <f t="shared" si="418"/>
        <v>0</v>
      </c>
      <c r="AN198" s="90"/>
      <c r="AO198" s="30" t="s">
        <v>266</v>
      </c>
      <c r="AP198" s="47"/>
      <c r="AQ198">
        <v>1</v>
      </c>
    </row>
    <row r="199" spans="1:43" ht="71.25" customHeight="1">
      <c r="A199" s="17"/>
      <c r="B199" s="18" t="s">
        <v>129</v>
      </c>
      <c r="C199" s="36">
        <f t="shared" si="453"/>
        <v>9780</v>
      </c>
      <c r="D199" s="36">
        <f t="shared" si="445"/>
        <v>4000</v>
      </c>
      <c r="E199" s="36">
        <f t="shared" si="454"/>
        <v>9780</v>
      </c>
      <c r="F199" s="36">
        <f t="shared" si="455"/>
        <v>4000</v>
      </c>
      <c r="G199" s="36"/>
      <c r="H199" s="36"/>
      <c r="I199" s="36">
        <v>9780</v>
      </c>
      <c r="J199" s="36">
        <v>4000</v>
      </c>
      <c r="K199" s="36"/>
      <c r="L199" s="36"/>
      <c r="M199" s="36"/>
      <c r="N199" s="36"/>
      <c r="O199" s="35">
        <f t="shared" si="456"/>
        <v>0</v>
      </c>
      <c r="P199" s="35">
        <f t="shared" si="457"/>
        <v>0</v>
      </c>
      <c r="Q199" s="35">
        <f t="shared" si="458"/>
        <v>0</v>
      </c>
      <c r="R199" s="35">
        <f t="shared" si="459"/>
        <v>0</v>
      </c>
      <c r="S199" s="36"/>
      <c r="T199" s="36"/>
      <c r="U199" s="36"/>
      <c r="V199" s="36"/>
      <c r="W199" s="36"/>
      <c r="X199" s="36"/>
      <c r="Y199" s="36">
        <f t="shared" si="460"/>
        <v>4000</v>
      </c>
      <c r="Z199" s="36">
        <f t="shared" si="461"/>
        <v>4000</v>
      </c>
      <c r="AA199" s="36"/>
      <c r="AB199" s="36">
        <v>4000</v>
      </c>
      <c r="AC199" s="36"/>
      <c r="AD199" s="36"/>
      <c r="AE199" s="36"/>
      <c r="AF199" s="36"/>
      <c r="AG199" s="36"/>
      <c r="AH199" s="36"/>
      <c r="AI199" s="36"/>
      <c r="AJ199" s="36"/>
      <c r="AK199" s="36"/>
      <c r="AL199" s="36"/>
      <c r="AM199" s="91">
        <f t="shared" si="418"/>
        <v>40.899795501022496</v>
      </c>
      <c r="AN199" s="90">
        <f t="shared" si="376"/>
        <v>100</v>
      </c>
      <c r="AO199" s="30" t="s">
        <v>313</v>
      </c>
      <c r="AP199" s="47"/>
      <c r="AQ199">
        <v>1</v>
      </c>
    </row>
    <row r="200" spans="1:43" ht="67.5" customHeight="1">
      <c r="A200" s="17"/>
      <c r="B200" s="18" t="s">
        <v>130</v>
      </c>
      <c r="C200" s="36">
        <f t="shared" si="453"/>
        <v>16000</v>
      </c>
      <c r="D200" s="36">
        <f t="shared" si="445"/>
        <v>16000</v>
      </c>
      <c r="E200" s="36">
        <f t="shared" si="454"/>
        <v>16000</v>
      </c>
      <c r="F200" s="36">
        <f t="shared" si="455"/>
        <v>16000</v>
      </c>
      <c r="G200" s="36"/>
      <c r="H200" s="36"/>
      <c r="I200" s="36">
        <v>16000</v>
      </c>
      <c r="J200" s="36">
        <v>16000</v>
      </c>
      <c r="K200" s="36"/>
      <c r="L200" s="36"/>
      <c r="M200" s="36"/>
      <c r="N200" s="36"/>
      <c r="O200" s="35">
        <f t="shared" si="456"/>
        <v>0</v>
      </c>
      <c r="P200" s="35">
        <f t="shared" si="457"/>
        <v>0</v>
      </c>
      <c r="Q200" s="35">
        <f t="shared" si="458"/>
        <v>0</v>
      </c>
      <c r="R200" s="35">
        <f t="shared" si="459"/>
        <v>0</v>
      </c>
      <c r="S200" s="36"/>
      <c r="T200" s="36"/>
      <c r="U200" s="36"/>
      <c r="V200" s="36"/>
      <c r="W200" s="36"/>
      <c r="X200" s="36"/>
      <c r="Y200" s="36">
        <f t="shared" si="460"/>
        <v>9138</v>
      </c>
      <c r="Z200" s="36">
        <f t="shared" ref="Z200:Z203" si="462">AA200+AB200+AC200+AD200</f>
        <v>9138</v>
      </c>
      <c r="AA200" s="36"/>
      <c r="AB200" s="36">
        <v>9138</v>
      </c>
      <c r="AC200" s="36"/>
      <c r="AD200" s="36"/>
      <c r="AE200" s="36"/>
      <c r="AF200" s="36"/>
      <c r="AG200" s="36"/>
      <c r="AH200" s="36"/>
      <c r="AI200" s="36"/>
      <c r="AJ200" s="36"/>
      <c r="AK200" s="36"/>
      <c r="AL200" s="36"/>
      <c r="AM200" s="94">
        <f t="shared" si="418"/>
        <v>57.112499999999997</v>
      </c>
      <c r="AN200" s="94">
        <f t="shared" si="376"/>
        <v>57.112499999999997</v>
      </c>
      <c r="AO200" s="30" t="s">
        <v>315</v>
      </c>
      <c r="AP200" s="47"/>
      <c r="AQ200">
        <v>1</v>
      </c>
    </row>
    <row r="201" spans="1:43" ht="87.75" customHeight="1">
      <c r="A201" s="17"/>
      <c r="B201" s="18" t="s">
        <v>316</v>
      </c>
      <c r="C201" s="36">
        <f t="shared" si="453"/>
        <v>10000</v>
      </c>
      <c r="D201" s="36">
        <f t="shared" si="445"/>
        <v>8000</v>
      </c>
      <c r="E201" s="36">
        <f t="shared" si="454"/>
        <v>10000</v>
      </c>
      <c r="F201" s="36">
        <f t="shared" si="455"/>
        <v>8000</v>
      </c>
      <c r="G201" s="36"/>
      <c r="H201" s="36"/>
      <c r="I201" s="36">
        <v>10000</v>
      </c>
      <c r="J201" s="36">
        <v>8000</v>
      </c>
      <c r="K201" s="36"/>
      <c r="L201" s="36"/>
      <c r="M201" s="36"/>
      <c r="N201" s="36"/>
      <c r="O201" s="35">
        <f t="shared" si="456"/>
        <v>0</v>
      </c>
      <c r="P201" s="35">
        <f t="shared" si="457"/>
        <v>0</v>
      </c>
      <c r="Q201" s="35">
        <f t="shared" si="458"/>
        <v>0</v>
      </c>
      <c r="R201" s="35">
        <f t="shared" si="459"/>
        <v>0</v>
      </c>
      <c r="S201" s="36"/>
      <c r="T201" s="36"/>
      <c r="U201" s="36"/>
      <c r="V201" s="36"/>
      <c r="W201" s="36"/>
      <c r="X201" s="36"/>
      <c r="Y201" s="36">
        <f t="shared" si="460"/>
        <v>7317</v>
      </c>
      <c r="Z201" s="36">
        <f t="shared" si="462"/>
        <v>7317</v>
      </c>
      <c r="AA201" s="36"/>
      <c r="AB201" s="36">
        <v>7317</v>
      </c>
      <c r="AC201" s="36"/>
      <c r="AD201" s="36"/>
      <c r="AE201" s="36"/>
      <c r="AF201" s="36"/>
      <c r="AG201" s="36"/>
      <c r="AH201" s="36"/>
      <c r="AI201" s="36"/>
      <c r="AJ201" s="36"/>
      <c r="AK201" s="36"/>
      <c r="AL201" s="36"/>
      <c r="AM201" s="94">
        <f t="shared" si="418"/>
        <v>73.17</v>
      </c>
      <c r="AN201" s="94">
        <f t="shared" si="376"/>
        <v>91.462500000000006</v>
      </c>
      <c r="AO201" s="30" t="s">
        <v>261</v>
      </c>
      <c r="AP201" s="47"/>
      <c r="AQ201">
        <v>1</v>
      </c>
    </row>
    <row r="202" spans="1:43" ht="69.75" customHeight="1">
      <c r="A202" s="17"/>
      <c r="B202" s="18" t="s">
        <v>131</v>
      </c>
      <c r="C202" s="36">
        <f t="shared" si="453"/>
        <v>5000</v>
      </c>
      <c r="D202" s="36">
        <f t="shared" si="445"/>
        <v>6000</v>
      </c>
      <c r="E202" s="36">
        <f t="shared" si="454"/>
        <v>5000</v>
      </c>
      <c r="F202" s="36">
        <f t="shared" si="455"/>
        <v>6000</v>
      </c>
      <c r="G202" s="36"/>
      <c r="H202" s="36"/>
      <c r="I202" s="36">
        <v>5000</v>
      </c>
      <c r="J202" s="36">
        <v>6000</v>
      </c>
      <c r="K202" s="36"/>
      <c r="L202" s="36"/>
      <c r="M202" s="36"/>
      <c r="N202" s="36"/>
      <c r="O202" s="35">
        <f t="shared" si="456"/>
        <v>0</v>
      </c>
      <c r="P202" s="35">
        <f t="shared" si="457"/>
        <v>0</v>
      </c>
      <c r="Q202" s="35">
        <f t="shared" ref="Q202:Q203" si="463">S202+U202+V202+W202</f>
        <v>0</v>
      </c>
      <c r="R202" s="35">
        <f t="shared" ref="R202:R203" si="464">T202+U202+V202+W202</f>
        <v>0</v>
      </c>
      <c r="S202" s="36"/>
      <c r="T202" s="36"/>
      <c r="U202" s="36"/>
      <c r="V202" s="36"/>
      <c r="W202" s="36"/>
      <c r="X202" s="36"/>
      <c r="Y202" s="36">
        <f t="shared" si="460"/>
        <v>4969</v>
      </c>
      <c r="Z202" s="36">
        <f t="shared" si="462"/>
        <v>4969</v>
      </c>
      <c r="AA202" s="36"/>
      <c r="AB202" s="36">
        <v>4969</v>
      </c>
      <c r="AC202" s="36"/>
      <c r="AD202" s="36"/>
      <c r="AE202" s="36"/>
      <c r="AF202" s="36"/>
      <c r="AG202" s="36"/>
      <c r="AH202" s="36"/>
      <c r="AI202" s="36"/>
      <c r="AJ202" s="36"/>
      <c r="AK202" s="36"/>
      <c r="AL202" s="36"/>
      <c r="AM202" s="94">
        <f t="shared" si="418"/>
        <v>99.38</v>
      </c>
      <c r="AN202" s="94">
        <f t="shared" si="376"/>
        <v>82.816666666666677</v>
      </c>
      <c r="AO202" s="30" t="s">
        <v>264</v>
      </c>
      <c r="AP202" s="47"/>
      <c r="AQ202">
        <v>1</v>
      </c>
    </row>
    <row r="203" spans="1:43" ht="75" customHeight="1">
      <c r="A203" s="17"/>
      <c r="B203" s="18" t="s">
        <v>303</v>
      </c>
      <c r="C203" s="36">
        <f t="shared" si="453"/>
        <v>6000</v>
      </c>
      <c r="D203" s="36">
        <f t="shared" si="445"/>
        <v>2500</v>
      </c>
      <c r="E203" s="36">
        <f t="shared" si="454"/>
        <v>6000</v>
      </c>
      <c r="F203" s="36">
        <f t="shared" si="455"/>
        <v>2500</v>
      </c>
      <c r="G203" s="36"/>
      <c r="H203" s="36"/>
      <c r="I203" s="36">
        <v>6000</v>
      </c>
      <c r="J203" s="36">
        <v>2500</v>
      </c>
      <c r="K203" s="36"/>
      <c r="L203" s="36"/>
      <c r="M203" s="36"/>
      <c r="N203" s="36"/>
      <c r="O203" s="35">
        <f t="shared" ref="O203" si="465">Q203+X203</f>
        <v>0</v>
      </c>
      <c r="P203" s="35">
        <f t="shared" ref="P203" si="466">R203+X203</f>
        <v>0</v>
      </c>
      <c r="Q203" s="35">
        <f t="shared" si="463"/>
        <v>0</v>
      </c>
      <c r="R203" s="35">
        <f t="shared" si="464"/>
        <v>0</v>
      </c>
      <c r="S203" s="36"/>
      <c r="T203" s="36"/>
      <c r="U203" s="36"/>
      <c r="V203" s="36"/>
      <c r="W203" s="36"/>
      <c r="X203" s="36"/>
      <c r="Y203" s="36">
        <f t="shared" si="460"/>
        <v>2190</v>
      </c>
      <c r="Z203" s="36">
        <f t="shared" si="462"/>
        <v>2190</v>
      </c>
      <c r="AA203" s="36"/>
      <c r="AB203" s="36">
        <v>2190</v>
      </c>
      <c r="AC203" s="36"/>
      <c r="AD203" s="36"/>
      <c r="AE203" s="36"/>
      <c r="AF203" s="36"/>
      <c r="AG203" s="36"/>
      <c r="AH203" s="36"/>
      <c r="AI203" s="36"/>
      <c r="AJ203" s="36"/>
      <c r="AK203" s="36"/>
      <c r="AL203" s="36"/>
      <c r="AM203" s="94">
        <f t="shared" si="418"/>
        <v>36.5</v>
      </c>
      <c r="AN203" s="94">
        <f t="shared" si="376"/>
        <v>87.6</v>
      </c>
      <c r="AO203" s="12" t="s">
        <v>265</v>
      </c>
      <c r="AP203" s="47"/>
      <c r="AQ203">
        <v>1</v>
      </c>
    </row>
    <row r="204" spans="1:43" ht="67.5" customHeight="1">
      <c r="A204" s="16">
        <v>3</v>
      </c>
      <c r="B204" s="2" t="s">
        <v>132</v>
      </c>
      <c r="C204" s="34">
        <f t="shared" ref="C204:I204" si="467">SUM(C205:C209)</f>
        <v>235827</v>
      </c>
      <c r="D204" s="34">
        <f t="shared" si="467"/>
        <v>207084</v>
      </c>
      <c r="E204" s="34">
        <f t="shared" si="467"/>
        <v>235827</v>
      </c>
      <c r="F204" s="34">
        <f t="shared" si="467"/>
        <v>210084</v>
      </c>
      <c r="G204" s="34">
        <f t="shared" si="467"/>
        <v>0</v>
      </c>
      <c r="H204" s="34">
        <f t="shared" si="467"/>
        <v>0</v>
      </c>
      <c r="I204" s="34">
        <f t="shared" si="467"/>
        <v>235827</v>
      </c>
      <c r="J204" s="34">
        <f>SUM(J205:J209)</f>
        <v>210084</v>
      </c>
      <c r="K204" s="34">
        <f t="shared" ref="K204:AL204" si="468">SUM(K205:K208)</f>
        <v>0</v>
      </c>
      <c r="L204" s="34">
        <f t="shared" si="468"/>
        <v>0</v>
      </c>
      <c r="M204" s="34">
        <f t="shared" si="468"/>
        <v>0</v>
      </c>
      <c r="N204" s="34">
        <f t="shared" si="468"/>
        <v>0</v>
      </c>
      <c r="O204" s="34">
        <f t="shared" si="468"/>
        <v>0</v>
      </c>
      <c r="P204" s="34">
        <f t="shared" si="468"/>
        <v>0</v>
      </c>
      <c r="Q204" s="34">
        <f t="shared" si="468"/>
        <v>0</v>
      </c>
      <c r="R204" s="34">
        <f t="shared" si="468"/>
        <v>0</v>
      </c>
      <c r="S204" s="34">
        <f t="shared" si="468"/>
        <v>0</v>
      </c>
      <c r="T204" s="34">
        <f t="shared" si="468"/>
        <v>0</v>
      </c>
      <c r="U204" s="34">
        <f t="shared" si="468"/>
        <v>0</v>
      </c>
      <c r="V204" s="34">
        <f t="shared" si="468"/>
        <v>0</v>
      </c>
      <c r="W204" s="34">
        <f t="shared" si="468"/>
        <v>0</v>
      </c>
      <c r="X204" s="34">
        <f t="shared" si="468"/>
        <v>0</v>
      </c>
      <c r="Y204" s="34">
        <f t="shared" si="468"/>
        <v>146916</v>
      </c>
      <c r="Z204" s="34">
        <f t="shared" si="468"/>
        <v>146916</v>
      </c>
      <c r="AA204" s="34">
        <f t="shared" si="468"/>
        <v>0</v>
      </c>
      <c r="AB204" s="34">
        <f>SUM(AB205:AB209)</f>
        <v>146916</v>
      </c>
      <c r="AC204" s="34">
        <f t="shared" si="468"/>
        <v>0</v>
      </c>
      <c r="AD204" s="34">
        <f t="shared" si="468"/>
        <v>0</v>
      </c>
      <c r="AE204" s="34"/>
      <c r="AF204" s="34">
        <f t="shared" si="468"/>
        <v>0</v>
      </c>
      <c r="AG204" s="34">
        <f t="shared" si="468"/>
        <v>0</v>
      </c>
      <c r="AH204" s="34">
        <f t="shared" si="468"/>
        <v>0</v>
      </c>
      <c r="AI204" s="34">
        <f t="shared" si="468"/>
        <v>0</v>
      </c>
      <c r="AJ204" s="34">
        <f t="shared" si="468"/>
        <v>0</v>
      </c>
      <c r="AK204" s="34">
        <f t="shared" si="468"/>
        <v>0</v>
      </c>
      <c r="AL204" s="34">
        <f t="shared" si="468"/>
        <v>0</v>
      </c>
      <c r="AM204" s="90">
        <f t="shared" si="418"/>
        <v>62.298210128611231</v>
      </c>
      <c r="AN204" s="90">
        <f t="shared" si="376"/>
        <v>70.945123717911571</v>
      </c>
      <c r="AO204" s="16"/>
      <c r="AP204" s="44"/>
    </row>
    <row r="205" spans="1:43" ht="82.5" customHeight="1">
      <c r="A205" s="17"/>
      <c r="B205" s="18" t="s">
        <v>133</v>
      </c>
      <c r="C205" s="36">
        <f t="shared" ref="C205:C208" si="469">E205+O205</f>
        <v>27553</v>
      </c>
      <c r="D205" s="36">
        <f t="shared" si="445"/>
        <v>1000</v>
      </c>
      <c r="E205" s="36">
        <f t="shared" ref="E205:E211" si="470">G205+I205+K205+L205+N205</f>
        <v>27553</v>
      </c>
      <c r="F205" s="36">
        <f t="shared" ref="F205:F211" si="471">H205+J205+K205+L205+N205</f>
        <v>1000</v>
      </c>
      <c r="G205" s="36"/>
      <c r="H205" s="36"/>
      <c r="I205" s="36">
        <v>27553</v>
      </c>
      <c r="J205" s="36">
        <v>1000</v>
      </c>
      <c r="K205" s="36"/>
      <c r="L205" s="36"/>
      <c r="M205" s="36"/>
      <c r="N205" s="36"/>
      <c r="O205" s="35">
        <f t="shared" ref="O205:O208" si="472">Q205+X205</f>
        <v>0</v>
      </c>
      <c r="P205" s="35">
        <f t="shared" ref="P205:P208" si="473">R205+X205</f>
        <v>0</v>
      </c>
      <c r="Q205" s="35">
        <f t="shared" ref="Q205:Q211" si="474">S205+U205+V205+W205</f>
        <v>0</v>
      </c>
      <c r="R205" s="35">
        <f t="shared" ref="R205:R211" si="475">T205+U205+V205+W205</f>
        <v>0</v>
      </c>
      <c r="S205" s="36"/>
      <c r="T205" s="36"/>
      <c r="U205" s="36"/>
      <c r="V205" s="36"/>
      <c r="W205" s="36"/>
      <c r="X205" s="36"/>
      <c r="Y205" s="36">
        <f>Z205+AF205</f>
        <v>0</v>
      </c>
      <c r="Z205" s="36">
        <f t="shared" ref="Z205:Z208" si="476">AA205+AB205+AC205+AD205</f>
        <v>0</v>
      </c>
      <c r="AA205" s="36"/>
      <c r="AB205" s="36"/>
      <c r="AC205" s="36"/>
      <c r="AD205" s="36"/>
      <c r="AE205" s="36"/>
      <c r="AF205" s="36"/>
      <c r="AG205" s="36"/>
      <c r="AH205" s="36"/>
      <c r="AI205" s="36"/>
      <c r="AJ205" s="36"/>
      <c r="AK205" s="36"/>
      <c r="AL205" s="36"/>
      <c r="AM205" s="91">
        <f t="shared" si="418"/>
        <v>0</v>
      </c>
      <c r="AN205" s="90">
        <f t="shared" si="376"/>
        <v>0</v>
      </c>
      <c r="AO205" s="30" t="s">
        <v>262</v>
      </c>
      <c r="AP205" s="47"/>
      <c r="AQ205">
        <v>1</v>
      </c>
    </row>
    <row r="206" spans="1:43" ht="80.25" customHeight="1">
      <c r="A206" s="17"/>
      <c r="B206" s="18" t="s">
        <v>285</v>
      </c>
      <c r="C206" s="36">
        <f t="shared" si="469"/>
        <v>55179</v>
      </c>
      <c r="D206" s="36">
        <f t="shared" si="445"/>
        <v>55179</v>
      </c>
      <c r="E206" s="36">
        <f t="shared" si="470"/>
        <v>55179</v>
      </c>
      <c r="F206" s="36">
        <f t="shared" si="471"/>
        <v>55179</v>
      </c>
      <c r="G206" s="36"/>
      <c r="H206" s="36"/>
      <c r="I206" s="36">
        <v>55179</v>
      </c>
      <c r="J206" s="36">
        <v>55179</v>
      </c>
      <c r="K206" s="36"/>
      <c r="L206" s="36"/>
      <c r="M206" s="36"/>
      <c r="N206" s="36"/>
      <c r="O206" s="35">
        <f t="shared" si="472"/>
        <v>0</v>
      </c>
      <c r="P206" s="35">
        <f t="shared" si="473"/>
        <v>0</v>
      </c>
      <c r="Q206" s="35">
        <f t="shared" si="474"/>
        <v>0</v>
      </c>
      <c r="R206" s="35">
        <f t="shared" si="475"/>
        <v>0</v>
      </c>
      <c r="S206" s="36"/>
      <c r="T206" s="36"/>
      <c r="U206" s="36"/>
      <c r="V206" s="36"/>
      <c r="W206" s="36"/>
      <c r="X206" s="36"/>
      <c r="Y206" s="36">
        <f>Z206+AF206</f>
        <v>50295</v>
      </c>
      <c r="Z206" s="36">
        <f t="shared" si="476"/>
        <v>50295</v>
      </c>
      <c r="AA206" s="36"/>
      <c r="AB206" s="36">
        <v>50295</v>
      </c>
      <c r="AC206" s="36"/>
      <c r="AD206" s="36"/>
      <c r="AE206" s="36"/>
      <c r="AF206" s="36"/>
      <c r="AG206" s="36"/>
      <c r="AH206" s="36"/>
      <c r="AI206" s="36"/>
      <c r="AJ206" s="36"/>
      <c r="AK206" s="36"/>
      <c r="AL206" s="36"/>
      <c r="AM206" s="94">
        <f t="shared" si="418"/>
        <v>91.148806611210787</v>
      </c>
      <c r="AN206" s="94">
        <f t="shared" si="376"/>
        <v>91.148806611210787</v>
      </c>
      <c r="AO206" s="12" t="s">
        <v>265</v>
      </c>
      <c r="AP206" s="47"/>
      <c r="AQ206">
        <v>1</v>
      </c>
    </row>
    <row r="207" spans="1:43" ht="66" customHeight="1">
      <c r="A207" s="17"/>
      <c r="B207" s="18" t="s">
        <v>134</v>
      </c>
      <c r="C207" s="36">
        <f t="shared" si="469"/>
        <v>98355</v>
      </c>
      <c r="D207" s="36">
        <f t="shared" si="445"/>
        <v>98355</v>
      </c>
      <c r="E207" s="36">
        <f t="shared" si="470"/>
        <v>98355</v>
      </c>
      <c r="F207" s="36">
        <f t="shared" si="471"/>
        <v>98355</v>
      </c>
      <c r="G207" s="36"/>
      <c r="H207" s="36"/>
      <c r="I207" s="36">
        <v>98355</v>
      </c>
      <c r="J207" s="36">
        <v>98355</v>
      </c>
      <c r="K207" s="36"/>
      <c r="L207" s="36"/>
      <c r="M207" s="36"/>
      <c r="N207" s="36"/>
      <c r="O207" s="35">
        <f t="shared" si="472"/>
        <v>0</v>
      </c>
      <c r="P207" s="35">
        <f t="shared" si="473"/>
        <v>0</v>
      </c>
      <c r="Q207" s="35">
        <f t="shared" si="474"/>
        <v>0</v>
      </c>
      <c r="R207" s="35">
        <f t="shared" si="475"/>
        <v>0</v>
      </c>
      <c r="S207" s="36"/>
      <c r="T207" s="36"/>
      <c r="U207" s="36"/>
      <c r="V207" s="36"/>
      <c r="W207" s="36"/>
      <c r="X207" s="36"/>
      <c r="Y207" s="36">
        <f>Z207+AF207</f>
        <v>55562</v>
      </c>
      <c r="Z207" s="36">
        <f t="shared" si="476"/>
        <v>55562</v>
      </c>
      <c r="AA207" s="36"/>
      <c r="AB207" s="36">
        <v>55562</v>
      </c>
      <c r="AC207" s="36"/>
      <c r="AD207" s="36"/>
      <c r="AE207" s="36"/>
      <c r="AF207" s="36"/>
      <c r="AG207" s="36"/>
      <c r="AH207" s="36"/>
      <c r="AI207" s="36"/>
      <c r="AJ207" s="36"/>
      <c r="AK207" s="36"/>
      <c r="AL207" s="36"/>
      <c r="AM207" s="94">
        <f t="shared" si="418"/>
        <v>56.4912815820243</v>
      </c>
      <c r="AN207" s="94">
        <f t="shared" si="376"/>
        <v>56.4912815820243</v>
      </c>
      <c r="AO207" s="30" t="s">
        <v>315</v>
      </c>
      <c r="AP207" s="47"/>
      <c r="AQ207">
        <v>1</v>
      </c>
    </row>
    <row r="208" spans="1:43" ht="77.25" customHeight="1">
      <c r="A208" s="17"/>
      <c r="B208" s="18" t="s">
        <v>135</v>
      </c>
      <c r="C208" s="36">
        <f t="shared" si="469"/>
        <v>54740</v>
      </c>
      <c r="D208" s="36">
        <f t="shared" si="445"/>
        <v>52550</v>
      </c>
      <c r="E208" s="36">
        <f t="shared" si="470"/>
        <v>54740</v>
      </c>
      <c r="F208" s="36">
        <f t="shared" si="471"/>
        <v>52550</v>
      </c>
      <c r="G208" s="36"/>
      <c r="H208" s="36"/>
      <c r="I208" s="36">
        <v>54740</v>
      </c>
      <c r="J208" s="36">
        <v>52550</v>
      </c>
      <c r="K208" s="36"/>
      <c r="L208" s="36"/>
      <c r="M208" s="36"/>
      <c r="N208" s="36"/>
      <c r="O208" s="35">
        <f t="shared" si="472"/>
        <v>0</v>
      </c>
      <c r="P208" s="35">
        <f t="shared" si="473"/>
        <v>0</v>
      </c>
      <c r="Q208" s="35">
        <f t="shared" si="474"/>
        <v>0</v>
      </c>
      <c r="R208" s="35">
        <f t="shared" si="475"/>
        <v>0</v>
      </c>
      <c r="S208" s="36"/>
      <c r="T208" s="36"/>
      <c r="U208" s="36"/>
      <c r="V208" s="36"/>
      <c r="W208" s="36"/>
      <c r="X208" s="36"/>
      <c r="Y208" s="36">
        <f>Z208+AF208</f>
        <v>41059</v>
      </c>
      <c r="Z208" s="36">
        <f t="shared" si="476"/>
        <v>41059</v>
      </c>
      <c r="AA208" s="36"/>
      <c r="AB208" s="36">
        <v>41059</v>
      </c>
      <c r="AC208" s="36"/>
      <c r="AD208" s="36"/>
      <c r="AE208" s="36"/>
      <c r="AF208" s="36"/>
      <c r="AG208" s="36"/>
      <c r="AH208" s="36"/>
      <c r="AI208" s="36"/>
      <c r="AJ208" s="36"/>
      <c r="AK208" s="36"/>
      <c r="AL208" s="36"/>
      <c r="AM208" s="94">
        <f t="shared" si="418"/>
        <v>75.007307270734387</v>
      </c>
      <c r="AN208" s="94">
        <f t="shared" si="376"/>
        <v>78.133206470028554</v>
      </c>
      <c r="AO208" s="30" t="s">
        <v>268</v>
      </c>
      <c r="AP208" s="47"/>
      <c r="AQ208">
        <v>1</v>
      </c>
    </row>
    <row r="209" spans="1:43" ht="77.25" customHeight="1">
      <c r="A209" s="17"/>
      <c r="B209" s="378" t="s">
        <v>954</v>
      </c>
      <c r="C209" s="36"/>
      <c r="D209" s="36"/>
      <c r="E209" s="36"/>
      <c r="F209" s="36">
        <f t="shared" si="471"/>
        <v>3000</v>
      </c>
      <c r="G209" s="36"/>
      <c r="H209" s="36"/>
      <c r="I209" s="36"/>
      <c r="J209" s="36">
        <v>3000</v>
      </c>
      <c r="K209" s="36"/>
      <c r="L209" s="36"/>
      <c r="M209" s="36"/>
      <c r="N209" s="36"/>
      <c r="O209" s="35"/>
      <c r="P209" s="35"/>
      <c r="Q209" s="35"/>
      <c r="R209" s="35"/>
      <c r="S209" s="36"/>
      <c r="T209" s="36"/>
      <c r="U209" s="36"/>
      <c r="V209" s="36"/>
      <c r="W209" s="36"/>
      <c r="X209" s="36"/>
      <c r="Y209" s="36"/>
      <c r="Z209" s="36"/>
      <c r="AA209" s="36"/>
      <c r="AB209" s="36"/>
      <c r="AC209" s="36"/>
      <c r="AD209" s="36"/>
      <c r="AE209" s="36"/>
      <c r="AF209" s="36"/>
      <c r="AG209" s="36"/>
      <c r="AH209" s="36"/>
      <c r="AI209" s="36"/>
      <c r="AJ209" s="36"/>
      <c r="AK209" s="36"/>
      <c r="AL209" s="36"/>
      <c r="AM209" s="94"/>
      <c r="AN209" s="94"/>
      <c r="AO209" s="283" t="s">
        <v>261</v>
      </c>
      <c r="AP209" s="47"/>
    </row>
    <row r="210" spans="1:43" ht="77.25" customHeight="1">
      <c r="A210" s="284" t="s">
        <v>140</v>
      </c>
      <c r="B210" s="285" t="s">
        <v>880</v>
      </c>
      <c r="C210" s="36"/>
      <c r="D210" s="39">
        <f t="shared" si="445"/>
        <v>3000</v>
      </c>
      <c r="E210" s="39">
        <f t="shared" si="470"/>
        <v>0</v>
      </c>
      <c r="F210" s="39">
        <f t="shared" si="471"/>
        <v>3000</v>
      </c>
      <c r="G210" s="36"/>
      <c r="H210" s="36"/>
      <c r="I210" s="36"/>
      <c r="J210" s="36">
        <v>3000</v>
      </c>
      <c r="K210" s="36"/>
      <c r="L210" s="36"/>
      <c r="M210" s="36"/>
      <c r="N210" s="36"/>
      <c r="O210" s="35">
        <f t="shared" ref="O210:O211" si="477">Q210+X210</f>
        <v>0</v>
      </c>
      <c r="P210" s="35">
        <f t="shared" ref="P210:P211" si="478">R210+X210</f>
        <v>0</v>
      </c>
      <c r="Q210" s="35">
        <f t="shared" si="474"/>
        <v>0</v>
      </c>
      <c r="R210" s="35">
        <f t="shared" si="475"/>
        <v>0</v>
      </c>
      <c r="S210" s="36"/>
      <c r="T210" s="36"/>
      <c r="U210" s="36"/>
      <c r="V210" s="36"/>
      <c r="W210" s="36"/>
      <c r="X210" s="36"/>
      <c r="Y210" s="36"/>
      <c r="Z210" s="36"/>
      <c r="AA210" s="36"/>
      <c r="AB210" s="36"/>
      <c r="AC210" s="36"/>
      <c r="AD210" s="36"/>
      <c r="AE210" s="36"/>
      <c r="AF210" s="36"/>
      <c r="AG210" s="36"/>
      <c r="AH210" s="36"/>
      <c r="AI210" s="36"/>
      <c r="AJ210" s="36"/>
      <c r="AK210" s="36"/>
      <c r="AL210" s="36"/>
      <c r="AM210" s="91"/>
      <c r="AN210" s="90">
        <f t="shared" si="376"/>
        <v>0</v>
      </c>
      <c r="AO210" s="269" t="s">
        <v>261</v>
      </c>
      <c r="AP210" s="47"/>
    </row>
    <row r="211" spans="1:43" ht="77.25" customHeight="1">
      <c r="A211" s="286">
        <v>5</v>
      </c>
      <c r="B211" s="287" t="s">
        <v>881</v>
      </c>
      <c r="C211" s="36"/>
      <c r="D211" s="39">
        <f t="shared" si="445"/>
        <v>100</v>
      </c>
      <c r="E211" s="39">
        <f t="shared" si="470"/>
        <v>0</v>
      </c>
      <c r="F211" s="39">
        <f t="shared" si="471"/>
        <v>100</v>
      </c>
      <c r="G211" s="36"/>
      <c r="H211" s="36"/>
      <c r="I211" s="36"/>
      <c r="J211" s="36">
        <v>100</v>
      </c>
      <c r="K211" s="36"/>
      <c r="L211" s="36"/>
      <c r="M211" s="36"/>
      <c r="N211" s="36"/>
      <c r="O211" s="35">
        <f t="shared" si="477"/>
        <v>0</v>
      </c>
      <c r="P211" s="35">
        <f t="shared" si="478"/>
        <v>0</v>
      </c>
      <c r="Q211" s="35">
        <f t="shared" si="474"/>
        <v>0</v>
      </c>
      <c r="R211" s="35">
        <f t="shared" si="475"/>
        <v>0</v>
      </c>
      <c r="S211" s="36"/>
      <c r="T211" s="36"/>
      <c r="U211" s="36"/>
      <c r="V211" s="36"/>
      <c r="W211" s="36"/>
      <c r="X211" s="36"/>
      <c r="Y211" s="36"/>
      <c r="Z211" s="36"/>
      <c r="AA211" s="36"/>
      <c r="AB211" s="36"/>
      <c r="AC211" s="36"/>
      <c r="AD211" s="36"/>
      <c r="AE211" s="36"/>
      <c r="AF211" s="36"/>
      <c r="AG211" s="36"/>
      <c r="AH211" s="36"/>
      <c r="AI211" s="36"/>
      <c r="AJ211" s="36"/>
      <c r="AK211" s="36"/>
      <c r="AL211" s="36"/>
      <c r="AM211" s="91"/>
      <c r="AN211" s="90">
        <f t="shared" si="376"/>
        <v>0</v>
      </c>
      <c r="AO211" s="272" t="s">
        <v>264</v>
      </c>
      <c r="AP211" s="47"/>
    </row>
    <row r="212" spans="1:43" ht="19.5">
      <c r="A212" s="21" t="s">
        <v>46</v>
      </c>
      <c r="B212" s="56" t="s">
        <v>33</v>
      </c>
      <c r="C212" s="38">
        <f t="shared" ref="C212:AL212" si="479">SUM(C213:C215,C218:C222,C225:C229,C234:C237)</f>
        <v>145257</v>
      </c>
      <c r="D212" s="38">
        <f t="shared" si="479"/>
        <v>170189</v>
      </c>
      <c r="E212" s="38">
        <f t="shared" si="479"/>
        <v>145257</v>
      </c>
      <c r="F212" s="38">
        <f t="shared" si="479"/>
        <v>170189</v>
      </c>
      <c r="G212" s="38">
        <f t="shared" si="479"/>
        <v>0</v>
      </c>
      <c r="H212" s="38">
        <f t="shared" si="479"/>
        <v>0</v>
      </c>
      <c r="I212" s="38">
        <f t="shared" si="479"/>
        <v>145257</v>
      </c>
      <c r="J212" s="38">
        <f t="shared" si="479"/>
        <v>170189</v>
      </c>
      <c r="K212" s="38">
        <f t="shared" si="479"/>
        <v>0</v>
      </c>
      <c r="L212" s="38">
        <f t="shared" si="479"/>
        <v>0</v>
      </c>
      <c r="M212" s="38">
        <f t="shared" si="479"/>
        <v>0</v>
      </c>
      <c r="N212" s="38">
        <f t="shared" si="479"/>
        <v>0</v>
      </c>
      <c r="O212" s="38">
        <f t="shared" si="479"/>
        <v>0</v>
      </c>
      <c r="P212" s="38">
        <f t="shared" si="479"/>
        <v>0</v>
      </c>
      <c r="Q212" s="38">
        <f t="shared" si="479"/>
        <v>0</v>
      </c>
      <c r="R212" s="38">
        <f t="shared" si="479"/>
        <v>0</v>
      </c>
      <c r="S212" s="38">
        <f t="shared" si="479"/>
        <v>0</v>
      </c>
      <c r="T212" s="38">
        <f t="shared" si="479"/>
        <v>0</v>
      </c>
      <c r="U212" s="38">
        <f t="shared" si="479"/>
        <v>0</v>
      </c>
      <c r="V212" s="38">
        <f t="shared" si="479"/>
        <v>0</v>
      </c>
      <c r="W212" s="38">
        <f t="shared" si="479"/>
        <v>0</v>
      </c>
      <c r="X212" s="38">
        <f t="shared" si="479"/>
        <v>0</v>
      </c>
      <c r="Y212" s="38">
        <f t="shared" si="479"/>
        <v>106531</v>
      </c>
      <c r="Z212" s="38">
        <f t="shared" si="479"/>
        <v>106531</v>
      </c>
      <c r="AA212" s="38">
        <f t="shared" si="479"/>
        <v>0</v>
      </c>
      <c r="AB212" s="38">
        <f t="shared" si="479"/>
        <v>106531</v>
      </c>
      <c r="AC212" s="38">
        <f t="shared" si="479"/>
        <v>0</v>
      </c>
      <c r="AD212" s="38">
        <f t="shared" si="479"/>
        <v>0</v>
      </c>
      <c r="AE212" s="38"/>
      <c r="AF212" s="38">
        <f t="shared" si="479"/>
        <v>0</v>
      </c>
      <c r="AG212" s="38">
        <f t="shared" si="479"/>
        <v>0</v>
      </c>
      <c r="AH212" s="38">
        <f t="shared" si="479"/>
        <v>0</v>
      </c>
      <c r="AI212" s="38">
        <f t="shared" si="479"/>
        <v>0</v>
      </c>
      <c r="AJ212" s="38">
        <f t="shared" si="479"/>
        <v>0</v>
      </c>
      <c r="AK212" s="38">
        <f t="shared" si="479"/>
        <v>0</v>
      </c>
      <c r="AL212" s="38">
        <f t="shared" si="479"/>
        <v>0</v>
      </c>
      <c r="AM212" s="96">
        <f>Y212/C212*100</f>
        <v>73.339666935156316</v>
      </c>
      <c r="AN212" s="90">
        <f t="shared" si="376"/>
        <v>62.595702424951085</v>
      </c>
      <c r="AO212" s="31"/>
      <c r="AP212" s="51"/>
    </row>
    <row r="213" spans="1:43" ht="48.75" customHeight="1">
      <c r="A213" s="12">
        <v>1</v>
      </c>
      <c r="B213" s="5" t="s">
        <v>136</v>
      </c>
      <c r="C213" s="39">
        <f t="shared" ref="C213:C221" si="480">E213+O213</f>
        <v>10000</v>
      </c>
      <c r="D213" s="39">
        <f t="shared" si="445"/>
        <v>0</v>
      </c>
      <c r="E213" s="39">
        <f t="shared" ref="E213" si="481">G213+I213+K213+L213+N213</f>
        <v>10000</v>
      </c>
      <c r="F213" s="39">
        <f t="shared" ref="F213" si="482">H213+J213+K213+L213+N213</f>
        <v>0</v>
      </c>
      <c r="G213" s="35"/>
      <c r="H213" s="35"/>
      <c r="I213" s="35">
        <v>10000</v>
      </c>
      <c r="J213" s="35"/>
      <c r="K213" s="35"/>
      <c r="L213" s="35"/>
      <c r="M213" s="35"/>
      <c r="N213" s="35"/>
      <c r="O213" s="35">
        <f t="shared" ref="O213" si="483">Q213+X213</f>
        <v>0</v>
      </c>
      <c r="P213" s="35">
        <f t="shared" ref="P213" si="484">R213+X213</f>
        <v>0</v>
      </c>
      <c r="Q213" s="35">
        <f t="shared" ref="Q213" si="485">S213+U213+V213+W213</f>
        <v>0</v>
      </c>
      <c r="R213" s="35">
        <f t="shared" ref="R213" si="486">T213+U213+V213+W213</f>
        <v>0</v>
      </c>
      <c r="S213" s="35"/>
      <c r="T213" s="35"/>
      <c r="U213" s="35"/>
      <c r="V213" s="35"/>
      <c r="W213" s="35"/>
      <c r="X213" s="35"/>
      <c r="Y213" s="39"/>
      <c r="Z213" s="39"/>
      <c r="AA213" s="39"/>
      <c r="AB213" s="39"/>
      <c r="AC213" s="39"/>
      <c r="AD213" s="39"/>
      <c r="AE213" s="39"/>
      <c r="AF213" s="39"/>
      <c r="AG213" s="39"/>
      <c r="AH213" s="39"/>
      <c r="AI213" s="39"/>
      <c r="AJ213" s="39"/>
      <c r="AK213" s="39"/>
      <c r="AL213" s="39"/>
      <c r="AM213" s="91">
        <f>Y213/C213*100</f>
        <v>0</v>
      </c>
      <c r="AN213" s="90"/>
      <c r="AO213" s="12" t="s">
        <v>266</v>
      </c>
      <c r="AP213" s="45"/>
      <c r="AQ213">
        <v>1</v>
      </c>
    </row>
    <row r="214" spans="1:43" ht="48.75" customHeight="1">
      <c r="A214" s="370">
        <v>2</v>
      </c>
      <c r="B214" s="371" t="s">
        <v>946</v>
      </c>
      <c r="C214" s="39">
        <f t="shared" ref="C214" si="487">E214+O214</f>
        <v>0</v>
      </c>
      <c r="D214" s="39">
        <f t="shared" ref="D214" si="488">F214+P214</f>
        <v>200</v>
      </c>
      <c r="E214" s="39">
        <f t="shared" ref="E214" si="489">G214+I214+K214+L214+N214</f>
        <v>0</v>
      </c>
      <c r="F214" s="39">
        <f t="shared" ref="F214" si="490">H214+J214+K214+L214+N214</f>
        <v>200</v>
      </c>
      <c r="G214" s="35"/>
      <c r="H214" s="35"/>
      <c r="I214" s="35"/>
      <c r="J214" s="35">
        <v>200</v>
      </c>
      <c r="K214" s="35"/>
      <c r="L214" s="35"/>
      <c r="M214" s="35"/>
      <c r="N214" s="35"/>
      <c r="O214" s="35"/>
      <c r="P214" s="35"/>
      <c r="Q214" s="35"/>
      <c r="R214" s="35"/>
      <c r="S214" s="35"/>
      <c r="T214" s="35"/>
      <c r="U214" s="35"/>
      <c r="V214" s="35"/>
      <c r="W214" s="35"/>
      <c r="X214" s="35"/>
      <c r="Y214" s="39"/>
      <c r="Z214" s="39"/>
      <c r="AA214" s="39"/>
      <c r="AB214" s="39"/>
      <c r="AC214" s="39"/>
      <c r="AD214" s="39"/>
      <c r="AE214" s="39"/>
      <c r="AF214" s="39"/>
      <c r="AG214" s="39"/>
      <c r="AH214" s="39"/>
      <c r="AI214" s="39"/>
      <c r="AJ214" s="39"/>
      <c r="AK214" s="39"/>
      <c r="AL214" s="39"/>
      <c r="AM214" s="91"/>
      <c r="AN214" s="90"/>
      <c r="AO214" s="272" t="s">
        <v>264</v>
      </c>
      <c r="AP214" s="45"/>
    </row>
    <row r="215" spans="1:43" ht="54" customHeight="1">
      <c r="A215" s="280">
        <v>2</v>
      </c>
      <c r="B215" s="279" t="s">
        <v>865</v>
      </c>
      <c r="C215" s="34">
        <f t="shared" ref="C215:AL215" si="491">SUM(C216:C217)</f>
        <v>0</v>
      </c>
      <c r="D215" s="34">
        <f t="shared" si="491"/>
        <v>2693</v>
      </c>
      <c r="E215" s="34">
        <f t="shared" si="491"/>
        <v>0</v>
      </c>
      <c r="F215" s="34">
        <f t="shared" si="491"/>
        <v>2693</v>
      </c>
      <c r="G215" s="34">
        <f t="shared" si="491"/>
        <v>0</v>
      </c>
      <c r="H215" s="34">
        <f t="shared" si="491"/>
        <v>0</v>
      </c>
      <c r="I215" s="34">
        <f t="shared" si="491"/>
        <v>0</v>
      </c>
      <c r="J215" s="34">
        <f t="shared" si="491"/>
        <v>2693</v>
      </c>
      <c r="K215" s="34">
        <f t="shared" si="491"/>
        <v>0</v>
      </c>
      <c r="L215" s="34">
        <f t="shared" si="491"/>
        <v>0</v>
      </c>
      <c r="M215" s="34">
        <f t="shared" si="491"/>
        <v>0</v>
      </c>
      <c r="N215" s="34">
        <f t="shared" si="491"/>
        <v>0</v>
      </c>
      <c r="O215" s="34">
        <f t="shared" si="491"/>
        <v>0</v>
      </c>
      <c r="P215" s="34">
        <f t="shared" si="491"/>
        <v>0</v>
      </c>
      <c r="Q215" s="34">
        <f t="shared" si="491"/>
        <v>0</v>
      </c>
      <c r="R215" s="34">
        <f t="shared" si="491"/>
        <v>0</v>
      </c>
      <c r="S215" s="34">
        <f t="shared" si="491"/>
        <v>0</v>
      </c>
      <c r="T215" s="34">
        <f t="shared" si="491"/>
        <v>0</v>
      </c>
      <c r="U215" s="34">
        <f t="shared" si="491"/>
        <v>0</v>
      </c>
      <c r="V215" s="34">
        <f t="shared" si="491"/>
        <v>0</v>
      </c>
      <c r="W215" s="34">
        <f t="shared" si="491"/>
        <v>0</v>
      </c>
      <c r="X215" s="34">
        <f t="shared" si="491"/>
        <v>0</v>
      </c>
      <c r="Y215" s="34">
        <f t="shared" si="491"/>
        <v>2692</v>
      </c>
      <c r="Z215" s="34">
        <f t="shared" si="491"/>
        <v>2692</v>
      </c>
      <c r="AA215" s="34">
        <f t="shared" si="491"/>
        <v>0</v>
      </c>
      <c r="AB215" s="34">
        <f t="shared" si="491"/>
        <v>2692</v>
      </c>
      <c r="AC215" s="34">
        <f t="shared" si="491"/>
        <v>0</v>
      </c>
      <c r="AD215" s="34">
        <f t="shared" si="491"/>
        <v>0</v>
      </c>
      <c r="AE215" s="34"/>
      <c r="AF215" s="34">
        <f t="shared" si="491"/>
        <v>0</v>
      </c>
      <c r="AG215" s="34">
        <f t="shared" si="491"/>
        <v>0</v>
      </c>
      <c r="AH215" s="34">
        <f t="shared" si="491"/>
        <v>0</v>
      </c>
      <c r="AI215" s="34">
        <f t="shared" si="491"/>
        <v>0</v>
      </c>
      <c r="AJ215" s="34">
        <f t="shared" si="491"/>
        <v>0</v>
      </c>
      <c r="AK215" s="34">
        <f t="shared" si="491"/>
        <v>0</v>
      </c>
      <c r="AL215" s="34">
        <f t="shared" si="491"/>
        <v>0</v>
      </c>
      <c r="AM215" s="91"/>
      <c r="AN215" s="90">
        <f t="shared" ref="AN215:AN280" si="492">Y215/D215*100</f>
        <v>99.962866691422207</v>
      </c>
      <c r="AO215" s="12"/>
      <c r="AP215" s="45"/>
    </row>
    <row r="216" spans="1:43" s="74" customFormat="1" ht="37.5">
      <c r="A216" s="281"/>
      <c r="B216" s="288" t="s">
        <v>882</v>
      </c>
      <c r="C216" s="36"/>
      <c r="D216" s="36">
        <f t="shared" si="445"/>
        <v>1231</v>
      </c>
      <c r="E216" s="36">
        <f t="shared" ref="E216:E221" si="493">G216+I216+K216+L216+N216</f>
        <v>0</v>
      </c>
      <c r="F216" s="36">
        <f t="shared" ref="F216:F221" si="494">H216+J216+K216+L216+N216</f>
        <v>1231</v>
      </c>
      <c r="G216" s="36"/>
      <c r="H216" s="36"/>
      <c r="I216" s="36"/>
      <c r="J216" s="36">
        <v>1231</v>
      </c>
      <c r="K216" s="36"/>
      <c r="L216" s="36"/>
      <c r="M216" s="36"/>
      <c r="N216" s="36"/>
      <c r="O216" s="36">
        <f t="shared" ref="O216:O221" si="495">Q216+X216</f>
        <v>0</v>
      </c>
      <c r="P216" s="36">
        <f t="shared" ref="P216:P221" si="496">R216+X216</f>
        <v>0</v>
      </c>
      <c r="Q216" s="36">
        <f t="shared" ref="Q216:Q221" si="497">S216+U216+V216+W216</f>
        <v>0</v>
      </c>
      <c r="R216" s="36">
        <f t="shared" ref="R216:R221" si="498">T216+U216+V216+W216</f>
        <v>0</v>
      </c>
      <c r="S216" s="36"/>
      <c r="T216" s="36"/>
      <c r="U216" s="36"/>
      <c r="V216" s="36"/>
      <c r="W216" s="36"/>
      <c r="X216" s="36"/>
      <c r="Y216" s="36">
        <f t="shared" ref="Y216:Y217" si="499">Z216+AF216</f>
        <v>1230</v>
      </c>
      <c r="Z216" s="36">
        <f t="shared" ref="Z216:Z217" si="500">AA216+AB216+AC216+AD216</f>
        <v>1230</v>
      </c>
      <c r="AA216" s="36"/>
      <c r="AB216" s="36">
        <v>1230</v>
      </c>
      <c r="AC216" s="36"/>
      <c r="AD216" s="36"/>
      <c r="AE216" s="36"/>
      <c r="AF216" s="36"/>
      <c r="AG216" s="36"/>
      <c r="AH216" s="36"/>
      <c r="AI216" s="36"/>
      <c r="AJ216" s="36"/>
      <c r="AK216" s="36"/>
      <c r="AL216" s="36"/>
      <c r="AM216" s="94"/>
      <c r="AN216" s="94">
        <f t="shared" si="492"/>
        <v>99.918765231519089</v>
      </c>
      <c r="AO216" s="283" t="s">
        <v>266</v>
      </c>
      <c r="AP216" s="47"/>
    </row>
    <row r="217" spans="1:43" s="74" customFormat="1" ht="47.25" customHeight="1">
      <c r="A217" s="281"/>
      <c r="B217" s="288" t="s">
        <v>883</v>
      </c>
      <c r="C217" s="36"/>
      <c r="D217" s="36">
        <f t="shared" ref="D217:D244" si="501">F217+P217</f>
        <v>1462</v>
      </c>
      <c r="E217" s="36">
        <f t="shared" si="493"/>
        <v>0</v>
      </c>
      <c r="F217" s="36">
        <f t="shared" si="494"/>
        <v>1462</v>
      </c>
      <c r="G217" s="36"/>
      <c r="H217" s="36"/>
      <c r="I217" s="36"/>
      <c r="J217" s="36">
        <v>1462</v>
      </c>
      <c r="K217" s="36"/>
      <c r="L217" s="36"/>
      <c r="M217" s="36"/>
      <c r="N217" s="36"/>
      <c r="O217" s="36">
        <f t="shared" si="495"/>
        <v>0</v>
      </c>
      <c r="P217" s="36">
        <f t="shared" si="496"/>
        <v>0</v>
      </c>
      <c r="Q217" s="36">
        <f t="shared" si="497"/>
        <v>0</v>
      </c>
      <c r="R217" s="36">
        <f t="shared" si="498"/>
        <v>0</v>
      </c>
      <c r="S217" s="36"/>
      <c r="T217" s="36"/>
      <c r="U217" s="36"/>
      <c r="V217" s="36"/>
      <c r="W217" s="36"/>
      <c r="X217" s="36"/>
      <c r="Y217" s="36">
        <f t="shared" si="499"/>
        <v>1462</v>
      </c>
      <c r="Z217" s="36">
        <f t="shared" si="500"/>
        <v>1462</v>
      </c>
      <c r="AA217" s="36"/>
      <c r="AB217" s="36">
        <v>1462</v>
      </c>
      <c r="AC217" s="36"/>
      <c r="AD217" s="36"/>
      <c r="AE217" s="36"/>
      <c r="AF217" s="36"/>
      <c r="AG217" s="36"/>
      <c r="AH217" s="36"/>
      <c r="AI217" s="36"/>
      <c r="AJ217" s="36"/>
      <c r="AK217" s="36"/>
      <c r="AL217" s="36"/>
      <c r="AM217" s="94"/>
      <c r="AN217" s="94">
        <f t="shared" si="492"/>
        <v>100</v>
      </c>
      <c r="AO217" s="283" t="s">
        <v>266</v>
      </c>
      <c r="AP217" s="47"/>
    </row>
    <row r="218" spans="1:43" ht="37.5">
      <c r="A218" s="12">
        <v>3</v>
      </c>
      <c r="B218" s="5" t="s">
        <v>137</v>
      </c>
      <c r="C218" s="39">
        <f t="shared" si="480"/>
        <v>10000</v>
      </c>
      <c r="D218" s="39">
        <f t="shared" si="501"/>
        <v>12511</v>
      </c>
      <c r="E218" s="39">
        <f t="shared" si="493"/>
        <v>10000</v>
      </c>
      <c r="F218" s="39">
        <f t="shared" si="494"/>
        <v>12511</v>
      </c>
      <c r="G218" s="35"/>
      <c r="H218" s="35"/>
      <c r="I218" s="35">
        <v>10000</v>
      </c>
      <c r="J218" s="35">
        <v>12511</v>
      </c>
      <c r="K218" s="35"/>
      <c r="L218" s="35"/>
      <c r="M218" s="35"/>
      <c r="N218" s="35"/>
      <c r="O218" s="35">
        <f t="shared" si="495"/>
        <v>0</v>
      </c>
      <c r="P218" s="35">
        <f t="shared" si="496"/>
        <v>0</v>
      </c>
      <c r="Q218" s="35">
        <f t="shared" si="497"/>
        <v>0</v>
      </c>
      <c r="R218" s="35">
        <f t="shared" si="498"/>
        <v>0</v>
      </c>
      <c r="S218" s="35"/>
      <c r="T218" s="35"/>
      <c r="U218" s="35"/>
      <c r="V218" s="35"/>
      <c r="W218" s="35"/>
      <c r="X218" s="35"/>
      <c r="Y218" s="39">
        <f>Z218+AF218</f>
        <v>5705</v>
      </c>
      <c r="Z218" s="39">
        <f t="shared" ref="Z218" si="502">AA218+AB218+AC218+AD218</f>
        <v>5705</v>
      </c>
      <c r="AA218" s="39"/>
      <c r="AB218" s="39">
        <v>5705</v>
      </c>
      <c r="AC218" s="39"/>
      <c r="AD218" s="39"/>
      <c r="AE218" s="39"/>
      <c r="AF218" s="39"/>
      <c r="AG218" s="39"/>
      <c r="AH218" s="39"/>
      <c r="AI218" s="39"/>
      <c r="AJ218" s="39"/>
      <c r="AK218" s="39"/>
      <c r="AL218" s="39"/>
      <c r="AM218" s="91">
        <f t="shared" ref="AM218:AM228" si="503">Y218/C218*100</f>
        <v>57.05</v>
      </c>
      <c r="AN218" s="91">
        <f t="shared" si="492"/>
        <v>45.599872112540965</v>
      </c>
      <c r="AO218" s="12" t="s">
        <v>264</v>
      </c>
      <c r="AP218" s="45"/>
      <c r="AQ218">
        <v>1</v>
      </c>
    </row>
    <row r="219" spans="1:43" ht="37.5">
      <c r="A219" s="12">
        <v>4</v>
      </c>
      <c r="B219" s="5" t="s">
        <v>139</v>
      </c>
      <c r="C219" s="39">
        <f t="shared" si="480"/>
        <v>10000</v>
      </c>
      <c r="D219" s="39">
        <f t="shared" si="501"/>
        <v>8000</v>
      </c>
      <c r="E219" s="39">
        <f t="shared" si="493"/>
        <v>10000</v>
      </c>
      <c r="F219" s="39">
        <f t="shared" si="494"/>
        <v>8000</v>
      </c>
      <c r="G219" s="35"/>
      <c r="H219" s="35"/>
      <c r="I219" s="35">
        <v>10000</v>
      </c>
      <c r="J219" s="35">
        <v>8000</v>
      </c>
      <c r="K219" s="35"/>
      <c r="L219" s="35"/>
      <c r="M219" s="35"/>
      <c r="N219" s="35"/>
      <c r="O219" s="35">
        <f t="shared" si="495"/>
        <v>0</v>
      </c>
      <c r="P219" s="35">
        <f t="shared" si="496"/>
        <v>0</v>
      </c>
      <c r="Q219" s="35">
        <f t="shared" si="497"/>
        <v>0</v>
      </c>
      <c r="R219" s="35">
        <f t="shared" si="498"/>
        <v>0</v>
      </c>
      <c r="S219" s="35"/>
      <c r="T219" s="35"/>
      <c r="U219" s="35"/>
      <c r="V219" s="35"/>
      <c r="W219" s="35"/>
      <c r="X219" s="35"/>
      <c r="Y219" s="39">
        <f>Z219+AF219</f>
        <v>7863</v>
      </c>
      <c r="Z219" s="39">
        <f t="shared" ref="Z219:Z220" si="504">AA219+AB219+AC219+AD219</f>
        <v>7863</v>
      </c>
      <c r="AA219" s="39"/>
      <c r="AB219" s="39">
        <v>7863</v>
      </c>
      <c r="AC219" s="39"/>
      <c r="AD219" s="39"/>
      <c r="AE219" s="39"/>
      <c r="AF219" s="39"/>
      <c r="AG219" s="39"/>
      <c r="AH219" s="39"/>
      <c r="AI219" s="39"/>
      <c r="AJ219" s="39"/>
      <c r="AK219" s="39"/>
      <c r="AL219" s="39"/>
      <c r="AM219" s="91">
        <f t="shared" si="503"/>
        <v>78.63</v>
      </c>
      <c r="AN219" s="91">
        <f t="shared" si="492"/>
        <v>98.287500000000009</v>
      </c>
      <c r="AO219" s="12" t="s">
        <v>264</v>
      </c>
      <c r="AP219" s="45"/>
      <c r="AQ219">
        <v>1</v>
      </c>
    </row>
    <row r="220" spans="1:43" ht="37.5">
      <c r="A220" s="12">
        <v>5</v>
      </c>
      <c r="B220" s="5" t="s">
        <v>141</v>
      </c>
      <c r="C220" s="39">
        <f t="shared" si="480"/>
        <v>1500</v>
      </c>
      <c r="D220" s="39">
        <f t="shared" si="501"/>
        <v>2217</v>
      </c>
      <c r="E220" s="39">
        <f t="shared" si="493"/>
        <v>1500</v>
      </c>
      <c r="F220" s="39">
        <f t="shared" si="494"/>
        <v>2217</v>
      </c>
      <c r="G220" s="35"/>
      <c r="H220" s="35"/>
      <c r="I220" s="35">
        <v>1500</v>
      </c>
      <c r="J220" s="35">
        <v>2217</v>
      </c>
      <c r="K220" s="35"/>
      <c r="L220" s="35"/>
      <c r="M220" s="35"/>
      <c r="N220" s="35"/>
      <c r="O220" s="35">
        <f t="shared" si="495"/>
        <v>0</v>
      </c>
      <c r="P220" s="35">
        <f t="shared" si="496"/>
        <v>0</v>
      </c>
      <c r="Q220" s="35">
        <f t="shared" si="497"/>
        <v>0</v>
      </c>
      <c r="R220" s="35">
        <f t="shared" si="498"/>
        <v>0</v>
      </c>
      <c r="S220" s="35"/>
      <c r="T220" s="35"/>
      <c r="U220" s="35"/>
      <c r="V220" s="35"/>
      <c r="W220" s="35"/>
      <c r="X220" s="35"/>
      <c r="Y220" s="39">
        <f>Z220+AF220</f>
        <v>2209</v>
      </c>
      <c r="Z220" s="39">
        <f t="shared" si="504"/>
        <v>2209</v>
      </c>
      <c r="AA220" s="39"/>
      <c r="AB220" s="39">
        <v>2209</v>
      </c>
      <c r="AC220" s="39"/>
      <c r="AD220" s="39"/>
      <c r="AE220" s="39"/>
      <c r="AF220" s="39"/>
      <c r="AG220" s="39"/>
      <c r="AH220" s="39"/>
      <c r="AI220" s="39"/>
      <c r="AJ220" s="39"/>
      <c r="AK220" s="39"/>
      <c r="AL220" s="39"/>
      <c r="AM220" s="91">
        <f t="shared" si="503"/>
        <v>147.26666666666665</v>
      </c>
      <c r="AN220" s="91">
        <f t="shared" si="492"/>
        <v>99.639152007216964</v>
      </c>
      <c r="AO220" s="12" t="s">
        <v>264</v>
      </c>
      <c r="AP220" s="45"/>
      <c r="AQ220">
        <v>1</v>
      </c>
    </row>
    <row r="221" spans="1:43" ht="37.5">
      <c r="A221" s="12">
        <v>6</v>
      </c>
      <c r="B221" s="5" t="s">
        <v>142</v>
      </c>
      <c r="C221" s="39">
        <f t="shared" si="480"/>
        <v>10000</v>
      </c>
      <c r="D221" s="39">
        <f t="shared" si="501"/>
        <v>6500</v>
      </c>
      <c r="E221" s="39">
        <f t="shared" si="493"/>
        <v>10000</v>
      </c>
      <c r="F221" s="39">
        <f t="shared" si="494"/>
        <v>6500</v>
      </c>
      <c r="G221" s="35"/>
      <c r="H221" s="35"/>
      <c r="I221" s="35">
        <v>10000</v>
      </c>
      <c r="J221" s="35">
        <v>6500</v>
      </c>
      <c r="K221" s="35"/>
      <c r="L221" s="35"/>
      <c r="M221" s="35"/>
      <c r="N221" s="35"/>
      <c r="O221" s="35">
        <f t="shared" si="495"/>
        <v>0</v>
      </c>
      <c r="P221" s="35">
        <f t="shared" si="496"/>
        <v>0</v>
      </c>
      <c r="Q221" s="35">
        <f t="shared" si="497"/>
        <v>0</v>
      </c>
      <c r="R221" s="35">
        <f t="shared" si="498"/>
        <v>0</v>
      </c>
      <c r="S221" s="35"/>
      <c r="T221" s="35"/>
      <c r="U221" s="35"/>
      <c r="V221" s="35"/>
      <c r="W221" s="35"/>
      <c r="X221" s="35"/>
      <c r="Y221" s="39">
        <f>Z221+AF221</f>
        <v>5814</v>
      </c>
      <c r="Z221" s="39">
        <f t="shared" ref="Z221" si="505">AA221+AB221+AC221+AD221</f>
        <v>5814</v>
      </c>
      <c r="AA221" s="39"/>
      <c r="AB221" s="39">
        <v>5814</v>
      </c>
      <c r="AC221" s="39"/>
      <c r="AD221" s="39"/>
      <c r="AE221" s="39"/>
      <c r="AF221" s="39"/>
      <c r="AG221" s="39"/>
      <c r="AH221" s="39"/>
      <c r="AI221" s="39"/>
      <c r="AJ221" s="39"/>
      <c r="AK221" s="39"/>
      <c r="AL221" s="39"/>
      <c r="AM221" s="91">
        <f t="shared" si="503"/>
        <v>58.14</v>
      </c>
      <c r="AN221" s="90">
        <f t="shared" si="492"/>
        <v>89.446153846153848</v>
      </c>
      <c r="AO221" s="12" t="s">
        <v>264</v>
      </c>
      <c r="AP221" s="45"/>
      <c r="AQ221">
        <v>1</v>
      </c>
    </row>
    <row r="222" spans="1:43" ht="87" customHeight="1">
      <c r="A222" s="16">
        <v>7</v>
      </c>
      <c r="B222" s="2" t="s">
        <v>118</v>
      </c>
      <c r="C222" s="34">
        <f>C223+C224</f>
        <v>13986</v>
      </c>
      <c r="D222" s="34">
        <f>D223+D224</f>
        <v>20497</v>
      </c>
      <c r="E222" s="34">
        <f t="shared" ref="E222:AL222" si="506">E223+E224</f>
        <v>13986</v>
      </c>
      <c r="F222" s="34">
        <f t="shared" si="506"/>
        <v>20497</v>
      </c>
      <c r="G222" s="34">
        <f t="shared" si="506"/>
        <v>0</v>
      </c>
      <c r="H222" s="34">
        <f t="shared" si="506"/>
        <v>0</v>
      </c>
      <c r="I222" s="34">
        <f t="shared" si="506"/>
        <v>13986</v>
      </c>
      <c r="J222" s="34">
        <f t="shared" si="506"/>
        <v>20497</v>
      </c>
      <c r="K222" s="34">
        <f t="shared" si="506"/>
        <v>0</v>
      </c>
      <c r="L222" s="34">
        <f t="shared" si="506"/>
        <v>0</v>
      </c>
      <c r="M222" s="34">
        <f t="shared" si="506"/>
        <v>0</v>
      </c>
      <c r="N222" s="34">
        <f t="shared" si="506"/>
        <v>0</v>
      </c>
      <c r="O222" s="34">
        <f t="shared" si="506"/>
        <v>0</v>
      </c>
      <c r="P222" s="34">
        <f t="shared" si="506"/>
        <v>0</v>
      </c>
      <c r="Q222" s="34">
        <f t="shared" si="506"/>
        <v>0</v>
      </c>
      <c r="R222" s="34">
        <f t="shared" si="506"/>
        <v>0</v>
      </c>
      <c r="S222" s="34">
        <f t="shared" si="506"/>
        <v>0</v>
      </c>
      <c r="T222" s="34">
        <f t="shared" si="506"/>
        <v>0</v>
      </c>
      <c r="U222" s="34">
        <f t="shared" si="506"/>
        <v>0</v>
      </c>
      <c r="V222" s="34">
        <f t="shared" si="506"/>
        <v>0</v>
      </c>
      <c r="W222" s="34">
        <f t="shared" si="506"/>
        <v>0</v>
      </c>
      <c r="X222" s="34">
        <f t="shared" si="506"/>
        <v>0</v>
      </c>
      <c r="Y222" s="34">
        <f t="shared" si="506"/>
        <v>20130</v>
      </c>
      <c r="Z222" s="34">
        <f t="shared" si="506"/>
        <v>20130</v>
      </c>
      <c r="AA222" s="34">
        <f t="shared" si="506"/>
        <v>0</v>
      </c>
      <c r="AB222" s="34">
        <f t="shared" si="506"/>
        <v>20130</v>
      </c>
      <c r="AC222" s="34">
        <f t="shared" si="506"/>
        <v>0</v>
      </c>
      <c r="AD222" s="34">
        <f t="shared" si="506"/>
        <v>0</v>
      </c>
      <c r="AE222" s="34"/>
      <c r="AF222" s="34">
        <f t="shared" si="506"/>
        <v>0</v>
      </c>
      <c r="AG222" s="34">
        <f t="shared" si="506"/>
        <v>0</v>
      </c>
      <c r="AH222" s="34">
        <f t="shared" si="506"/>
        <v>0</v>
      </c>
      <c r="AI222" s="34">
        <f t="shared" si="506"/>
        <v>0</v>
      </c>
      <c r="AJ222" s="34">
        <f t="shared" si="506"/>
        <v>0</v>
      </c>
      <c r="AK222" s="34">
        <f t="shared" si="506"/>
        <v>0</v>
      </c>
      <c r="AL222" s="34">
        <f t="shared" si="506"/>
        <v>0</v>
      </c>
      <c r="AM222" s="90">
        <f t="shared" si="503"/>
        <v>143.92964392964393</v>
      </c>
      <c r="AN222" s="90">
        <f t="shared" si="492"/>
        <v>98.209494072303258</v>
      </c>
      <c r="AO222" s="16"/>
      <c r="AP222" s="44"/>
    </row>
    <row r="223" spans="1:43" ht="81" customHeight="1">
      <c r="A223" s="17"/>
      <c r="B223" s="18" t="s">
        <v>286</v>
      </c>
      <c r="C223" s="36">
        <f t="shared" ref="C223:C228" si="507">E223+O223</f>
        <v>10000</v>
      </c>
      <c r="D223" s="36">
        <f t="shared" si="501"/>
        <v>16901</v>
      </c>
      <c r="E223" s="36">
        <f t="shared" ref="E223:E228" si="508">G223+I223+K223+L223+N223</f>
        <v>10000</v>
      </c>
      <c r="F223" s="36">
        <f t="shared" ref="F223:F228" si="509">H223+J223+K223+L223+N223</f>
        <v>16901</v>
      </c>
      <c r="G223" s="36"/>
      <c r="H223" s="36"/>
      <c r="I223" s="36">
        <v>10000</v>
      </c>
      <c r="J223" s="36">
        <v>16901</v>
      </c>
      <c r="K223" s="36"/>
      <c r="L223" s="36"/>
      <c r="M223" s="36"/>
      <c r="N223" s="36"/>
      <c r="O223" s="35">
        <f t="shared" ref="O223:O224" si="510">Q223+X223</f>
        <v>0</v>
      </c>
      <c r="P223" s="35">
        <f t="shared" ref="P223:P224" si="511">R223+X223</f>
        <v>0</v>
      </c>
      <c r="Q223" s="35">
        <f t="shared" ref="Q223:Q224" si="512">S223+U223+V223+W223</f>
        <v>0</v>
      </c>
      <c r="R223" s="35">
        <f t="shared" ref="R223:R224" si="513">T223+U223+V223+W223</f>
        <v>0</v>
      </c>
      <c r="S223" s="36"/>
      <c r="T223" s="36"/>
      <c r="U223" s="36"/>
      <c r="V223" s="36"/>
      <c r="W223" s="36"/>
      <c r="X223" s="36"/>
      <c r="Y223" s="36">
        <f t="shared" ref="Y223:Y228" si="514">Z223+AF223</f>
        <v>16534</v>
      </c>
      <c r="Z223" s="36">
        <f t="shared" ref="Z223:Z224" si="515">AA223+AB223+AC223+AD223</f>
        <v>16534</v>
      </c>
      <c r="AA223" s="36"/>
      <c r="AB223" s="36">
        <v>16534</v>
      </c>
      <c r="AC223" s="36"/>
      <c r="AD223" s="36"/>
      <c r="AE223" s="36"/>
      <c r="AF223" s="36"/>
      <c r="AG223" s="36"/>
      <c r="AH223" s="36"/>
      <c r="AI223" s="36"/>
      <c r="AJ223" s="36"/>
      <c r="AK223" s="36"/>
      <c r="AL223" s="36"/>
      <c r="AM223" s="94">
        <f t="shared" si="503"/>
        <v>165.34</v>
      </c>
      <c r="AN223" s="94">
        <f t="shared" si="492"/>
        <v>97.828530856162359</v>
      </c>
      <c r="AO223" s="30" t="s">
        <v>268</v>
      </c>
      <c r="AP223" s="47"/>
      <c r="AQ223">
        <v>1</v>
      </c>
    </row>
    <row r="224" spans="1:43" ht="83.25" customHeight="1">
      <c r="A224" s="17"/>
      <c r="B224" s="18" t="s">
        <v>287</v>
      </c>
      <c r="C224" s="36">
        <f t="shared" si="507"/>
        <v>3986</v>
      </c>
      <c r="D224" s="36">
        <f t="shared" si="501"/>
        <v>3596</v>
      </c>
      <c r="E224" s="36">
        <f t="shared" si="508"/>
        <v>3986</v>
      </c>
      <c r="F224" s="36">
        <f t="shared" si="509"/>
        <v>3596</v>
      </c>
      <c r="G224" s="36"/>
      <c r="H224" s="36"/>
      <c r="I224" s="36">
        <v>3986</v>
      </c>
      <c r="J224" s="36">
        <v>3596</v>
      </c>
      <c r="K224" s="36"/>
      <c r="L224" s="36"/>
      <c r="M224" s="36"/>
      <c r="N224" s="36"/>
      <c r="O224" s="35">
        <f t="shared" si="510"/>
        <v>0</v>
      </c>
      <c r="P224" s="35">
        <f t="shared" si="511"/>
        <v>0</v>
      </c>
      <c r="Q224" s="35">
        <f t="shared" si="512"/>
        <v>0</v>
      </c>
      <c r="R224" s="35">
        <f t="shared" si="513"/>
        <v>0</v>
      </c>
      <c r="S224" s="36"/>
      <c r="T224" s="36"/>
      <c r="U224" s="36"/>
      <c r="V224" s="36"/>
      <c r="W224" s="36"/>
      <c r="X224" s="36"/>
      <c r="Y224" s="36">
        <f t="shared" si="514"/>
        <v>3596</v>
      </c>
      <c r="Z224" s="36">
        <f t="shared" si="515"/>
        <v>3596</v>
      </c>
      <c r="AA224" s="36"/>
      <c r="AB224" s="36">
        <v>3596</v>
      </c>
      <c r="AC224" s="36"/>
      <c r="AD224" s="36"/>
      <c r="AE224" s="36"/>
      <c r="AF224" s="36"/>
      <c r="AG224" s="36"/>
      <c r="AH224" s="36"/>
      <c r="AI224" s="36"/>
      <c r="AJ224" s="36"/>
      <c r="AK224" s="36"/>
      <c r="AL224" s="36"/>
      <c r="AM224" s="94">
        <f t="shared" si="503"/>
        <v>90.215755143000493</v>
      </c>
      <c r="AN224" s="94">
        <f t="shared" si="492"/>
        <v>100</v>
      </c>
      <c r="AO224" s="30" t="s">
        <v>312</v>
      </c>
      <c r="AP224" s="30" t="s">
        <v>269</v>
      </c>
      <c r="AQ224">
        <v>1</v>
      </c>
    </row>
    <row r="225" spans="1:43" ht="56.25">
      <c r="A225" s="12">
        <v>8</v>
      </c>
      <c r="B225" s="5" t="s">
        <v>144</v>
      </c>
      <c r="C225" s="39">
        <f t="shared" si="507"/>
        <v>10000</v>
      </c>
      <c r="D225" s="39">
        <f t="shared" si="501"/>
        <v>13503</v>
      </c>
      <c r="E225" s="39">
        <f t="shared" si="508"/>
        <v>10000</v>
      </c>
      <c r="F225" s="39">
        <f t="shared" si="509"/>
        <v>13503</v>
      </c>
      <c r="G225" s="35"/>
      <c r="H225" s="35"/>
      <c r="I225" s="35">
        <v>10000</v>
      </c>
      <c r="J225" s="35">
        <v>13503</v>
      </c>
      <c r="K225" s="35"/>
      <c r="L225" s="35"/>
      <c r="M225" s="35"/>
      <c r="N225" s="35"/>
      <c r="O225" s="35">
        <f t="shared" ref="O225:O228" si="516">Q225+X225</f>
        <v>0</v>
      </c>
      <c r="P225" s="35">
        <f t="shared" ref="P225:P228" si="517">R225+X225</f>
        <v>0</v>
      </c>
      <c r="Q225" s="35">
        <f t="shared" ref="Q225:Q228" si="518">S225+U225+V225+W225</f>
        <v>0</v>
      </c>
      <c r="R225" s="35">
        <f t="shared" ref="R225:R228" si="519">T225+U225+V225+W225</f>
        <v>0</v>
      </c>
      <c r="S225" s="35"/>
      <c r="T225" s="35"/>
      <c r="U225" s="35"/>
      <c r="V225" s="35"/>
      <c r="W225" s="35"/>
      <c r="X225" s="35"/>
      <c r="Y225" s="39">
        <f t="shared" si="514"/>
        <v>9718</v>
      </c>
      <c r="Z225" s="39">
        <f t="shared" ref="Z225" si="520">AA225+AB225+AC225+AD225</f>
        <v>9718</v>
      </c>
      <c r="AA225" s="39"/>
      <c r="AB225" s="39">
        <v>9718</v>
      </c>
      <c r="AC225" s="39"/>
      <c r="AD225" s="39"/>
      <c r="AE225" s="39"/>
      <c r="AF225" s="39"/>
      <c r="AG225" s="39"/>
      <c r="AH225" s="39"/>
      <c r="AI225" s="39"/>
      <c r="AJ225" s="39"/>
      <c r="AK225" s="39"/>
      <c r="AL225" s="39"/>
      <c r="AM225" s="91">
        <f t="shared" si="503"/>
        <v>97.18</v>
      </c>
      <c r="AN225" s="91">
        <f t="shared" si="492"/>
        <v>71.969192031400425</v>
      </c>
      <c r="AO225" s="12" t="s">
        <v>268</v>
      </c>
      <c r="AP225" s="12" t="s">
        <v>269</v>
      </c>
      <c r="AQ225">
        <v>1</v>
      </c>
    </row>
    <row r="226" spans="1:43" ht="37.5">
      <c r="A226" s="12">
        <v>9</v>
      </c>
      <c r="B226" s="5" t="s">
        <v>146</v>
      </c>
      <c r="C226" s="39">
        <f t="shared" si="507"/>
        <v>10000</v>
      </c>
      <c r="D226" s="39">
        <f t="shared" si="501"/>
        <v>13331</v>
      </c>
      <c r="E226" s="39">
        <f t="shared" si="508"/>
        <v>10000</v>
      </c>
      <c r="F226" s="39">
        <f t="shared" si="509"/>
        <v>13331</v>
      </c>
      <c r="G226" s="35"/>
      <c r="H226" s="35"/>
      <c r="I226" s="35">
        <v>10000</v>
      </c>
      <c r="J226" s="35">
        <v>13331</v>
      </c>
      <c r="K226" s="35"/>
      <c r="L226" s="35"/>
      <c r="M226" s="35"/>
      <c r="N226" s="35"/>
      <c r="O226" s="35">
        <f t="shared" si="516"/>
        <v>0</v>
      </c>
      <c r="P226" s="35">
        <f t="shared" si="517"/>
        <v>0</v>
      </c>
      <c r="Q226" s="35">
        <f t="shared" si="518"/>
        <v>0</v>
      </c>
      <c r="R226" s="35">
        <f t="shared" si="519"/>
        <v>0</v>
      </c>
      <c r="S226" s="35"/>
      <c r="T226" s="35"/>
      <c r="U226" s="35"/>
      <c r="V226" s="35"/>
      <c r="W226" s="35"/>
      <c r="X226" s="35"/>
      <c r="Y226" s="39">
        <f t="shared" si="514"/>
        <v>3758</v>
      </c>
      <c r="Z226" s="39">
        <f t="shared" ref="Z226" si="521">AA226+AB226+AC226+AD226</f>
        <v>3758</v>
      </c>
      <c r="AA226" s="39"/>
      <c r="AB226" s="39">
        <v>3758</v>
      </c>
      <c r="AC226" s="39"/>
      <c r="AD226" s="39"/>
      <c r="AE226" s="39"/>
      <c r="AF226" s="39"/>
      <c r="AG226" s="39"/>
      <c r="AH226" s="39"/>
      <c r="AI226" s="39"/>
      <c r="AJ226" s="39"/>
      <c r="AK226" s="39"/>
      <c r="AL226" s="39"/>
      <c r="AM226" s="91">
        <f t="shared" si="503"/>
        <v>37.580000000000005</v>
      </c>
      <c r="AN226" s="91">
        <f t="shared" si="492"/>
        <v>28.189933238316705</v>
      </c>
      <c r="AO226" s="12" t="s">
        <v>268</v>
      </c>
      <c r="AP226" s="45"/>
      <c r="AQ226">
        <v>1</v>
      </c>
    </row>
    <row r="227" spans="1:43" ht="44.25" customHeight="1">
      <c r="A227" s="12">
        <v>10</v>
      </c>
      <c r="B227" s="5" t="s">
        <v>148</v>
      </c>
      <c r="C227" s="39">
        <f t="shared" si="507"/>
        <v>16434</v>
      </c>
      <c r="D227" s="39">
        <f t="shared" si="501"/>
        <v>16434</v>
      </c>
      <c r="E227" s="39">
        <f t="shared" si="508"/>
        <v>16434</v>
      </c>
      <c r="F227" s="39">
        <f t="shared" si="509"/>
        <v>16434</v>
      </c>
      <c r="G227" s="35"/>
      <c r="H227" s="35"/>
      <c r="I227" s="35">
        <v>16434</v>
      </c>
      <c r="J227" s="35">
        <v>16434</v>
      </c>
      <c r="K227" s="35"/>
      <c r="L227" s="35"/>
      <c r="M227" s="35"/>
      <c r="N227" s="35"/>
      <c r="O227" s="35">
        <f t="shared" si="516"/>
        <v>0</v>
      </c>
      <c r="P227" s="35">
        <f t="shared" si="517"/>
        <v>0</v>
      </c>
      <c r="Q227" s="35">
        <f t="shared" si="518"/>
        <v>0</v>
      </c>
      <c r="R227" s="35">
        <f t="shared" si="519"/>
        <v>0</v>
      </c>
      <c r="S227" s="35"/>
      <c r="T227" s="35"/>
      <c r="U227" s="35"/>
      <c r="V227" s="35"/>
      <c r="W227" s="35"/>
      <c r="X227" s="35"/>
      <c r="Y227" s="39">
        <f t="shared" si="514"/>
        <v>15562</v>
      </c>
      <c r="Z227" s="39">
        <f t="shared" ref="Z227" si="522">AA227+AB227+AC227+AD227</f>
        <v>15562</v>
      </c>
      <c r="AA227" s="39"/>
      <c r="AB227" s="39">
        <v>15562</v>
      </c>
      <c r="AC227" s="39"/>
      <c r="AD227" s="39"/>
      <c r="AE227" s="39"/>
      <c r="AF227" s="39"/>
      <c r="AG227" s="39"/>
      <c r="AH227" s="39"/>
      <c r="AI227" s="39"/>
      <c r="AJ227" s="39"/>
      <c r="AK227" s="39"/>
      <c r="AL227" s="39"/>
      <c r="AM227" s="91">
        <f t="shared" si="503"/>
        <v>94.693927224047698</v>
      </c>
      <c r="AN227" s="91">
        <f t="shared" si="492"/>
        <v>94.693927224047698</v>
      </c>
      <c r="AO227" s="12" t="s">
        <v>268</v>
      </c>
      <c r="AP227" s="45"/>
      <c r="AQ227">
        <v>1</v>
      </c>
    </row>
    <row r="228" spans="1:43" ht="47.25" customHeight="1">
      <c r="A228" s="12">
        <v>11</v>
      </c>
      <c r="B228" s="5" t="s">
        <v>150</v>
      </c>
      <c r="C228" s="39">
        <f t="shared" si="507"/>
        <v>4337</v>
      </c>
      <c r="D228" s="39">
        <f t="shared" si="501"/>
        <v>4302</v>
      </c>
      <c r="E228" s="39">
        <f t="shared" si="508"/>
        <v>4337</v>
      </c>
      <c r="F228" s="39">
        <f t="shared" si="509"/>
        <v>4302</v>
      </c>
      <c r="G228" s="35"/>
      <c r="H228" s="35"/>
      <c r="I228" s="35">
        <v>4337</v>
      </c>
      <c r="J228" s="35">
        <v>4302</v>
      </c>
      <c r="K228" s="35"/>
      <c r="L228" s="35"/>
      <c r="M228" s="35"/>
      <c r="N228" s="35"/>
      <c r="O228" s="35">
        <f t="shared" si="516"/>
        <v>0</v>
      </c>
      <c r="P228" s="35">
        <f t="shared" si="517"/>
        <v>0</v>
      </c>
      <c r="Q228" s="35">
        <f t="shared" si="518"/>
        <v>0</v>
      </c>
      <c r="R228" s="35">
        <f t="shared" si="519"/>
        <v>0</v>
      </c>
      <c r="S228" s="35"/>
      <c r="T228" s="35"/>
      <c r="U228" s="35"/>
      <c r="V228" s="35"/>
      <c r="W228" s="35"/>
      <c r="X228" s="35"/>
      <c r="Y228" s="39">
        <f t="shared" si="514"/>
        <v>4302</v>
      </c>
      <c r="Z228" s="39">
        <f t="shared" ref="Z228" si="523">AA228+AB228+AC228+AD228</f>
        <v>4302</v>
      </c>
      <c r="AA228" s="39"/>
      <c r="AB228" s="39">
        <v>4302</v>
      </c>
      <c r="AC228" s="39"/>
      <c r="AD228" s="39"/>
      <c r="AE228" s="39"/>
      <c r="AF228" s="39"/>
      <c r="AG228" s="39"/>
      <c r="AH228" s="39"/>
      <c r="AI228" s="39"/>
      <c r="AJ228" s="39"/>
      <c r="AK228" s="39"/>
      <c r="AL228" s="39"/>
      <c r="AM228" s="91">
        <f t="shared" si="503"/>
        <v>99.192990546460692</v>
      </c>
      <c r="AN228" s="91">
        <f t="shared" si="492"/>
        <v>100</v>
      </c>
      <c r="AO228" s="12" t="s">
        <v>268</v>
      </c>
      <c r="AP228" s="45"/>
      <c r="AQ228">
        <v>1</v>
      </c>
    </row>
    <row r="229" spans="1:43" ht="47.25" customHeight="1">
      <c r="A229" s="289" t="s">
        <v>884</v>
      </c>
      <c r="B229" s="290" t="s">
        <v>865</v>
      </c>
      <c r="C229" s="34">
        <f t="shared" ref="C229:AL229" si="524">SUM(C230:C233)</f>
        <v>0</v>
      </c>
      <c r="D229" s="34">
        <f t="shared" si="524"/>
        <v>17576</v>
      </c>
      <c r="E229" s="34">
        <f t="shared" si="524"/>
        <v>0</v>
      </c>
      <c r="F229" s="34">
        <f t="shared" si="524"/>
        <v>17576</v>
      </c>
      <c r="G229" s="34">
        <f t="shared" si="524"/>
        <v>0</v>
      </c>
      <c r="H229" s="34">
        <f t="shared" si="524"/>
        <v>0</v>
      </c>
      <c r="I229" s="34">
        <f t="shared" si="524"/>
        <v>0</v>
      </c>
      <c r="J229" s="34">
        <f t="shared" si="524"/>
        <v>17576</v>
      </c>
      <c r="K229" s="34">
        <f t="shared" si="524"/>
        <v>0</v>
      </c>
      <c r="L229" s="34">
        <f t="shared" si="524"/>
        <v>0</v>
      </c>
      <c r="M229" s="34">
        <f t="shared" si="524"/>
        <v>0</v>
      </c>
      <c r="N229" s="34">
        <f t="shared" si="524"/>
        <v>0</v>
      </c>
      <c r="O229" s="34">
        <f t="shared" si="524"/>
        <v>0</v>
      </c>
      <c r="P229" s="34">
        <f t="shared" si="524"/>
        <v>0</v>
      </c>
      <c r="Q229" s="34">
        <f t="shared" si="524"/>
        <v>0</v>
      </c>
      <c r="R229" s="34">
        <f t="shared" si="524"/>
        <v>0</v>
      </c>
      <c r="S229" s="34">
        <f t="shared" si="524"/>
        <v>0</v>
      </c>
      <c r="T229" s="34">
        <f t="shared" si="524"/>
        <v>0</v>
      </c>
      <c r="U229" s="34">
        <f t="shared" si="524"/>
        <v>0</v>
      </c>
      <c r="V229" s="34">
        <f t="shared" si="524"/>
        <v>0</v>
      </c>
      <c r="W229" s="34">
        <f t="shared" si="524"/>
        <v>0</v>
      </c>
      <c r="X229" s="34">
        <f t="shared" si="524"/>
        <v>0</v>
      </c>
      <c r="Y229" s="34">
        <f t="shared" si="524"/>
        <v>16553</v>
      </c>
      <c r="Z229" s="34">
        <f t="shared" si="524"/>
        <v>16553</v>
      </c>
      <c r="AA229" s="34">
        <f t="shared" si="524"/>
        <v>0</v>
      </c>
      <c r="AB229" s="34">
        <f t="shared" si="524"/>
        <v>16553</v>
      </c>
      <c r="AC229" s="34">
        <f t="shared" si="524"/>
        <v>0</v>
      </c>
      <c r="AD229" s="34">
        <f t="shared" si="524"/>
        <v>0</v>
      </c>
      <c r="AE229" s="34"/>
      <c r="AF229" s="34">
        <f t="shared" si="524"/>
        <v>0</v>
      </c>
      <c r="AG229" s="34">
        <f t="shared" si="524"/>
        <v>0</v>
      </c>
      <c r="AH229" s="34">
        <f t="shared" si="524"/>
        <v>0</v>
      </c>
      <c r="AI229" s="34">
        <f t="shared" si="524"/>
        <v>0</v>
      </c>
      <c r="AJ229" s="34">
        <f t="shared" si="524"/>
        <v>0</v>
      </c>
      <c r="AK229" s="34">
        <f t="shared" si="524"/>
        <v>0</v>
      </c>
      <c r="AL229" s="34">
        <f t="shared" si="524"/>
        <v>0</v>
      </c>
      <c r="AM229" s="91"/>
      <c r="AN229" s="90">
        <f t="shared" si="492"/>
        <v>94.179563040509777</v>
      </c>
      <c r="AO229" s="12"/>
      <c r="AP229" s="45"/>
    </row>
    <row r="230" spans="1:43" s="74" customFormat="1" ht="47.25" customHeight="1">
      <c r="A230" s="291"/>
      <c r="B230" s="292" t="s">
        <v>885</v>
      </c>
      <c r="C230" s="36"/>
      <c r="D230" s="36">
        <f t="shared" si="501"/>
        <v>576</v>
      </c>
      <c r="E230" s="36">
        <f t="shared" ref="E230:E236" si="525">G230+I230+K230+L230+N230</f>
        <v>0</v>
      </c>
      <c r="F230" s="36">
        <f t="shared" ref="F230:F236" si="526">H230+J230+K230+L230+N230</f>
        <v>576</v>
      </c>
      <c r="G230" s="36"/>
      <c r="H230" s="36"/>
      <c r="I230" s="36"/>
      <c r="J230" s="36">
        <v>576</v>
      </c>
      <c r="K230" s="35"/>
      <c r="L230" s="35"/>
      <c r="M230" s="35"/>
      <c r="N230" s="35"/>
      <c r="O230" s="35">
        <f t="shared" ref="O230:O236" si="527">Q230+X230</f>
        <v>0</v>
      </c>
      <c r="P230" s="35">
        <f t="shared" ref="P230:P236" si="528">R230+X230</f>
        <v>0</v>
      </c>
      <c r="Q230" s="35">
        <f t="shared" ref="Q230:Q236" si="529">S230+U230+V230+W230</f>
        <v>0</v>
      </c>
      <c r="R230" s="35">
        <f t="shared" ref="R230:R236" si="530">T230+U230+V230+W230</f>
        <v>0</v>
      </c>
      <c r="S230" s="35"/>
      <c r="T230" s="35"/>
      <c r="U230" s="35"/>
      <c r="V230" s="35"/>
      <c r="W230" s="35"/>
      <c r="X230" s="35"/>
      <c r="Y230" s="36">
        <f t="shared" ref="Y230:Y234" si="531">Z230+AF230</f>
        <v>576</v>
      </c>
      <c r="Z230" s="36">
        <f t="shared" ref="Z230:Z234" si="532">AA230+AB230+AC230+AD230</f>
        <v>576</v>
      </c>
      <c r="AA230" s="36"/>
      <c r="AB230" s="36">
        <v>576</v>
      </c>
      <c r="AC230" s="36"/>
      <c r="AD230" s="36"/>
      <c r="AE230" s="36"/>
      <c r="AF230" s="36"/>
      <c r="AG230" s="36"/>
      <c r="AH230" s="36"/>
      <c r="AI230" s="36"/>
      <c r="AJ230" s="36"/>
      <c r="AK230" s="36"/>
      <c r="AL230" s="36"/>
      <c r="AM230" s="94"/>
      <c r="AN230" s="94">
        <f t="shared" si="492"/>
        <v>100</v>
      </c>
      <c r="AO230" s="283" t="s">
        <v>268</v>
      </c>
      <c r="AP230" s="47"/>
    </row>
    <row r="231" spans="1:43" s="74" customFormat="1" ht="47.25" customHeight="1">
      <c r="A231" s="291"/>
      <c r="B231" s="292" t="s">
        <v>886</v>
      </c>
      <c r="C231" s="36"/>
      <c r="D231" s="36">
        <f t="shared" si="501"/>
        <v>6300</v>
      </c>
      <c r="E231" s="36">
        <f t="shared" si="525"/>
        <v>0</v>
      </c>
      <c r="F231" s="36">
        <f t="shared" si="526"/>
        <v>6300</v>
      </c>
      <c r="G231" s="36"/>
      <c r="H231" s="36"/>
      <c r="I231" s="36"/>
      <c r="J231" s="36">
        <v>6300</v>
      </c>
      <c r="K231" s="35"/>
      <c r="L231" s="35"/>
      <c r="M231" s="35"/>
      <c r="N231" s="35"/>
      <c r="O231" s="35">
        <f t="shared" si="527"/>
        <v>0</v>
      </c>
      <c r="P231" s="35">
        <f t="shared" si="528"/>
        <v>0</v>
      </c>
      <c r="Q231" s="35">
        <f t="shared" si="529"/>
        <v>0</v>
      </c>
      <c r="R231" s="35">
        <f t="shared" si="530"/>
        <v>0</v>
      </c>
      <c r="S231" s="35"/>
      <c r="T231" s="35"/>
      <c r="U231" s="35"/>
      <c r="V231" s="35"/>
      <c r="W231" s="35"/>
      <c r="X231" s="35"/>
      <c r="Y231" s="36">
        <f t="shared" si="531"/>
        <v>5882</v>
      </c>
      <c r="Z231" s="36">
        <f t="shared" si="532"/>
        <v>5882</v>
      </c>
      <c r="AA231" s="36"/>
      <c r="AB231" s="36">
        <v>5882</v>
      </c>
      <c r="AC231" s="36"/>
      <c r="AD231" s="36"/>
      <c r="AE231" s="36"/>
      <c r="AF231" s="36"/>
      <c r="AG231" s="36"/>
      <c r="AH231" s="36"/>
      <c r="AI231" s="36"/>
      <c r="AJ231" s="36"/>
      <c r="AK231" s="36"/>
      <c r="AL231" s="36"/>
      <c r="AM231" s="94"/>
      <c r="AN231" s="94">
        <f t="shared" si="492"/>
        <v>93.365079365079367</v>
      </c>
      <c r="AO231" s="283" t="s">
        <v>268</v>
      </c>
      <c r="AP231" s="47"/>
    </row>
    <row r="232" spans="1:43" s="74" customFormat="1" ht="47.25" customHeight="1">
      <c r="A232" s="291"/>
      <c r="B232" s="292" t="s">
        <v>887</v>
      </c>
      <c r="C232" s="36"/>
      <c r="D232" s="36">
        <f t="shared" si="501"/>
        <v>6500</v>
      </c>
      <c r="E232" s="36">
        <f t="shared" si="525"/>
        <v>0</v>
      </c>
      <c r="F232" s="36">
        <f t="shared" si="526"/>
        <v>6500</v>
      </c>
      <c r="G232" s="36"/>
      <c r="H232" s="36"/>
      <c r="I232" s="36"/>
      <c r="J232" s="36">
        <v>6500</v>
      </c>
      <c r="K232" s="35"/>
      <c r="L232" s="35"/>
      <c r="M232" s="35"/>
      <c r="N232" s="35"/>
      <c r="O232" s="35">
        <f t="shared" si="527"/>
        <v>0</v>
      </c>
      <c r="P232" s="35">
        <f t="shared" si="528"/>
        <v>0</v>
      </c>
      <c r="Q232" s="35">
        <f t="shared" si="529"/>
        <v>0</v>
      </c>
      <c r="R232" s="35">
        <f t="shared" si="530"/>
        <v>0</v>
      </c>
      <c r="S232" s="35"/>
      <c r="T232" s="35"/>
      <c r="U232" s="35"/>
      <c r="V232" s="35"/>
      <c r="W232" s="35"/>
      <c r="X232" s="35"/>
      <c r="Y232" s="36">
        <f t="shared" si="531"/>
        <v>5950</v>
      </c>
      <c r="Z232" s="36">
        <f t="shared" si="532"/>
        <v>5950</v>
      </c>
      <c r="AA232" s="36"/>
      <c r="AB232" s="36">
        <v>5950</v>
      </c>
      <c r="AC232" s="36"/>
      <c r="AD232" s="36"/>
      <c r="AE232" s="36"/>
      <c r="AF232" s="36"/>
      <c r="AG232" s="36"/>
      <c r="AH232" s="36"/>
      <c r="AI232" s="36"/>
      <c r="AJ232" s="36"/>
      <c r="AK232" s="36"/>
      <c r="AL232" s="36"/>
      <c r="AM232" s="94"/>
      <c r="AN232" s="94">
        <f t="shared" si="492"/>
        <v>91.538461538461533</v>
      </c>
      <c r="AO232" s="283" t="s">
        <v>268</v>
      </c>
      <c r="AP232" s="47"/>
    </row>
    <row r="233" spans="1:43" s="74" customFormat="1" ht="47.25" customHeight="1">
      <c r="A233" s="291"/>
      <c r="B233" s="292" t="s">
        <v>888</v>
      </c>
      <c r="C233" s="36"/>
      <c r="D233" s="36">
        <f t="shared" si="501"/>
        <v>4200</v>
      </c>
      <c r="E233" s="36">
        <f t="shared" si="525"/>
        <v>0</v>
      </c>
      <c r="F233" s="36">
        <f t="shared" si="526"/>
        <v>4200</v>
      </c>
      <c r="G233" s="36"/>
      <c r="H233" s="36"/>
      <c r="I233" s="36"/>
      <c r="J233" s="36">
        <v>4200</v>
      </c>
      <c r="K233" s="35"/>
      <c r="L233" s="35"/>
      <c r="M233" s="35"/>
      <c r="N233" s="35"/>
      <c r="O233" s="35">
        <f t="shared" si="527"/>
        <v>0</v>
      </c>
      <c r="P233" s="35">
        <f t="shared" si="528"/>
        <v>0</v>
      </c>
      <c r="Q233" s="35">
        <f t="shared" si="529"/>
        <v>0</v>
      </c>
      <c r="R233" s="35">
        <f t="shared" si="530"/>
        <v>0</v>
      </c>
      <c r="S233" s="35"/>
      <c r="T233" s="35"/>
      <c r="U233" s="35"/>
      <c r="V233" s="35"/>
      <c r="W233" s="35"/>
      <c r="X233" s="35"/>
      <c r="Y233" s="36">
        <f t="shared" si="531"/>
        <v>4145</v>
      </c>
      <c r="Z233" s="36">
        <f t="shared" si="532"/>
        <v>4145</v>
      </c>
      <c r="AA233" s="36"/>
      <c r="AB233" s="36">
        <v>4145</v>
      </c>
      <c r="AC233" s="36"/>
      <c r="AD233" s="36"/>
      <c r="AE233" s="36"/>
      <c r="AF233" s="36"/>
      <c r="AG233" s="36"/>
      <c r="AH233" s="36"/>
      <c r="AI233" s="36"/>
      <c r="AJ233" s="36"/>
      <c r="AK233" s="36"/>
      <c r="AL233" s="36"/>
      <c r="AM233" s="94"/>
      <c r="AN233" s="94">
        <f t="shared" si="492"/>
        <v>98.69047619047619</v>
      </c>
      <c r="AO233" s="283" t="s">
        <v>268</v>
      </c>
      <c r="AP233" s="47"/>
    </row>
    <row r="234" spans="1:43" ht="47.25" customHeight="1">
      <c r="A234" s="293" t="s">
        <v>889</v>
      </c>
      <c r="B234" s="285" t="s">
        <v>890</v>
      </c>
      <c r="C234" s="39"/>
      <c r="D234" s="39">
        <f t="shared" si="501"/>
        <v>5000</v>
      </c>
      <c r="E234" s="39">
        <f t="shared" si="525"/>
        <v>0</v>
      </c>
      <c r="F234" s="39">
        <f t="shared" si="526"/>
        <v>5000</v>
      </c>
      <c r="G234" s="35"/>
      <c r="H234" s="35"/>
      <c r="I234" s="35"/>
      <c r="J234" s="35">
        <v>5000</v>
      </c>
      <c r="K234" s="35"/>
      <c r="L234" s="35"/>
      <c r="M234" s="35"/>
      <c r="N234" s="35"/>
      <c r="O234" s="35">
        <f t="shared" si="527"/>
        <v>0</v>
      </c>
      <c r="P234" s="35">
        <f t="shared" si="528"/>
        <v>0</v>
      </c>
      <c r="Q234" s="35">
        <f t="shared" si="529"/>
        <v>0</v>
      </c>
      <c r="R234" s="35">
        <f t="shared" si="530"/>
        <v>0</v>
      </c>
      <c r="S234" s="35"/>
      <c r="T234" s="35"/>
      <c r="U234" s="35"/>
      <c r="V234" s="35"/>
      <c r="W234" s="35"/>
      <c r="X234" s="35"/>
      <c r="Y234" s="39">
        <f t="shared" si="531"/>
        <v>0</v>
      </c>
      <c r="Z234" s="39">
        <f t="shared" si="532"/>
        <v>0</v>
      </c>
      <c r="AA234" s="39"/>
      <c r="AB234" s="39"/>
      <c r="AC234" s="39"/>
      <c r="AD234" s="39"/>
      <c r="AE234" s="39"/>
      <c r="AF234" s="39"/>
      <c r="AG234" s="39"/>
      <c r="AH234" s="39"/>
      <c r="AI234" s="39"/>
      <c r="AJ234" s="39"/>
      <c r="AK234" s="39"/>
      <c r="AL234" s="39"/>
      <c r="AM234" s="91"/>
      <c r="AN234" s="90">
        <f t="shared" si="492"/>
        <v>0</v>
      </c>
      <c r="AO234" s="294" t="s">
        <v>262</v>
      </c>
      <c r="AP234" s="45"/>
    </row>
    <row r="235" spans="1:43" ht="47.25" customHeight="1">
      <c r="A235" s="293" t="s">
        <v>891</v>
      </c>
      <c r="B235" s="287" t="s">
        <v>892</v>
      </c>
      <c r="C235" s="39"/>
      <c r="D235" s="39">
        <f t="shared" si="501"/>
        <v>100</v>
      </c>
      <c r="E235" s="39">
        <f t="shared" si="525"/>
        <v>0</v>
      </c>
      <c r="F235" s="39">
        <f t="shared" si="526"/>
        <v>100</v>
      </c>
      <c r="G235" s="35"/>
      <c r="H235" s="35"/>
      <c r="I235" s="35"/>
      <c r="J235" s="35">
        <v>100</v>
      </c>
      <c r="K235" s="35"/>
      <c r="L235" s="35"/>
      <c r="M235" s="35"/>
      <c r="N235" s="35"/>
      <c r="O235" s="35">
        <f t="shared" si="527"/>
        <v>0</v>
      </c>
      <c r="P235" s="35">
        <f t="shared" si="528"/>
        <v>0</v>
      </c>
      <c r="Q235" s="35">
        <f t="shared" si="529"/>
        <v>0</v>
      </c>
      <c r="R235" s="35">
        <f t="shared" si="530"/>
        <v>0</v>
      </c>
      <c r="S235" s="35"/>
      <c r="T235" s="35"/>
      <c r="U235" s="35"/>
      <c r="V235" s="35"/>
      <c r="W235" s="35"/>
      <c r="X235" s="35"/>
      <c r="Y235" s="39"/>
      <c r="Z235" s="39"/>
      <c r="AA235" s="39"/>
      <c r="AB235" s="39"/>
      <c r="AC235" s="39"/>
      <c r="AD235" s="39"/>
      <c r="AE235" s="39"/>
      <c r="AF235" s="39"/>
      <c r="AG235" s="39"/>
      <c r="AH235" s="39"/>
      <c r="AI235" s="39"/>
      <c r="AJ235" s="39"/>
      <c r="AK235" s="39"/>
      <c r="AL235" s="39"/>
      <c r="AM235" s="91"/>
      <c r="AN235" s="90">
        <f t="shared" si="492"/>
        <v>0</v>
      </c>
      <c r="AO235" s="294" t="s">
        <v>264</v>
      </c>
      <c r="AP235" s="45"/>
    </row>
    <row r="236" spans="1:43" ht="47.25" customHeight="1">
      <c r="A236" s="293" t="s">
        <v>893</v>
      </c>
      <c r="B236" s="285" t="s">
        <v>894</v>
      </c>
      <c r="C236" s="39"/>
      <c r="D236" s="39">
        <f t="shared" si="501"/>
        <v>100</v>
      </c>
      <c r="E236" s="39">
        <f t="shared" si="525"/>
        <v>0</v>
      </c>
      <c r="F236" s="39">
        <f t="shared" si="526"/>
        <v>100</v>
      </c>
      <c r="G236" s="35"/>
      <c r="H236" s="35"/>
      <c r="I236" s="35"/>
      <c r="J236" s="35">
        <v>100</v>
      </c>
      <c r="K236" s="35"/>
      <c r="L236" s="35"/>
      <c r="M236" s="35"/>
      <c r="N236" s="35"/>
      <c r="O236" s="35">
        <f t="shared" si="527"/>
        <v>0</v>
      </c>
      <c r="P236" s="35">
        <f t="shared" si="528"/>
        <v>0</v>
      </c>
      <c r="Q236" s="35">
        <f t="shared" si="529"/>
        <v>0</v>
      </c>
      <c r="R236" s="35">
        <f t="shared" si="530"/>
        <v>0</v>
      </c>
      <c r="S236" s="35"/>
      <c r="T236" s="35"/>
      <c r="U236" s="35"/>
      <c r="V236" s="35"/>
      <c r="W236" s="35"/>
      <c r="X236" s="35"/>
      <c r="Y236" s="39"/>
      <c r="Z236" s="39"/>
      <c r="AA236" s="39"/>
      <c r="AB236" s="39"/>
      <c r="AC236" s="39"/>
      <c r="AD236" s="39"/>
      <c r="AE236" s="39"/>
      <c r="AF236" s="39"/>
      <c r="AG236" s="39"/>
      <c r="AH236" s="39"/>
      <c r="AI236" s="39"/>
      <c r="AJ236" s="39"/>
      <c r="AK236" s="39"/>
      <c r="AL236" s="39"/>
      <c r="AM236" s="91"/>
      <c r="AN236" s="90">
        <f t="shared" si="492"/>
        <v>0</v>
      </c>
      <c r="AO236" s="294" t="s">
        <v>264</v>
      </c>
      <c r="AP236" s="45"/>
    </row>
    <row r="237" spans="1:43">
      <c r="A237" s="15">
        <v>16</v>
      </c>
      <c r="B237" s="2" t="s">
        <v>64</v>
      </c>
      <c r="C237" s="34">
        <f t="shared" ref="C237:AL237" si="533">SUM(C238:C246)</f>
        <v>49000</v>
      </c>
      <c r="D237" s="34">
        <f t="shared" si="533"/>
        <v>47225</v>
      </c>
      <c r="E237" s="34">
        <f t="shared" si="533"/>
        <v>49000</v>
      </c>
      <c r="F237" s="34">
        <f t="shared" si="533"/>
        <v>47225</v>
      </c>
      <c r="G237" s="34">
        <f t="shared" si="533"/>
        <v>0</v>
      </c>
      <c r="H237" s="34">
        <f t="shared" si="533"/>
        <v>0</v>
      </c>
      <c r="I237" s="34">
        <f t="shared" si="533"/>
        <v>49000</v>
      </c>
      <c r="J237" s="34">
        <f t="shared" si="533"/>
        <v>47225</v>
      </c>
      <c r="K237" s="34">
        <f t="shared" si="533"/>
        <v>0</v>
      </c>
      <c r="L237" s="34">
        <f t="shared" si="533"/>
        <v>0</v>
      </c>
      <c r="M237" s="34">
        <f t="shared" si="533"/>
        <v>0</v>
      </c>
      <c r="N237" s="34">
        <f t="shared" si="533"/>
        <v>0</v>
      </c>
      <c r="O237" s="34">
        <f t="shared" si="533"/>
        <v>0</v>
      </c>
      <c r="P237" s="34">
        <f t="shared" si="533"/>
        <v>0</v>
      </c>
      <c r="Q237" s="34">
        <f t="shared" si="533"/>
        <v>0</v>
      </c>
      <c r="R237" s="34">
        <f t="shared" si="533"/>
        <v>0</v>
      </c>
      <c r="S237" s="34">
        <f t="shared" si="533"/>
        <v>0</v>
      </c>
      <c r="T237" s="34">
        <f t="shared" si="533"/>
        <v>0</v>
      </c>
      <c r="U237" s="34">
        <f t="shared" si="533"/>
        <v>0</v>
      </c>
      <c r="V237" s="34">
        <f t="shared" si="533"/>
        <v>0</v>
      </c>
      <c r="W237" s="34">
        <f t="shared" si="533"/>
        <v>0</v>
      </c>
      <c r="X237" s="34">
        <f t="shared" si="533"/>
        <v>0</v>
      </c>
      <c r="Y237" s="34">
        <f t="shared" si="533"/>
        <v>12225</v>
      </c>
      <c r="Z237" s="34">
        <f t="shared" si="533"/>
        <v>12225</v>
      </c>
      <c r="AA237" s="34">
        <f t="shared" si="533"/>
        <v>0</v>
      </c>
      <c r="AB237" s="34">
        <f t="shared" si="533"/>
        <v>12225</v>
      </c>
      <c r="AC237" s="34">
        <f t="shared" si="533"/>
        <v>0</v>
      </c>
      <c r="AD237" s="34">
        <f t="shared" si="533"/>
        <v>0</v>
      </c>
      <c r="AE237" s="34">
        <f t="shared" si="533"/>
        <v>0</v>
      </c>
      <c r="AF237" s="34">
        <f t="shared" si="533"/>
        <v>0</v>
      </c>
      <c r="AG237" s="34">
        <f t="shared" si="533"/>
        <v>0</v>
      </c>
      <c r="AH237" s="34">
        <f t="shared" si="533"/>
        <v>0</v>
      </c>
      <c r="AI237" s="34">
        <f t="shared" si="533"/>
        <v>0</v>
      </c>
      <c r="AJ237" s="34">
        <f t="shared" si="533"/>
        <v>0</v>
      </c>
      <c r="AK237" s="34">
        <f t="shared" si="533"/>
        <v>0</v>
      </c>
      <c r="AL237" s="34">
        <f t="shared" si="533"/>
        <v>0</v>
      </c>
      <c r="AM237" s="90">
        <f t="shared" ref="AM237:AM244" si="534">Y237/C237*100</f>
        <v>24.948979591836736</v>
      </c>
      <c r="AN237" s="90">
        <f t="shared" si="492"/>
        <v>25.886712546320805</v>
      </c>
      <c r="AO237" s="16"/>
      <c r="AP237" s="44"/>
    </row>
    <row r="238" spans="1:43" ht="56.25">
      <c r="A238" s="30" t="s">
        <v>30</v>
      </c>
      <c r="B238" s="18" t="s">
        <v>151</v>
      </c>
      <c r="C238" s="36">
        <f t="shared" ref="C238:C244" si="535">E238+O238</f>
        <v>10000</v>
      </c>
      <c r="D238" s="36">
        <f t="shared" si="501"/>
        <v>8000</v>
      </c>
      <c r="E238" s="36">
        <f t="shared" ref="E238:E246" si="536">G238+I238+K238+L238+N238</f>
        <v>10000</v>
      </c>
      <c r="F238" s="36">
        <f t="shared" ref="F238:F246" si="537">H238+J238+K238+L238+N238</f>
        <v>8000</v>
      </c>
      <c r="G238" s="36"/>
      <c r="H238" s="36"/>
      <c r="I238" s="36">
        <v>10000</v>
      </c>
      <c r="J238" s="36">
        <v>8000</v>
      </c>
      <c r="K238" s="36"/>
      <c r="L238" s="36"/>
      <c r="M238" s="36"/>
      <c r="N238" s="36"/>
      <c r="O238" s="35">
        <f t="shared" ref="O238:O246" si="538">Q238+X238</f>
        <v>0</v>
      </c>
      <c r="P238" s="35">
        <f t="shared" ref="P238:P246" si="539">R238+X238</f>
        <v>0</v>
      </c>
      <c r="Q238" s="35">
        <f t="shared" ref="Q238:Q246" si="540">S238+U238+V238+W238</f>
        <v>0</v>
      </c>
      <c r="R238" s="35">
        <f t="shared" ref="R238:R246" si="541">T238+U238+V238+W238</f>
        <v>0</v>
      </c>
      <c r="S238" s="36"/>
      <c r="T238" s="36"/>
      <c r="U238" s="36"/>
      <c r="V238" s="36"/>
      <c r="W238" s="36"/>
      <c r="X238" s="36"/>
      <c r="Y238" s="36">
        <f>Z238+AF238</f>
        <v>8000</v>
      </c>
      <c r="Z238" s="36">
        <f t="shared" ref="Z238" si="542">AA238+AB238+AC238+AD238</f>
        <v>8000</v>
      </c>
      <c r="AA238" s="36"/>
      <c r="AB238" s="36">
        <v>8000</v>
      </c>
      <c r="AC238" s="36"/>
      <c r="AD238" s="36"/>
      <c r="AE238" s="36"/>
      <c r="AF238" s="36"/>
      <c r="AG238" s="36"/>
      <c r="AH238" s="36"/>
      <c r="AI238" s="36"/>
      <c r="AJ238" s="36"/>
      <c r="AK238" s="36"/>
      <c r="AL238" s="36"/>
      <c r="AM238" s="91">
        <f t="shared" si="534"/>
        <v>80</v>
      </c>
      <c r="AN238" s="91">
        <f t="shared" si="492"/>
        <v>100</v>
      </c>
      <c r="AO238" s="30" t="s">
        <v>262</v>
      </c>
      <c r="AP238" s="47"/>
      <c r="AQ238">
        <v>1</v>
      </c>
    </row>
    <row r="239" spans="1:43" ht="56.25">
      <c r="A239" s="30" t="s">
        <v>34</v>
      </c>
      <c r="B239" s="18" t="s">
        <v>152</v>
      </c>
      <c r="C239" s="36">
        <f t="shared" si="535"/>
        <v>10000</v>
      </c>
      <c r="D239" s="36">
        <f t="shared" si="501"/>
        <v>10000</v>
      </c>
      <c r="E239" s="36">
        <f t="shared" si="536"/>
        <v>10000</v>
      </c>
      <c r="F239" s="36">
        <f t="shared" si="537"/>
        <v>10000</v>
      </c>
      <c r="G239" s="36"/>
      <c r="H239" s="36"/>
      <c r="I239" s="36">
        <v>10000</v>
      </c>
      <c r="J239" s="36">
        <v>10000</v>
      </c>
      <c r="K239" s="36"/>
      <c r="L239" s="36"/>
      <c r="M239" s="36"/>
      <c r="N239" s="36"/>
      <c r="O239" s="35">
        <f t="shared" si="538"/>
        <v>0</v>
      </c>
      <c r="P239" s="35">
        <f t="shared" si="539"/>
        <v>0</v>
      </c>
      <c r="Q239" s="35">
        <f t="shared" si="540"/>
        <v>0</v>
      </c>
      <c r="R239" s="35">
        <f t="shared" si="541"/>
        <v>0</v>
      </c>
      <c r="S239" s="36"/>
      <c r="T239" s="36"/>
      <c r="U239" s="36"/>
      <c r="V239" s="36"/>
      <c r="W239" s="36"/>
      <c r="X239" s="36"/>
      <c r="Y239" s="36"/>
      <c r="Z239" s="36"/>
      <c r="AA239" s="36"/>
      <c r="AB239" s="36"/>
      <c r="AC239" s="36"/>
      <c r="AD239" s="36"/>
      <c r="AE239" s="36"/>
      <c r="AF239" s="36"/>
      <c r="AG239" s="36"/>
      <c r="AH239" s="36"/>
      <c r="AI239" s="36"/>
      <c r="AJ239" s="36"/>
      <c r="AK239" s="36"/>
      <c r="AL239" s="36"/>
      <c r="AM239" s="91">
        <f t="shared" si="534"/>
        <v>0</v>
      </c>
      <c r="AN239" s="90">
        <f t="shared" si="492"/>
        <v>0</v>
      </c>
      <c r="AO239" s="30" t="s">
        <v>262</v>
      </c>
      <c r="AP239" s="47"/>
      <c r="AQ239">
        <v>1</v>
      </c>
    </row>
    <row r="240" spans="1:43" ht="56.25">
      <c r="A240" s="30" t="s">
        <v>36</v>
      </c>
      <c r="B240" s="18" t="s">
        <v>153</v>
      </c>
      <c r="C240" s="36">
        <f t="shared" si="535"/>
        <v>10000</v>
      </c>
      <c r="D240" s="36">
        <f t="shared" si="501"/>
        <v>3000</v>
      </c>
      <c r="E240" s="36">
        <f t="shared" si="536"/>
        <v>10000</v>
      </c>
      <c r="F240" s="36">
        <f t="shared" si="537"/>
        <v>3000</v>
      </c>
      <c r="G240" s="36"/>
      <c r="H240" s="36"/>
      <c r="I240" s="36">
        <v>10000</v>
      </c>
      <c r="J240" s="36">
        <v>3000</v>
      </c>
      <c r="K240" s="36"/>
      <c r="L240" s="36"/>
      <c r="M240" s="36"/>
      <c r="N240" s="36"/>
      <c r="O240" s="35">
        <f t="shared" si="538"/>
        <v>0</v>
      </c>
      <c r="P240" s="35">
        <f t="shared" si="539"/>
        <v>0</v>
      </c>
      <c r="Q240" s="35">
        <f t="shared" si="540"/>
        <v>0</v>
      </c>
      <c r="R240" s="35">
        <f t="shared" si="541"/>
        <v>0</v>
      </c>
      <c r="S240" s="36"/>
      <c r="T240" s="36"/>
      <c r="U240" s="36"/>
      <c r="V240" s="36"/>
      <c r="W240" s="36"/>
      <c r="X240" s="36"/>
      <c r="Y240" s="36"/>
      <c r="Z240" s="36"/>
      <c r="AA240" s="36"/>
      <c r="AB240" s="36"/>
      <c r="AC240" s="36"/>
      <c r="AD240" s="36"/>
      <c r="AE240" s="36"/>
      <c r="AF240" s="36"/>
      <c r="AG240" s="36"/>
      <c r="AH240" s="36"/>
      <c r="AI240" s="36"/>
      <c r="AJ240" s="36"/>
      <c r="AK240" s="36"/>
      <c r="AL240" s="36"/>
      <c r="AM240" s="91">
        <f t="shared" si="534"/>
        <v>0</v>
      </c>
      <c r="AN240" s="90">
        <f t="shared" si="492"/>
        <v>0</v>
      </c>
      <c r="AO240" s="30" t="s">
        <v>262</v>
      </c>
      <c r="AP240" s="47"/>
      <c r="AQ240">
        <v>1</v>
      </c>
    </row>
    <row r="241" spans="1:43" ht="56.25">
      <c r="A241" s="30" t="s">
        <v>80</v>
      </c>
      <c r="B241" s="18" t="s">
        <v>154</v>
      </c>
      <c r="C241" s="36">
        <f t="shared" si="535"/>
        <v>5000</v>
      </c>
      <c r="D241" s="36">
        <f t="shared" si="501"/>
        <v>5000</v>
      </c>
      <c r="E241" s="36">
        <f t="shared" si="536"/>
        <v>5000</v>
      </c>
      <c r="F241" s="36">
        <f t="shared" si="537"/>
        <v>5000</v>
      </c>
      <c r="G241" s="36"/>
      <c r="H241" s="36"/>
      <c r="I241" s="36">
        <v>5000</v>
      </c>
      <c r="J241" s="36">
        <v>5000</v>
      </c>
      <c r="K241" s="36"/>
      <c r="L241" s="36"/>
      <c r="M241" s="36"/>
      <c r="N241" s="36"/>
      <c r="O241" s="35">
        <f t="shared" si="538"/>
        <v>0</v>
      </c>
      <c r="P241" s="35">
        <f t="shared" si="539"/>
        <v>0</v>
      </c>
      <c r="Q241" s="35">
        <f t="shared" si="540"/>
        <v>0</v>
      </c>
      <c r="R241" s="35">
        <f t="shared" si="541"/>
        <v>0</v>
      </c>
      <c r="S241" s="36"/>
      <c r="T241" s="36"/>
      <c r="U241" s="36"/>
      <c r="V241" s="36"/>
      <c r="W241" s="36"/>
      <c r="X241" s="36"/>
      <c r="Y241" s="36"/>
      <c r="Z241" s="36"/>
      <c r="AA241" s="36"/>
      <c r="AB241" s="36"/>
      <c r="AC241" s="36"/>
      <c r="AD241" s="36"/>
      <c r="AE241" s="36"/>
      <c r="AF241" s="36"/>
      <c r="AG241" s="36"/>
      <c r="AH241" s="36"/>
      <c r="AI241" s="36"/>
      <c r="AJ241" s="36"/>
      <c r="AK241" s="36"/>
      <c r="AL241" s="36"/>
      <c r="AM241" s="91">
        <f t="shared" si="534"/>
        <v>0</v>
      </c>
      <c r="AN241" s="90">
        <f t="shared" si="492"/>
        <v>0</v>
      </c>
      <c r="AO241" s="30" t="s">
        <v>262</v>
      </c>
      <c r="AP241" s="47"/>
      <c r="AQ241">
        <v>1</v>
      </c>
    </row>
    <row r="242" spans="1:43" ht="56.25">
      <c r="A242" s="30" t="s">
        <v>82</v>
      </c>
      <c r="B242" s="18" t="s">
        <v>155</v>
      </c>
      <c r="C242" s="36">
        <f t="shared" si="535"/>
        <v>5000</v>
      </c>
      <c r="D242" s="36">
        <f t="shared" si="501"/>
        <v>5000</v>
      </c>
      <c r="E242" s="36">
        <f t="shared" si="536"/>
        <v>5000</v>
      </c>
      <c r="F242" s="36">
        <f t="shared" si="537"/>
        <v>5000</v>
      </c>
      <c r="G242" s="36"/>
      <c r="H242" s="36"/>
      <c r="I242" s="36">
        <v>5000</v>
      </c>
      <c r="J242" s="36">
        <v>5000</v>
      </c>
      <c r="K242" s="36"/>
      <c r="L242" s="36"/>
      <c r="M242" s="36"/>
      <c r="N242" s="36"/>
      <c r="O242" s="35">
        <f t="shared" si="538"/>
        <v>0</v>
      </c>
      <c r="P242" s="35">
        <f t="shared" si="539"/>
        <v>0</v>
      </c>
      <c r="Q242" s="35">
        <f t="shared" si="540"/>
        <v>0</v>
      </c>
      <c r="R242" s="35">
        <f t="shared" si="541"/>
        <v>0</v>
      </c>
      <c r="S242" s="36"/>
      <c r="T242" s="36"/>
      <c r="U242" s="36"/>
      <c r="V242" s="36"/>
      <c r="W242" s="36"/>
      <c r="X242" s="36"/>
      <c r="Y242" s="36"/>
      <c r="Z242" s="36"/>
      <c r="AA242" s="36"/>
      <c r="AB242" s="36"/>
      <c r="AC242" s="36"/>
      <c r="AD242" s="36"/>
      <c r="AE242" s="36"/>
      <c r="AF242" s="36"/>
      <c r="AG242" s="36"/>
      <c r="AH242" s="36"/>
      <c r="AI242" s="36"/>
      <c r="AJ242" s="36"/>
      <c r="AK242" s="36"/>
      <c r="AL242" s="36"/>
      <c r="AM242" s="91">
        <f t="shared" si="534"/>
        <v>0</v>
      </c>
      <c r="AN242" s="90">
        <f t="shared" si="492"/>
        <v>0</v>
      </c>
      <c r="AO242" s="30" t="s">
        <v>262</v>
      </c>
      <c r="AP242" s="47"/>
      <c r="AQ242">
        <v>1</v>
      </c>
    </row>
    <row r="243" spans="1:43" ht="56.25">
      <c r="A243" s="30" t="s">
        <v>84</v>
      </c>
      <c r="B243" s="18" t="s">
        <v>156</v>
      </c>
      <c r="C243" s="36">
        <f t="shared" si="535"/>
        <v>4000</v>
      </c>
      <c r="D243" s="36">
        <f t="shared" si="501"/>
        <v>4000</v>
      </c>
      <c r="E243" s="36">
        <f t="shared" si="536"/>
        <v>4000</v>
      </c>
      <c r="F243" s="36">
        <f t="shared" si="537"/>
        <v>4000</v>
      </c>
      <c r="G243" s="36"/>
      <c r="H243" s="36"/>
      <c r="I243" s="36">
        <v>4000</v>
      </c>
      <c r="J243" s="36">
        <v>4000</v>
      </c>
      <c r="K243" s="36"/>
      <c r="L243" s="36"/>
      <c r="M243" s="36"/>
      <c r="N243" s="36"/>
      <c r="O243" s="35">
        <f t="shared" si="538"/>
        <v>0</v>
      </c>
      <c r="P243" s="35">
        <f t="shared" si="539"/>
        <v>0</v>
      </c>
      <c r="Q243" s="35">
        <f t="shared" si="540"/>
        <v>0</v>
      </c>
      <c r="R243" s="35">
        <f t="shared" si="541"/>
        <v>0</v>
      </c>
      <c r="S243" s="36"/>
      <c r="T243" s="36"/>
      <c r="U243" s="36"/>
      <c r="V243" s="36"/>
      <c r="W243" s="36"/>
      <c r="X243" s="36"/>
      <c r="Y243" s="36">
        <f>Z243+AF243</f>
        <v>4000</v>
      </c>
      <c r="Z243" s="36">
        <f t="shared" ref="Z243" si="543">AA243+AB243+AC243+AD243</f>
        <v>4000</v>
      </c>
      <c r="AA243" s="36"/>
      <c r="AB243" s="36">
        <v>4000</v>
      </c>
      <c r="AC243" s="36"/>
      <c r="AD243" s="36"/>
      <c r="AE243" s="36"/>
      <c r="AF243" s="36"/>
      <c r="AG243" s="36"/>
      <c r="AH243" s="36"/>
      <c r="AI243" s="36"/>
      <c r="AJ243" s="36"/>
      <c r="AK243" s="36"/>
      <c r="AL243" s="36"/>
      <c r="AM243" s="91">
        <f t="shared" si="534"/>
        <v>100</v>
      </c>
      <c r="AN243" s="90">
        <f t="shared" si="492"/>
        <v>100</v>
      </c>
      <c r="AO243" s="30" t="s">
        <v>262</v>
      </c>
      <c r="AP243" s="47"/>
      <c r="AQ243">
        <v>1</v>
      </c>
    </row>
    <row r="244" spans="1:43" ht="56.25">
      <c r="A244" s="30" t="s">
        <v>67</v>
      </c>
      <c r="B244" s="18" t="s">
        <v>157</v>
      </c>
      <c r="C244" s="36">
        <f t="shared" si="535"/>
        <v>5000</v>
      </c>
      <c r="D244" s="36">
        <f t="shared" si="501"/>
        <v>5000</v>
      </c>
      <c r="E244" s="36">
        <f t="shared" si="536"/>
        <v>5000</v>
      </c>
      <c r="F244" s="36">
        <f t="shared" si="537"/>
        <v>5000</v>
      </c>
      <c r="G244" s="36"/>
      <c r="H244" s="36"/>
      <c r="I244" s="36">
        <v>5000</v>
      </c>
      <c r="J244" s="36">
        <v>5000</v>
      </c>
      <c r="K244" s="36"/>
      <c r="L244" s="36"/>
      <c r="M244" s="36"/>
      <c r="N244" s="36"/>
      <c r="O244" s="35">
        <f t="shared" si="538"/>
        <v>0</v>
      </c>
      <c r="P244" s="35">
        <f t="shared" si="539"/>
        <v>0</v>
      </c>
      <c r="Q244" s="35">
        <f t="shared" si="540"/>
        <v>0</v>
      </c>
      <c r="R244" s="35">
        <f t="shared" si="541"/>
        <v>0</v>
      </c>
      <c r="S244" s="36"/>
      <c r="T244" s="36"/>
      <c r="U244" s="36"/>
      <c r="V244" s="36"/>
      <c r="W244" s="36"/>
      <c r="X244" s="36"/>
      <c r="Y244" s="36"/>
      <c r="Z244" s="36"/>
      <c r="AA244" s="36"/>
      <c r="AB244" s="36"/>
      <c r="AC244" s="36"/>
      <c r="AD244" s="36"/>
      <c r="AE244" s="36"/>
      <c r="AF244" s="36"/>
      <c r="AG244" s="36"/>
      <c r="AH244" s="36"/>
      <c r="AI244" s="36"/>
      <c r="AJ244" s="36"/>
      <c r="AK244" s="36"/>
      <c r="AL244" s="36"/>
      <c r="AM244" s="91">
        <f t="shared" si="534"/>
        <v>0</v>
      </c>
      <c r="AN244" s="90">
        <f t="shared" si="492"/>
        <v>0</v>
      </c>
      <c r="AO244" s="30" t="s">
        <v>262</v>
      </c>
      <c r="AP244" s="47"/>
      <c r="AQ244">
        <v>1</v>
      </c>
    </row>
    <row r="245" spans="1:43" ht="56.25">
      <c r="A245" s="275" t="s">
        <v>69</v>
      </c>
      <c r="B245" s="368" t="s">
        <v>479</v>
      </c>
      <c r="C245" s="36">
        <f t="shared" ref="C245:C246" si="544">E245+O245</f>
        <v>0</v>
      </c>
      <c r="D245" s="36">
        <f t="shared" ref="D245:D246" si="545">F245+P245</f>
        <v>225</v>
      </c>
      <c r="E245" s="36"/>
      <c r="F245" s="36">
        <f t="shared" si="537"/>
        <v>225</v>
      </c>
      <c r="G245" s="36"/>
      <c r="H245" s="36"/>
      <c r="I245" s="36"/>
      <c r="J245" s="36">
        <v>225</v>
      </c>
      <c r="K245" s="36"/>
      <c r="L245" s="36"/>
      <c r="M245" s="36"/>
      <c r="N245" s="36"/>
      <c r="O245" s="35"/>
      <c r="P245" s="35"/>
      <c r="Q245" s="35"/>
      <c r="R245" s="35"/>
      <c r="S245" s="36"/>
      <c r="T245" s="36"/>
      <c r="U245" s="36"/>
      <c r="V245" s="36"/>
      <c r="W245" s="36"/>
      <c r="X245" s="36"/>
      <c r="Y245" s="36">
        <f>Z245+AF245</f>
        <v>225</v>
      </c>
      <c r="Z245" s="36">
        <f t="shared" ref="Z245" si="546">AA245+AB245+AC245+AD245</f>
        <v>225</v>
      </c>
      <c r="AA245" s="36"/>
      <c r="AB245" s="36">
        <v>225</v>
      </c>
      <c r="AC245" s="36"/>
      <c r="AD245" s="36"/>
      <c r="AE245" s="36"/>
      <c r="AF245" s="36"/>
      <c r="AG245" s="36"/>
      <c r="AH245" s="36"/>
      <c r="AI245" s="36"/>
      <c r="AJ245" s="36"/>
      <c r="AK245" s="36"/>
      <c r="AL245" s="36"/>
      <c r="AM245" s="91"/>
      <c r="AN245" s="90"/>
      <c r="AO245" s="12" t="s">
        <v>259</v>
      </c>
      <c r="AP245" s="47"/>
    </row>
    <row r="246" spans="1:43" ht="37.5" customHeight="1">
      <c r="A246" s="275" t="s">
        <v>71</v>
      </c>
      <c r="B246" s="273" t="s">
        <v>895</v>
      </c>
      <c r="C246" s="36">
        <f t="shared" si="544"/>
        <v>0</v>
      </c>
      <c r="D246" s="36">
        <f t="shared" si="545"/>
        <v>7000</v>
      </c>
      <c r="E246" s="36">
        <f t="shared" si="536"/>
        <v>0</v>
      </c>
      <c r="F246" s="36">
        <f t="shared" si="537"/>
        <v>7000</v>
      </c>
      <c r="G246" s="36"/>
      <c r="H246" s="36"/>
      <c r="I246" s="36"/>
      <c r="J246" s="36">
        <v>7000</v>
      </c>
      <c r="K246" s="36"/>
      <c r="L246" s="36"/>
      <c r="M246" s="36"/>
      <c r="N246" s="36"/>
      <c r="O246" s="35">
        <f t="shared" si="538"/>
        <v>0</v>
      </c>
      <c r="P246" s="35">
        <f t="shared" si="539"/>
        <v>0</v>
      </c>
      <c r="Q246" s="35">
        <f t="shared" si="540"/>
        <v>0</v>
      </c>
      <c r="R246" s="35">
        <f t="shared" si="541"/>
        <v>0</v>
      </c>
      <c r="S246" s="36"/>
      <c r="T246" s="36"/>
      <c r="U246" s="36"/>
      <c r="V246" s="36"/>
      <c r="W246" s="36"/>
      <c r="X246" s="36"/>
      <c r="Y246" s="36"/>
      <c r="Z246" s="36"/>
      <c r="AA246" s="36"/>
      <c r="AB246" s="36"/>
      <c r="AC246" s="36"/>
      <c r="AD246" s="36"/>
      <c r="AE246" s="36"/>
      <c r="AF246" s="36"/>
      <c r="AG246" s="36"/>
      <c r="AH246" s="36"/>
      <c r="AI246" s="36"/>
      <c r="AJ246" s="36"/>
      <c r="AK246" s="36"/>
      <c r="AL246" s="36"/>
      <c r="AM246" s="91"/>
      <c r="AN246" s="90">
        <f t="shared" si="492"/>
        <v>0</v>
      </c>
      <c r="AO246" s="27" t="s">
        <v>313</v>
      </c>
      <c r="AP246" s="47"/>
    </row>
    <row r="247" spans="1:43">
      <c r="A247" s="24" t="s">
        <v>158</v>
      </c>
      <c r="B247" s="25" t="s">
        <v>159</v>
      </c>
      <c r="C247" s="37">
        <f>C248+C252</f>
        <v>600737</v>
      </c>
      <c r="D247" s="37">
        <f>D248+D252</f>
        <v>526222</v>
      </c>
      <c r="E247" s="37">
        <f>E248+E252</f>
        <v>398587</v>
      </c>
      <c r="F247" s="37">
        <f t="shared" ref="F247" si="547">F248+F252</f>
        <v>324072</v>
      </c>
      <c r="G247" s="37">
        <f t="shared" ref="G247:AL247" si="548">G248+G252</f>
        <v>0</v>
      </c>
      <c r="H247" s="37">
        <f t="shared" si="548"/>
        <v>0</v>
      </c>
      <c r="I247" s="37">
        <f t="shared" si="548"/>
        <v>398587</v>
      </c>
      <c r="J247" s="37">
        <f t="shared" si="548"/>
        <v>327072</v>
      </c>
      <c r="K247" s="37">
        <f t="shared" si="548"/>
        <v>0</v>
      </c>
      <c r="L247" s="37">
        <f t="shared" si="548"/>
        <v>0</v>
      </c>
      <c r="M247" s="37">
        <f t="shared" si="548"/>
        <v>0</v>
      </c>
      <c r="N247" s="37">
        <f t="shared" si="548"/>
        <v>0</v>
      </c>
      <c r="O247" s="37">
        <f t="shared" si="548"/>
        <v>202150</v>
      </c>
      <c r="P247" s="37">
        <f t="shared" si="548"/>
        <v>202150</v>
      </c>
      <c r="Q247" s="37">
        <f t="shared" si="548"/>
        <v>0</v>
      </c>
      <c r="R247" s="37">
        <f t="shared" si="548"/>
        <v>0</v>
      </c>
      <c r="S247" s="37">
        <f t="shared" si="548"/>
        <v>0</v>
      </c>
      <c r="T247" s="37">
        <f t="shared" si="548"/>
        <v>0</v>
      </c>
      <c r="U247" s="37">
        <f t="shared" si="548"/>
        <v>0</v>
      </c>
      <c r="V247" s="37">
        <f t="shared" si="548"/>
        <v>0</v>
      </c>
      <c r="W247" s="37">
        <f t="shared" si="548"/>
        <v>0</v>
      </c>
      <c r="X247" s="37">
        <f t="shared" si="548"/>
        <v>202150</v>
      </c>
      <c r="Y247" s="37">
        <f t="shared" si="548"/>
        <v>248293</v>
      </c>
      <c r="Z247" s="37">
        <f t="shared" si="548"/>
        <v>189935</v>
      </c>
      <c r="AA247" s="37">
        <f t="shared" si="548"/>
        <v>0</v>
      </c>
      <c r="AB247" s="37">
        <f t="shared" si="548"/>
        <v>189935</v>
      </c>
      <c r="AC247" s="37">
        <f t="shared" si="548"/>
        <v>0</v>
      </c>
      <c r="AD247" s="37">
        <f t="shared" si="548"/>
        <v>0</v>
      </c>
      <c r="AE247" s="37"/>
      <c r="AF247" s="37">
        <f t="shared" si="548"/>
        <v>58358</v>
      </c>
      <c r="AG247" s="37">
        <f t="shared" si="548"/>
        <v>0</v>
      </c>
      <c r="AH247" s="37">
        <f t="shared" si="548"/>
        <v>0</v>
      </c>
      <c r="AI247" s="37">
        <f t="shared" si="548"/>
        <v>0</v>
      </c>
      <c r="AJ247" s="37">
        <f t="shared" si="548"/>
        <v>0</v>
      </c>
      <c r="AK247" s="37">
        <f t="shared" si="548"/>
        <v>0</v>
      </c>
      <c r="AL247" s="37">
        <f t="shared" si="548"/>
        <v>58358</v>
      </c>
      <c r="AM247" s="93">
        <f>Y247/C247*100</f>
        <v>41.331397932872456</v>
      </c>
      <c r="AN247" s="93">
        <f t="shared" si="492"/>
        <v>47.184078202735726</v>
      </c>
      <c r="AO247" s="26"/>
      <c r="AP247" s="49"/>
    </row>
    <row r="248" spans="1:43">
      <c r="A248" s="15" t="s">
        <v>26</v>
      </c>
      <c r="B248" s="2" t="s">
        <v>28</v>
      </c>
      <c r="C248" s="34">
        <f t="shared" ref="C248:F248" si="549">SUM(C249:C251)</f>
        <v>1296</v>
      </c>
      <c r="D248" s="34">
        <f t="shared" ref="D248" si="550">SUM(D249:D251)</f>
        <v>500</v>
      </c>
      <c r="E248" s="34">
        <f t="shared" si="549"/>
        <v>1296</v>
      </c>
      <c r="F248" s="34">
        <f t="shared" si="549"/>
        <v>500</v>
      </c>
      <c r="G248" s="34">
        <f t="shared" ref="G248:AL248" si="551">SUM(G249:G251)</f>
        <v>0</v>
      </c>
      <c r="H248" s="34">
        <f t="shared" si="551"/>
        <v>0</v>
      </c>
      <c r="I248" s="34">
        <f t="shared" si="551"/>
        <v>1296</v>
      </c>
      <c r="J248" s="34">
        <f t="shared" si="551"/>
        <v>500</v>
      </c>
      <c r="K248" s="34">
        <f t="shared" si="551"/>
        <v>0</v>
      </c>
      <c r="L248" s="34">
        <f t="shared" si="551"/>
        <v>0</v>
      </c>
      <c r="M248" s="34">
        <f t="shared" si="551"/>
        <v>0</v>
      </c>
      <c r="N248" s="34">
        <f t="shared" si="551"/>
        <v>0</v>
      </c>
      <c r="O248" s="34">
        <f t="shared" si="551"/>
        <v>0</v>
      </c>
      <c r="P248" s="34">
        <f t="shared" si="551"/>
        <v>0</v>
      </c>
      <c r="Q248" s="34">
        <f t="shared" si="551"/>
        <v>0</v>
      </c>
      <c r="R248" s="34">
        <f t="shared" si="551"/>
        <v>0</v>
      </c>
      <c r="S248" s="34">
        <f t="shared" si="551"/>
        <v>0</v>
      </c>
      <c r="T248" s="34">
        <f t="shared" si="551"/>
        <v>0</v>
      </c>
      <c r="U248" s="34">
        <f t="shared" si="551"/>
        <v>0</v>
      </c>
      <c r="V248" s="34">
        <f t="shared" si="551"/>
        <v>0</v>
      </c>
      <c r="W248" s="34">
        <f t="shared" si="551"/>
        <v>0</v>
      </c>
      <c r="X248" s="34">
        <f t="shared" si="551"/>
        <v>0</v>
      </c>
      <c r="Y248" s="34">
        <f t="shared" si="551"/>
        <v>479</v>
      </c>
      <c r="Z248" s="34">
        <f t="shared" si="551"/>
        <v>479</v>
      </c>
      <c r="AA248" s="34">
        <f t="shared" si="551"/>
        <v>0</v>
      </c>
      <c r="AB248" s="34">
        <f t="shared" si="551"/>
        <v>479</v>
      </c>
      <c r="AC248" s="34">
        <f t="shared" si="551"/>
        <v>0</v>
      </c>
      <c r="AD248" s="34">
        <f t="shared" si="551"/>
        <v>0</v>
      </c>
      <c r="AE248" s="34"/>
      <c r="AF248" s="34">
        <f t="shared" si="551"/>
        <v>0</v>
      </c>
      <c r="AG248" s="34">
        <f t="shared" si="551"/>
        <v>0</v>
      </c>
      <c r="AH248" s="34">
        <f t="shared" si="551"/>
        <v>0</v>
      </c>
      <c r="AI248" s="34">
        <f t="shared" si="551"/>
        <v>0</v>
      </c>
      <c r="AJ248" s="34">
        <f t="shared" si="551"/>
        <v>0</v>
      </c>
      <c r="AK248" s="34">
        <f t="shared" si="551"/>
        <v>0</v>
      </c>
      <c r="AL248" s="34">
        <f t="shared" si="551"/>
        <v>0</v>
      </c>
      <c r="AM248" s="90">
        <f>Y248/C248*100</f>
        <v>36.959876543209873</v>
      </c>
      <c r="AN248" s="90">
        <f t="shared" si="492"/>
        <v>95.8</v>
      </c>
      <c r="AO248" s="16"/>
      <c r="AP248" s="44"/>
    </row>
    <row r="249" spans="1:43" ht="56.25">
      <c r="A249" s="12">
        <v>1</v>
      </c>
      <c r="B249" s="5" t="s">
        <v>160</v>
      </c>
      <c r="C249" s="39">
        <f t="shared" ref="C249:D251" si="552">E249+O249</f>
        <v>1296</v>
      </c>
      <c r="D249" s="39">
        <f t="shared" si="552"/>
        <v>0</v>
      </c>
      <c r="E249" s="39">
        <f t="shared" ref="E249:E251" si="553">G249+I249+K249+L249+N249</f>
        <v>1296</v>
      </c>
      <c r="F249" s="39">
        <f t="shared" ref="F249:F251" si="554">H249+J249+K249+L249+N249</f>
        <v>0</v>
      </c>
      <c r="G249" s="35"/>
      <c r="H249" s="35"/>
      <c r="I249" s="35">
        <v>1296</v>
      </c>
      <c r="J249" s="35"/>
      <c r="K249" s="35"/>
      <c r="L249" s="35"/>
      <c r="M249" s="35"/>
      <c r="N249" s="35"/>
      <c r="O249" s="35">
        <f t="shared" ref="O249:O251" si="555">Q249+X249</f>
        <v>0</v>
      </c>
      <c r="P249" s="35">
        <f t="shared" ref="P249:P251" si="556">R249+X249</f>
        <v>0</v>
      </c>
      <c r="Q249" s="35">
        <f t="shared" ref="Q249:Q251" si="557">S249+U249+V249+W249</f>
        <v>0</v>
      </c>
      <c r="R249" s="35">
        <f t="shared" ref="R249:R251" si="558">T249+U249+V249+W249</f>
        <v>0</v>
      </c>
      <c r="S249" s="35"/>
      <c r="T249" s="35"/>
      <c r="U249" s="35"/>
      <c r="V249" s="35"/>
      <c r="W249" s="35"/>
      <c r="X249" s="35"/>
      <c r="Y249" s="39">
        <f>Z249+AF249</f>
        <v>0</v>
      </c>
      <c r="Z249" s="39">
        <f t="shared" ref="Z249" si="559">AA249+AB249+AC249+AD249</f>
        <v>0</v>
      </c>
      <c r="AA249" s="39"/>
      <c r="AB249" s="39"/>
      <c r="AC249" s="39"/>
      <c r="AD249" s="39"/>
      <c r="AE249" s="39"/>
      <c r="AF249" s="39"/>
      <c r="AG249" s="39"/>
      <c r="AH249" s="39"/>
      <c r="AI249" s="39"/>
      <c r="AJ249" s="39"/>
      <c r="AK249" s="39"/>
      <c r="AL249" s="39"/>
      <c r="AM249" s="91">
        <f>Y249/C249*100</f>
        <v>0</v>
      </c>
      <c r="AN249" s="91"/>
      <c r="AO249" s="12" t="s">
        <v>259</v>
      </c>
      <c r="AP249" s="12" t="s">
        <v>269</v>
      </c>
      <c r="AQ249">
        <v>1</v>
      </c>
    </row>
    <row r="250" spans="1:43" ht="56.25">
      <c r="A250" s="295">
        <v>2</v>
      </c>
      <c r="B250" s="296" t="s">
        <v>896</v>
      </c>
      <c r="C250" s="39"/>
      <c r="D250" s="39">
        <f t="shared" si="552"/>
        <v>0</v>
      </c>
      <c r="E250" s="39">
        <f t="shared" si="553"/>
        <v>0</v>
      </c>
      <c r="F250" s="39">
        <f t="shared" si="554"/>
        <v>0</v>
      </c>
      <c r="G250" s="35"/>
      <c r="H250" s="35"/>
      <c r="I250" s="35"/>
      <c r="J250" s="35"/>
      <c r="K250" s="35"/>
      <c r="L250" s="35"/>
      <c r="M250" s="35"/>
      <c r="N250" s="35"/>
      <c r="O250" s="35">
        <f t="shared" si="555"/>
        <v>0</v>
      </c>
      <c r="P250" s="35">
        <f t="shared" si="556"/>
        <v>0</v>
      </c>
      <c r="Q250" s="35">
        <f t="shared" si="557"/>
        <v>0</v>
      </c>
      <c r="R250" s="35">
        <f t="shared" si="558"/>
        <v>0</v>
      </c>
      <c r="S250" s="35"/>
      <c r="T250" s="35"/>
      <c r="U250" s="35"/>
      <c r="V250" s="35"/>
      <c r="W250" s="35"/>
      <c r="X250" s="35"/>
      <c r="Y250" s="39">
        <f t="shared" ref="Y250:Y251" si="560">Z250+AF250</f>
        <v>0</v>
      </c>
      <c r="Z250" s="39">
        <f t="shared" ref="Z250:Z251" si="561">AA250+AB250+AC250+AD250</f>
        <v>0</v>
      </c>
      <c r="AA250" s="39"/>
      <c r="AB250" s="39"/>
      <c r="AC250" s="39"/>
      <c r="AD250" s="39"/>
      <c r="AE250" s="39"/>
      <c r="AF250" s="39"/>
      <c r="AG250" s="39"/>
      <c r="AH250" s="39"/>
      <c r="AI250" s="39"/>
      <c r="AJ250" s="39"/>
      <c r="AK250" s="39"/>
      <c r="AL250" s="39"/>
      <c r="AM250" s="91"/>
      <c r="AN250" s="90"/>
      <c r="AO250" s="12" t="s">
        <v>259</v>
      </c>
      <c r="AP250" s="12"/>
    </row>
    <row r="251" spans="1:43" ht="37.5">
      <c r="A251" s="295">
        <v>3</v>
      </c>
      <c r="B251" s="296" t="s">
        <v>897</v>
      </c>
      <c r="C251" s="39"/>
      <c r="D251" s="39">
        <f t="shared" si="552"/>
        <v>500</v>
      </c>
      <c r="E251" s="39">
        <f t="shared" si="553"/>
        <v>0</v>
      </c>
      <c r="F251" s="39">
        <f t="shared" si="554"/>
        <v>500</v>
      </c>
      <c r="G251" s="35"/>
      <c r="H251" s="35"/>
      <c r="I251" s="35"/>
      <c r="J251" s="35">
        <v>500</v>
      </c>
      <c r="K251" s="35"/>
      <c r="L251" s="35"/>
      <c r="M251" s="35"/>
      <c r="N251" s="35"/>
      <c r="O251" s="35">
        <f t="shared" si="555"/>
        <v>0</v>
      </c>
      <c r="P251" s="35">
        <f t="shared" si="556"/>
        <v>0</v>
      </c>
      <c r="Q251" s="35">
        <f t="shared" si="557"/>
        <v>0</v>
      </c>
      <c r="R251" s="35">
        <f t="shared" si="558"/>
        <v>0</v>
      </c>
      <c r="S251" s="35"/>
      <c r="T251" s="35"/>
      <c r="U251" s="35"/>
      <c r="V251" s="35"/>
      <c r="W251" s="35"/>
      <c r="X251" s="35"/>
      <c r="Y251" s="39">
        <f t="shared" si="560"/>
        <v>479</v>
      </c>
      <c r="Z251" s="39">
        <f t="shared" si="561"/>
        <v>479</v>
      </c>
      <c r="AA251" s="39"/>
      <c r="AB251" s="39">
        <v>479</v>
      </c>
      <c r="AC251" s="39"/>
      <c r="AD251" s="39"/>
      <c r="AE251" s="39"/>
      <c r="AF251" s="39"/>
      <c r="AG251" s="39"/>
      <c r="AH251" s="39"/>
      <c r="AI251" s="39"/>
      <c r="AJ251" s="39"/>
      <c r="AK251" s="39"/>
      <c r="AL251" s="39"/>
      <c r="AM251" s="91"/>
      <c r="AN251" s="90">
        <f t="shared" si="492"/>
        <v>95.8</v>
      </c>
      <c r="AO251" s="12" t="s">
        <v>265</v>
      </c>
      <c r="AP251" s="12"/>
    </row>
    <row r="252" spans="1:43">
      <c r="A252" s="15" t="s">
        <v>38</v>
      </c>
      <c r="B252" s="2" t="s">
        <v>29</v>
      </c>
      <c r="C252" s="34">
        <f>C253+C265+C269</f>
        <v>599441</v>
      </c>
      <c r="D252" s="34">
        <f>D253+D265+D269</f>
        <v>525722</v>
      </c>
      <c r="E252" s="34">
        <f t="shared" ref="E252" si="562">E253+E265+E269</f>
        <v>397291</v>
      </c>
      <c r="F252" s="34">
        <f t="shared" ref="F252" si="563">F253+F265+F269</f>
        <v>323572</v>
      </c>
      <c r="G252" s="34">
        <f t="shared" ref="G252:AL252" si="564">G253+G265+G269</f>
        <v>0</v>
      </c>
      <c r="H252" s="34">
        <f t="shared" si="564"/>
        <v>0</v>
      </c>
      <c r="I252" s="34">
        <f t="shared" si="564"/>
        <v>397291</v>
      </c>
      <c r="J252" s="34">
        <f t="shared" si="564"/>
        <v>326572</v>
      </c>
      <c r="K252" s="34">
        <f t="shared" si="564"/>
        <v>0</v>
      </c>
      <c r="L252" s="34">
        <f t="shared" si="564"/>
        <v>0</v>
      </c>
      <c r="M252" s="34">
        <f t="shared" si="564"/>
        <v>0</v>
      </c>
      <c r="N252" s="34">
        <f t="shared" si="564"/>
        <v>0</v>
      </c>
      <c r="O252" s="34">
        <f t="shared" si="564"/>
        <v>202150</v>
      </c>
      <c r="P252" s="34">
        <f t="shared" si="564"/>
        <v>202150</v>
      </c>
      <c r="Q252" s="34">
        <f t="shared" si="564"/>
        <v>0</v>
      </c>
      <c r="R252" s="34">
        <f t="shared" si="564"/>
        <v>0</v>
      </c>
      <c r="S252" s="34">
        <f t="shared" si="564"/>
        <v>0</v>
      </c>
      <c r="T252" s="34">
        <f t="shared" si="564"/>
        <v>0</v>
      </c>
      <c r="U252" s="34">
        <f t="shared" si="564"/>
        <v>0</v>
      </c>
      <c r="V252" s="34">
        <f t="shared" si="564"/>
        <v>0</v>
      </c>
      <c r="W252" s="34">
        <f t="shared" si="564"/>
        <v>0</v>
      </c>
      <c r="X252" s="34">
        <f t="shared" si="564"/>
        <v>202150</v>
      </c>
      <c r="Y252" s="34">
        <f t="shared" si="564"/>
        <v>247814</v>
      </c>
      <c r="Z252" s="34">
        <f t="shared" si="564"/>
        <v>189456</v>
      </c>
      <c r="AA252" s="34">
        <f t="shared" si="564"/>
        <v>0</v>
      </c>
      <c r="AB252" s="34">
        <f t="shared" si="564"/>
        <v>189456</v>
      </c>
      <c r="AC252" s="34">
        <f t="shared" si="564"/>
        <v>0</v>
      </c>
      <c r="AD252" s="34">
        <f t="shared" si="564"/>
        <v>0</v>
      </c>
      <c r="AE252" s="34"/>
      <c r="AF252" s="34">
        <f t="shared" si="564"/>
        <v>58358</v>
      </c>
      <c r="AG252" s="34">
        <f t="shared" si="564"/>
        <v>0</v>
      </c>
      <c r="AH252" s="34">
        <f t="shared" si="564"/>
        <v>0</v>
      </c>
      <c r="AI252" s="34">
        <f t="shared" si="564"/>
        <v>0</v>
      </c>
      <c r="AJ252" s="34">
        <f t="shared" si="564"/>
        <v>0</v>
      </c>
      <c r="AK252" s="34">
        <f t="shared" si="564"/>
        <v>0</v>
      </c>
      <c r="AL252" s="34">
        <f t="shared" si="564"/>
        <v>58358</v>
      </c>
      <c r="AM252" s="90">
        <f t="shared" ref="AM252:AM271" si="565">Y252/C252*100</f>
        <v>41.340849224527517</v>
      </c>
      <c r="AN252" s="90">
        <f t="shared" si="492"/>
        <v>47.137840912117049</v>
      </c>
      <c r="AO252" s="16"/>
      <c r="AP252" s="44"/>
    </row>
    <row r="253" spans="1:43">
      <c r="A253" s="16" t="s">
        <v>30</v>
      </c>
      <c r="B253" s="2" t="s">
        <v>31</v>
      </c>
      <c r="C253" s="34">
        <f>C254+C261</f>
        <v>566588</v>
      </c>
      <c r="D253" s="34">
        <f>D254+D261</f>
        <v>518016</v>
      </c>
      <c r="E253" s="34">
        <f t="shared" ref="E253" si="566">E254+E261</f>
        <v>364438</v>
      </c>
      <c r="F253" s="34">
        <f t="shared" ref="F253" si="567">F254+F261</f>
        <v>315866</v>
      </c>
      <c r="G253" s="34">
        <f t="shared" ref="G253:AL253" si="568">G254+G261</f>
        <v>0</v>
      </c>
      <c r="H253" s="34">
        <f t="shared" si="568"/>
        <v>0</v>
      </c>
      <c r="I253" s="34">
        <f t="shared" si="568"/>
        <v>364438</v>
      </c>
      <c r="J253" s="34">
        <f t="shared" si="568"/>
        <v>315866</v>
      </c>
      <c r="K253" s="34">
        <f t="shared" si="568"/>
        <v>0</v>
      </c>
      <c r="L253" s="34">
        <f t="shared" si="568"/>
        <v>0</v>
      </c>
      <c r="M253" s="34">
        <f t="shared" si="568"/>
        <v>0</v>
      </c>
      <c r="N253" s="34">
        <f t="shared" si="568"/>
        <v>0</v>
      </c>
      <c r="O253" s="34">
        <f t="shared" si="568"/>
        <v>202150</v>
      </c>
      <c r="P253" s="34">
        <f t="shared" si="568"/>
        <v>202150</v>
      </c>
      <c r="Q253" s="34">
        <f t="shared" si="568"/>
        <v>0</v>
      </c>
      <c r="R253" s="34">
        <f t="shared" si="568"/>
        <v>0</v>
      </c>
      <c r="S253" s="34">
        <f t="shared" si="568"/>
        <v>0</v>
      </c>
      <c r="T253" s="34">
        <f t="shared" si="568"/>
        <v>0</v>
      </c>
      <c r="U253" s="34">
        <f t="shared" si="568"/>
        <v>0</v>
      </c>
      <c r="V253" s="34">
        <f t="shared" si="568"/>
        <v>0</v>
      </c>
      <c r="W253" s="34">
        <f t="shared" si="568"/>
        <v>0</v>
      </c>
      <c r="X253" s="34">
        <f t="shared" si="568"/>
        <v>202150</v>
      </c>
      <c r="Y253" s="34">
        <f t="shared" si="568"/>
        <v>238674</v>
      </c>
      <c r="Z253" s="34">
        <f t="shared" si="568"/>
        <v>180316</v>
      </c>
      <c r="AA253" s="34">
        <f t="shared" si="568"/>
        <v>0</v>
      </c>
      <c r="AB253" s="34">
        <f t="shared" si="568"/>
        <v>180316</v>
      </c>
      <c r="AC253" s="34">
        <f t="shared" si="568"/>
        <v>0</v>
      </c>
      <c r="AD253" s="34">
        <f t="shared" si="568"/>
        <v>0</v>
      </c>
      <c r="AE253" s="34"/>
      <c r="AF253" s="34">
        <f t="shared" si="568"/>
        <v>58358</v>
      </c>
      <c r="AG253" s="34">
        <f t="shared" si="568"/>
        <v>0</v>
      </c>
      <c r="AH253" s="34">
        <f t="shared" si="568"/>
        <v>0</v>
      </c>
      <c r="AI253" s="34">
        <f t="shared" si="568"/>
        <v>0</v>
      </c>
      <c r="AJ253" s="34">
        <f t="shared" si="568"/>
        <v>0</v>
      </c>
      <c r="AK253" s="34">
        <f t="shared" si="568"/>
        <v>0</v>
      </c>
      <c r="AL253" s="34">
        <f t="shared" si="568"/>
        <v>58358</v>
      </c>
      <c r="AM253" s="90">
        <f t="shared" si="565"/>
        <v>42.124789088367557</v>
      </c>
      <c r="AN253" s="90">
        <f t="shared" si="492"/>
        <v>46.07463862120089</v>
      </c>
      <c r="AO253" s="16"/>
      <c r="AP253" s="44"/>
    </row>
    <row r="254" spans="1:43" ht="19.5">
      <c r="A254" s="21" t="s">
        <v>52</v>
      </c>
      <c r="B254" s="56" t="s">
        <v>32</v>
      </c>
      <c r="C254" s="38">
        <f>SUM(C255:C260)</f>
        <v>550854</v>
      </c>
      <c r="D254" s="38">
        <f>SUM(D255:D260)</f>
        <v>504502</v>
      </c>
      <c r="E254" s="38">
        <f t="shared" ref="E254" si="569">SUM(E255:E260)</f>
        <v>348704</v>
      </c>
      <c r="F254" s="38">
        <f t="shared" ref="F254" si="570">SUM(F255:F260)</f>
        <v>302352</v>
      </c>
      <c r="G254" s="38">
        <f t="shared" ref="G254:AL254" si="571">SUM(G255:G260)</f>
        <v>0</v>
      </c>
      <c r="H254" s="38">
        <f t="shared" si="571"/>
        <v>0</v>
      </c>
      <c r="I254" s="38">
        <f t="shared" si="571"/>
        <v>348704</v>
      </c>
      <c r="J254" s="38">
        <f t="shared" si="571"/>
        <v>302352</v>
      </c>
      <c r="K254" s="38">
        <f t="shared" si="571"/>
        <v>0</v>
      </c>
      <c r="L254" s="38">
        <f t="shared" si="571"/>
        <v>0</v>
      </c>
      <c r="M254" s="38">
        <f t="shared" si="571"/>
        <v>0</v>
      </c>
      <c r="N254" s="38">
        <f t="shared" si="571"/>
        <v>0</v>
      </c>
      <c r="O254" s="38">
        <f t="shared" si="571"/>
        <v>202150</v>
      </c>
      <c r="P254" s="38">
        <f t="shared" si="571"/>
        <v>202150</v>
      </c>
      <c r="Q254" s="38">
        <f t="shared" si="571"/>
        <v>0</v>
      </c>
      <c r="R254" s="38">
        <f t="shared" si="571"/>
        <v>0</v>
      </c>
      <c r="S254" s="38">
        <f t="shared" si="571"/>
        <v>0</v>
      </c>
      <c r="T254" s="38">
        <f t="shared" si="571"/>
        <v>0</v>
      </c>
      <c r="U254" s="38">
        <f t="shared" si="571"/>
        <v>0</v>
      </c>
      <c r="V254" s="38">
        <f t="shared" si="571"/>
        <v>0</v>
      </c>
      <c r="W254" s="38">
        <f t="shared" si="571"/>
        <v>0</v>
      </c>
      <c r="X254" s="38">
        <f t="shared" si="571"/>
        <v>202150</v>
      </c>
      <c r="Y254" s="38">
        <f t="shared" si="571"/>
        <v>226447</v>
      </c>
      <c r="Z254" s="38">
        <f t="shared" si="571"/>
        <v>168089</v>
      </c>
      <c r="AA254" s="38">
        <f t="shared" si="571"/>
        <v>0</v>
      </c>
      <c r="AB254" s="38">
        <f t="shared" si="571"/>
        <v>168089</v>
      </c>
      <c r="AC254" s="38">
        <f t="shared" si="571"/>
        <v>0</v>
      </c>
      <c r="AD254" s="38">
        <f t="shared" si="571"/>
        <v>0</v>
      </c>
      <c r="AE254" s="38"/>
      <c r="AF254" s="38">
        <f t="shared" si="571"/>
        <v>58358</v>
      </c>
      <c r="AG254" s="38">
        <f t="shared" si="571"/>
        <v>0</v>
      </c>
      <c r="AH254" s="38">
        <f t="shared" si="571"/>
        <v>0</v>
      </c>
      <c r="AI254" s="38">
        <f t="shared" si="571"/>
        <v>0</v>
      </c>
      <c r="AJ254" s="38">
        <f t="shared" si="571"/>
        <v>0</v>
      </c>
      <c r="AK254" s="38">
        <f t="shared" si="571"/>
        <v>0</v>
      </c>
      <c r="AL254" s="38">
        <f t="shared" si="571"/>
        <v>58358</v>
      </c>
      <c r="AM254" s="96">
        <f t="shared" si="565"/>
        <v>41.108351759268338</v>
      </c>
      <c r="AN254" s="96">
        <f t="shared" si="492"/>
        <v>44.885253180364003</v>
      </c>
      <c r="AO254" s="31"/>
      <c r="AP254" s="51"/>
    </row>
    <row r="255" spans="1:43" ht="56.25">
      <c r="A255" s="12" t="s">
        <v>49</v>
      </c>
      <c r="B255" s="5" t="s">
        <v>161</v>
      </c>
      <c r="C255" s="39">
        <f t="shared" ref="C255:D264" si="572">E255+O255</f>
        <v>16000</v>
      </c>
      <c r="D255" s="39">
        <f t="shared" si="572"/>
        <v>19253</v>
      </c>
      <c r="E255" s="39">
        <f t="shared" ref="E255:E260" si="573">G255+I255+K255+L255+N255</f>
        <v>16000</v>
      </c>
      <c r="F255" s="39">
        <f t="shared" ref="F255:F260" si="574">H255+J255+K255+L255+N255</f>
        <v>19253</v>
      </c>
      <c r="G255" s="35"/>
      <c r="H255" s="35"/>
      <c r="I255" s="35">
        <v>16000</v>
      </c>
      <c r="J255" s="35">
        <v>19253</v>
      </c>
      <c r="K255" s="35"/>
      <c r="L255" s="35"/>
      <c r="M255" s="35"/>
      <c r="N255" s="35"/>
      <c r="O255" s="35">
        <f t="shared" ref="O255:O260" si="575">Q255+X255</f>
        <v>0</v>
      </c>
      <c r="P255" s="35">
        <f t="shared" ref="P255:P260" si="576">R255+X255</f>
        <v>0</v>
      </c>
      <c r="Q255" s="35">
        <f t="shared" ref="Q255:Q260" si="577">S255+U255+V255+W255</f>
        <v>0</v>
      </c>
      <c r="R255" s="35">
        <f t="shared" ref="R255:R260" si="578">T255+U255+V255+W255</f>
        <v>0</v>
      </c>
      <c r="S255" s="35"/>
      <c r="T255" s="35"/>
      <c r="U255" s="35"/>
      <c r="V255" s="35"/>
      <c r="W255" s="35"/>
      <c r="X255" s="35"/>
      <c r="Y255" s="39">
        <f>Z255+AF255</f>
        <v>7683</v>
      </c>
      <c r="Z255" s="39">
        <f t="shared" ref="Z255" si="579">AA255+AB255+AC255+AD255</f>
        <v>7683</v>
      </c>
      <c r="AA255" s="39"/>
      <c r="AB255" s="39">
        <v>7683</v>
      </c>
      <c r="AC255" s="39"/>
      <c r="AD255" s="39"/>
      <c r="AE255" s="39"/>
      <c r="AF255" s="39"/>
      <c r="AG255" s="39"/>
      <c r="AH255" s="39"/>
      <c r="AI255" s="39"/>
      <c r="AJ255" s="39"/>
      <c r="AK255" s="39"/>
      <c r="AL255" s="39"/>
      <c r="AM255" s="91">
        <f t="shared" si="565"/>
        <v>48.018749999999997</v>
      </c>
      <c r="AN255" s="91">
        <f t="shared" si="492"/>
        <v>39.905469277515195</v>
      </c>
      <c r="AO255" s="12" t="s">
        <v>259</v>
      </c>
      <c r="AP255" s="45"/>
      <c r="AQ255">
        <v>1</v>
      </c>
    </row>
    <row r="256" spans="1:43" ht="56.25">
      <c r="A256" s="12">
        <v>2</v>
      </c>
      <c r="B256" s="5" t="s">
        <v>162</v>
      </c>
      <c r="C256" s="39">
        <f t="shared" si="572"/>
        <v>98167</v>
      </c>
      <c r="D256" s="39">
        <f t="shared" si="572"/>
        <v>98167</v>
      </c>
      <c r="E256" s="39">
        <f t="shared" si="573"/>
        <v>98167</v>
      </c>
      <c r="F256" s="39">
        <f t="shared" si="574"/>
        <v>98167</v>
      </c>
      <c r="G256" s="35"/>
      <c r="H256" s="35"/>
      <c r="I256" s="35">
        <v>98167</v>
      </c>
      <c r="J256" s="35">
        <v>98167</v>
      </c>
      <c r="K256" s="35"/>
      <c r="L256" s="35"/>
      <c r="M256" s="35"/>
      <c r="N256" s="35"/>
      <c r="O256" s="35">
        <f t="shared" si="575"/>
        <v>0</v>
      </c>
      <c r="P256" s="35">
        <f t="shared" si="576"/>
        <v>0</v>
      </c>
      <c r="Q256" s="35">
        <f t="shared" si="577"/>
        <v>0</v>
      </c>
      <c r="R256" s="35">
        <f t="shared" si="578"/>
        <v>0</v>
      </c>
      <c r="S256" s="35"/>
      <c r="T256" s="35"/>
      <c r="U256" s="35"/>
      <c r="V256" s="35"/>
      <c r="W256" s="35"/>
      <c r="X256" s="35"/>
      <c r="Y256" s="39">
        <f>Z256+AF256</f>
        <v>46185</v>
      </c>
      <c r="Z256" s="39">
        <f t="shared" ref="Z256" si="580">AA256+AB256+AC256+AD256</f>
        <v>46185</v>
      </c>
      <c r="AA256" s="39"/>
      <c r="AB256" s="39">
        <v>46185</v>
      </c>
      <c r="AC256" s="39"/>
      <c r="AD256" s="39"/>
      <c r="AE256" s="39"/>
      <c r="AF256" s="39"/>
      <c r="AG256" s="39"/>
      <c r="AH256" s="39"/>
      <c r="AI256" s="39"/>
      <c r="AJ256" s="39"/>
      <c r="AK256" s="39"/>
      <c r="AL256" s="39"/>
      <c r="AM256" s="91">
        <f t="shared" si="565"/>
        <v>47.047378446932271</v>
      </c>
      <c r="AN256" s="91">
        <f t="shared" si="492"/>
        <v>47.047378446932271</v>
      </c>
      <c r="AO256" s="12" t="s">
        <v>259</v>
      </c>
      <c r="AP256" s="45"/>
      <c r="AQ256">
        <v>1</v>
      </c>
    </row>
    <row r="257" spans="1:43" ht="56.25">
      <c r="A257" s="12">
        <v>3</v>
      </c>
      <c r="B257" s="5" t="s">
        <v>163</v>
      </c>
      <c r="C257" s="39">
        <f t="shared" si="572"/>
        <v>235373</v>
      </c>
      <c r="D257" s="39">
        <f t="shared" si="572"/>
        <v>205175</v>
      </c>
      <c r="E257" s="39">
        <f t="shared" si="573"/>
        <v>33223</v>
      </c>
      <c r="F257" s="39">
        <f t="shared" si="574"/>
        <v>3025</v>
      </c>
      <c r="G257" s="35"/>
      <c r="H257" s="35"/>
      <c r="I257" s="35">
        <v>33223</v>
      </c>
      <c r="J257" s="35">
        <v>3025</v>
      </c>
      <c r="K257" s="35"/>
      <c r="L257" s="35"/>
      <c r="M257" s="35"/>
      <c r="N257" s="35"/>
      <c r="O257" s="35">
        <f t="shared" si="575"/>
        <v>202150</v>
      </c>
      <c r="P257" s="35">
        <f t="shared" si="576"/>
        <v>202150</v>
      </c>
      <c r="Q257" s="35">
        <f t="shared" si="577"/>
        <v>0</v>
      </c>
      <c r="R257" s="35">
        <f t="shared" si="578"/>
        <v>0</v>
      </c>
      <c r="S257" s="35"/>
      <c r="T257" s="35"/>
      <c r="U257" s="35"/>
      <c r="V257" s="35"/>
      <c r="W257" s="35"/>
      <c r="X257" s="35">
        <v>202150</v>
      </c>
      <c r="Y257" s="39">
        <f t="shared" ref="Y257" si="581">Z257+AF257</f>
        <v>61383</v>
      </c>
      <c r="Z257" s="39">
        <f t="shared" ref="Z257" si="582">AA257+AB257+AC257+AD257</f>
        <v>3025</v>
      </c>
      <c r="AA257" s="39"/>
      <c r="AB257" s="39">
        <v>3025</v>
      </c>
      <c r="AC257" s="39"/>
      <c r="AD257" s="39"/>
      <c r="AE257" s="39"/>
      <c r="AF257" s="39">
        <f t="shared" ref="AF257" si="583">AG257+AL257</f>
        <v>58358</v>
      </c>
      <c r="AG257" s="39">
        <f t="shared" ref="AG257" si="584">AH257+AI257+AJ257+AK257</f>
        <v>0</v>
      </c>
      <c r="AH257" s="39"/>
      <c r="AI257" s="39"/>
      <c r="AJ257" s="39"/>
      <c r="AK257" s="39"/>
      <c r="AL257" s="39">
        <v>58358</v>
      </c>
      <c r="AM257" s="91">
        <f t="shared" si="565"/>
        <v>26.079032004520485</v>
      </c>
      <c r="AN257" s="91">
        <f t="shared" si="492"/>
        <v>29.917387595954676</v>
      </c>
      <c r="AO257" s="12" t="s">
        <v>259</v>
      </c>
      <c r="AP257" s="45"/>
      <c r="AQ257">
        <v>1</v>
      </c>
    </row>
    <row r="258" spans="1:43" ht="56.25">
      <c r="A258" s="12">
        <v>4</v>
      </c>
      <c r="B258" s="5" t="s">
        <v>164</v>
      </c>
      <c r="C258" s="39">
        <f t="shared" si="572"/>
        <v>110000</v>
      </c>
      <c r="D258" s="39">
        <f t="shared" si="572"/>
        <v>80296</v>
      </c>
      <c r="E258" s="39">
        <f t="shared" si="573"/>
        <v>110000</v>
      </c>
      <c r="F258" s="39">
        <f t="shared" si="574"/>
        <v>80296</v>
      </c>
      <c r="G258" s="35"/>
      <c r="H258" s="35"/>
      <c r="I258" s="35">
        <v>110000</v>
      </c>
      <c r="J258" s="35">
        <v>80296</v>
      </c>
      <c r="K258" s="35"/>
      <c r="L258" s="35"/>
      <c r="M258" s="35"/>
      <c r="N258" s="35"/>
      <c r="O258" s="35">
        <f t="shared" si="575"/>
        <v>0</v>
      </c>
      <c r="P258" s="35">
        <f t="shared" si="576"/>
        <v>0</v>
      </c>
      <c r="Q258" s="35">
        <f t="shared" si="577"/>
        <v>0</v>
      </c>
      <c r="R258" s="35">
        <f t="shared" si="578"/>
        <v>0</v>
      </c>
      <c r="S258" s="35"/>
      <c r="T258" s="35"/>
      <c r="U258" s="35"/>
      <c r="V258" s="35"/>
      <c r="W258" s="35"/>
      <c r="X258" s="35"/>
      <c r="Y258" s="39">
        <f>Z258+AF258</f>
        <v>71515</v>
      </c>
      <c r="Z258" s="39">
        <f t="shared" ref="Z258" si="585">AA258+AB258+AC258+AD258</f>
        <v>71515</v>
      </c>
      <c r="AA258" s="39"/>
      <c r="AB258" s="39">
        <v>71515</v>
      </c>
      <c r="AC258" s="39"/>
      <c r="AD258" s="39"/>
      <c r="AE258" s="39"/>
      <c r="AF258" s="39"/>
      <c r="AG258" s="39"/>
      <c r="AH258" s="39"/>
      <c r="AI258" s="39"/>
      <c r="AJ258" s="39"/>
      <c r="AK258" s="39"/>
      <c r="AL258" s="39"/>
      <c r="AM258" s="91">
        <f t="shared" si="565"/>
        <v>65.013636363636365</v>
      </c>
      <c r="AN258" s="91">
        <f t="shared" si="492"/>
        <v>89.064212414067939</v>
      </c>
      <c r="AO258" s="12" t="s">
        <v>259</v>
      </c>
      <c r="AP258" s="45"/>
      <c r="AQ258">
        <v>1</v>
      </c>
    </row>
    <row r="259" spans="1:43">
      <c r="A259" s="12">
        <v>5</v>
      </c>
      <c r="B259" s="5" t="s">
        <v>165</v>
      </c>
      <c r="C259" s="39">
        <f t="shared" si="572"/>
        <v>85450</v>
      </c>
      <c r="D259" s="39">
        <f t="shared" si="572"/>
        <v>85450</v>
      </c>
      <c r="E259" s="39">
        <f t="shared" si="573"/>
        <v>85450</v>
      </c>
      <c r="F259" s="39">
        <f t="shared" si="574"/>
        <v>85450</v>
      </c>
      <c r="G259" s="35"/>
      <c r="H259" s="35"/>
      <c r="I259" s="35">
        <v>85450</v>
      </c>
      <c r="J259" s="35">
        <v>85450</v>
      </c>
      <c r="K259" s="35"/>
      <c r="L259" s="35"/>
      <c r="M259" s="35"/>
      <c r="N259" s="35"/>
      <c r="O259" s="35">
        <f t="shared" si="575"/>
        <v>0</v>
      </c>
      <c r="P259" s="35">
        <f t="shared" si="576"/>
        <v>0</v>
      </c>
      <c r="Q259" s="35">
        <f t="shared" si="577"/>
        <v>0</v>
      </c>
      <c r="R259" s="35">
        <f t="shared" si="578"/>
        <v>0</v>
      </c>
      <c r="S259" s="35"/>
      <c r="T259" s="35"/>
      <c r="U259" s="35"/>
      <c r="V259" s="35"/>
      <c r="W259" s="35"/>
      <c r="X259" s="35"/>
      <c r="Y259" s="39">
        <f>Z259+AF259</f>
        <v>26190</v>
      </c>
      <c r="Z259" s="39">
        <f t="shared" ref="Z259" si="586">AA259+AB259+AC259+AD259</f>
        <v>26190</v>
      </c>
      <c r="AA259" s="39"/>
      <c r="AB259" s="39">
        <v>26190</v>
      </c>
      <c r="AC259" s="39"/>
      <c r="AD259" s="39"/>
      <c r="AE259" s="39"/>
      <c r="AF259" s="39"/>
      <c r="AG259" s="39"/>
      <c r="AH259" s="39"/>
      <c r="AI259" s="39"/>
      <c r="AJ259" s="39"/>
      <c r="AK259" s="39"/>
      <c r="AL259" s="39"/>
      <c r="AM259" s="91">
        <f t="shared" si="565"/>
        <v>30.649502633118779</v>
      </c>
      <c r="AN259" s="91">
        <f t="shared" si="492"/>
        <v>30.649502633118779</v>
      </c>
      <c r="AO259" s="12" t="s">
        <v>257</v>
      </c>
      <c r="AP259" s="45"/>
      <c r="AQ259">
        <v>1</v>
      </c>
    </row>
    <row r="260" spans="1:43" ht="37.5">
      <c r="A260" s="12">
        <v>6</v>
      </c>
      <c r="B260" s="5" t="s">
        <v>166</v>
      </c>
      <c r="C260" s="39">
        <f t="shared" si="572"/>
        <v>5864</v>
      </c>
      <c r="D260" s="39">
        <f t="shared" si="572"/>
        <v>16161</v>
      </c>
      <c r="E260" s="39">
        <f t="shared" si="573"/>
        <v>5864</v>
      </c>
      <c r="F260" s="39">
        <f t="shared" si="574"/>
        <v>16161</v>
      </c>
      <c r="G260" s="35"/>
      <c r="H260" s="35"/>
      <c r="I260" s="35">
        <v>5864</v>
      </c>
      <c r="J260" s="35">
        <v>16161</v>
      </c>
      <c r="K260" s="35"/>
      <c r="L260" s="35"/>
      <c r="M260" s="35"/>
      <c r="N260" s="35"/>
      <c r="O260" s="35">
        <f t="shared" si="575"/>
        <v>0</v>
      </c>
      <c r="P260" s="35">
        <f t="shared" si="576"/>
        <v>0</v>
      </c>
      <c r="Q260" s="35">
        <f t="shared" si="577"/>
        <v>0</v>
      </c>
      <c r="R260" s="35">
        <f t="shared" si="578"/>
        <v>0</v>
      </c>
      <c r="S260" s="35"/>
      <c r="T260" s="35"/>
      <c r="U260" s="35"/>
      <c r="V260" s="35"/>
      <c r="W260" s="35"/>
      <c r="X260" s="35"/>
      <c r="Y260" s="39">
        <f>Z260+AF260</f>
        <v>13491</v>
      </c>
      <c r="Z260" s="39">
        <f t="shared" ref="Z260" si="587">AA260+AB260+AC260+AD260</f>
        <v>13491</v>
      </c>
      <c r="AA260" s="39"/>
      <c r="AB260" s="39">
        <v>13491</v>
      </c>
      <c r="AC260" s="39"/>
      <c r="AD260" s="39"/>
      <c r="AE260" s="39"/>
      <c r="AF260" s="39"/>
      <c r="AG260" s="39"/>
      <c r="AH260" s="39"/>
      <c r="AI260" s="39"/>
      <c r="AJ260" s="39"/>
      <c r="AK260" s="39"/>
      <c r="AL260" s="39"/>
      <c r="AM260" s="91">
        <f t="shared" si="565"/>
        <v>230.06480218281035</v>
      </c>
      <c r="AN260" s="91">
        <f t="shared" si="492"/>
        <v>83.478745127157978</v>
      </c>
      <c r="AO260" s="12" t="s">
        <v>267</v>
      </c>
      <c r="AP260" s="45"/>
      <c r="AQ260">
        <v>1</v>
      </c>
    </row>
    <row r="261" spans="1:43" ht="19.5">
      <c r="A261" s="21" t="s">
        <v>46</v>
      </c>
      <c r="B261" s="56" t="s">
        <v>33</v>
      </c>
      <c r="C261" s="38">
        <f>C262+C263</f>
        <v>15734</v>
      </c>
      <c r="D261" s="38">
        <f>D262+D263</f>
        <v>13514</v>
      </c>
      <c r="E261" s="38">
        <f t="shared" ref="E261:AL261" si="588">E262+E263</f>
        <v>15734</v>
      </c>
      <c r="F261" s="38">
        <f t="shared" si="588"/>
        <v>13514</v>
      </c>
      <c r="G261" s="38">
        <f t="shared" si="588"/>
        <v>0</v>
      </c>
      <c r="H261" s="38">
        <f t="shared" si="588"/>
        <v>0</v>
      </c>
      <c r="I261" s="38">
        <f t="shared" si="588"/>
        <v>15734</v>
      </c>
      <c r="J261" s="38">
        <f t="shared" si="588"/>
        <v>13514</v>
      </c>
      <c r="K261" s="38">
        <f t="shared" si="588"/>
        <v>0</v>
      </c>
      <c r="L261" s="38">
        <f t="shared" si="588"/>
        <v>0</v>
      </c>
      <c r="M261" s="38">
        <f t="shared" si="588"/>
        <v>0</v>
      </c>
      <c r="N261" s="38">
        <f t="shared" si="588"/>
        <v>0</v>
      </c>
      <c r="O261" s="38">
        <f t="shared" si="588"/>
        <v>0</v>
      </c>
      <c r="P261" s="38">
        <f t="shared" si="588"/>
        <v>0</v>
      </c>
      <c r="Q261" s="38">
        <f t="shared" si="588"/>
        <v>0</v>
      </c>
      <c r="R261" s="38">
        <f t="shared" si="588"/>
        <v>0</v>
      </c>
      <c r="S261" s="38">
        <f t="shared" si="588"/>
        <v>0</v>
      </c>
      <c r="T261" s="38">
        <f t="shared" si="588"/>
        <v>0</v>
      </c>
      <c r="U261" s="38">
        <f t="shared" si="588"/>
        <v>0</v>
      </c>
      <c r="V261" s="38">
        <f t="shared" si="588"/>
        <v>0</v>
      </c>
      <c r="W261" s="38">
        <f t="shared" si="588"/>
        <v>0</v>
      </c>
      <c r="X261" s="38">
        <f t="shared" si="588"/>
        <v>0</v>
      </c>
      <c r="Y261" s="38">
        <f t="shared" si="588"/>
        <v>12227</v>
      </c>
      <c r="Z261" s="38">
        <f t="shared" si="588"/>
        <v>12227</v>
      </c>
      <c r="AA261" s="38">
        <f t="shared" si="588"/>
        <v>0</v>
      </c>
      <c r="AB261" s="38">
        <f t="shared" si="588"/>
        <v>12227</v>
      </c>
      <c r="AC261" s="38">
        <f t="shared" si="588"/>
        <v>0</v>
      </c>
      <c r="AD261" s="38">
        <f t="shared" si="588"/>
        <v>0</v>
      </c>
      <c r="AE261" s="38"/>
      <c r="AF261" s="38">
        <f t="shared" si="588"/>
        <v>0</v>
      </c>
      <c r="AG261" s="38">
        <f t="shared" si="588"/>
        <v>0</v>
      </c>
      <c r="AH261" s="38">
        <f t="shared" si="588"/>
        <v>0</v>
      </c>
      <c r="AI261" s="38">
        <f t="shared" si="588"/>
        <v>0</v>
      </c>
      <c r="AJ261" s="38">
        <f t="shared" si="588"/>
        <v>0</v>
      </c>
      <c r="AK261" s="38">
        <f t="shared" si="588"/>
        <v>0</v>
      </c>
      <c r="AL261" s="38">
        <f t="shared" si="588"/>
        <v>0</v>
      </c>
      <c r="AM261" s="96">
        <f t="shared" si="565"/>
        <v>77.710690224990458</v>
      </c>
      <c r="AN261" s="96">
        <f t="shared" si="492"/>
        <v>90.476542844457597</v>
      </c>
      <c r="AO261" s="31"/>
      <c r="AP261" s="51"/>
    </row>
    <row r="262" spans="1:43" ht="56.25">
      <c r="A262" s="12">
        <v>1</v>
      </c>
      <c r="B262" s="5" t="s">
        <v>167</v>
      </c>
      <c r="C262" s="39">
        <f t="shared" ref="C262" si="589">E262+O262</f>
        <v>14654</v>
      </c>
      <c r="D262" s="39">
        <f t="shared" si="572"/>
        <v>12627</v>
      </c>
      <c r="E262" s="39">
        <f t="shared" ref="E262" si="590">G262+I262+K262+L262+N262</f>
        <v>14654</v>
      </c>
      <c r="F262" s="39">
        <f t="shared" ref="F262" si="591">H262+J262+K262+L262+N262</f>
        <v>12627</v>
      </c>
      <c r="G262" s="35"/>
      <c r="H262" s="35"/>
      <c r="I262" s="35">
        <v>14654</v>
      </c>
      <c r="J262" s="35">
        <v>12627</v>
      </c>
      <c r="K262" s="35"/>
      <c r="L262" s="35"/>
      <c r="M262" s="35"/>
      <c r="N262" s="35"/>
      <c r="O262" s="35">
        <f t="shared" ref="O262" si="592">Q262+X262</f>
        <v>0</v>
      </c>
      <c r="P262" s="35">
        <f t="shared" ref="P262" si="593">R262+X262</f>
        <v>0</v>
      </c>
      <c r="Q262" s="35">
        <f t="shared" ref="Q262" si="594">S262+U262+V262+W262</f>
        <v>0</v>
      </c>
      <c r="R262" s="35">
        <f t="shared" ref="R262" si="595">T262+U262+V262+W262</f>
        <v>0</v>
      </c>
      <c r="S262" s="35"/>
      <c r="T262" s="35"/>
      <c r="U262" s="35"/>
      <c r="V262" s="35"/>
      <c r="W262" s="35"/>
      <c r="X262" s="35"/>
      <c r="Y262" s="39">
        <f>Z262+AF262</f>
        <v>11366</v>
      </c>
      <c r="Z262" s="39">
        <f t="shared" ref="Z262" si="596">AA262+AB262+AC262+AD262</f>
        <v>11366</v>
      </c>
      <c r="AA262" s="39"/>
      <c r="AB262" s="39">
        <v>11366</v>
      </c>
      <c r="AC262" s="39"/>
      <c r="AD262" s="39"/>
      <c r="AE262" s="39"/>
      <c r="AF262" s="39"/>
      <c r="AG262" s="39"/>
      <c r="AH262" s="39"/>
      <c r="AI262" s="39"/>
      <c r="AJ262" s="39"/>
      <c r="AK262" s="39"/>
      <c r="AL262" s="39"/>
      <c r="AM262" s="91">
        <f t="shared" si="565"/>
        <v>77.562440289340799</v>
      </c>
      <c r="AN262" s="91">
        <f t="shared" si="492"/>
        <v>90.013463213748309</v>
      </c>
      <c r="AO262" s="12" t="s">
        <v>259</v>
      </c>
      <c r="AP262" s="45"/>
      <c r="AQ262">
        <v>1</v>
      </c>
    </row>
    <row r="263" spans="1:43">
      <c r="A263" s="16">
        <v>2</v>
      </c>
      <c r="B263" s="2" t="s">
        <v>168</v>
      </c>
      <c r="C263" s="34">
        <f>C264</f>
        <v>1080</v>
      </c>
      <c r="D263" s="34">
        <f>D264</f>
        <v>887</v>
      </c>
      <c r="E263" s="34">
        <f t="shared" ref="E263:AL263" si="597">E264</f>
        <v>1080</v>
      </c>
      <c r="F263" s="34">
        <f t="shared" si="597"/>
        <v>887</v>
      </c>
      <c r="G263" s="34">
        <f t="shared" si="597"/>
        <v>0</v>
      </c>
      <c r="H263" s="34">
        <f t="shared" si="597"/>
        <v>0</v>
      </c>
      <c r="I263" s="34">
        <f t="shared" si="597"/>
        <v>1080</v>
      </c>
      <c r="J263" s="34">
        <f t="shared" si="597"/>
        <v>887</v>
      </c>
      <c r="K263" s="34">
        <f t="shared" si="597"/>
        <v>0</v>
      </c>
      <c r="L263" s="34">
        <f t="shared" si="597"/>
        <v>0</v>
      </c>
      <c r="M263" s="34">
        <f t="shared" si="597"/>
        <v>0</v>
      </c>
      <c r="N263" s="34">
        <f t="shared" si="597"/>
        <v>0</v>
      </c>
      <c r="O263" s="34">
        <f t="shared" si="597"/>
        <v>0</v>
      </c>
      <c r="P263" s="34">
        <f t="shared" si="597"/>
        <v>0</v>
      </c>
      <c r="Q263" s="34">
        <f t="shared" si="597"/>
        <v>0</v>
      </c>
      <c r="R263" s="34">
        <f t="shared" si="597"/>
        <v>0</v>
      </c>
      <c r="S263" s="34">
        <f t="shared" si="597"/>
        <v>0</v>
      </c>
      <c r="T263" s="34">
        <f t="shared" si="597"/>
        <v>0</v>
      </c>
      <c r="U263" s="34">
        <f t="shared" si="597"/>
        <v>0</v>
      </c>
      <c r="V263" s="34">
        <f t="shared" si="597"/>
        <v>0</v>
      </c>
      <c r="W263" s="34">
        <f t="shared" si="597"/>
        <v>0</v>
      </c>
      <c r="X263" s="34">
        <f t="shared" si="597"/>
        <v>0</v>
      </c>
      <c r="Y263" s="34">
        <f t="shared" si="597"/>
        <v>861</v>
      </c>
      <c r="Z263" s="34">
        <f t="shared" si="597"/>
        <v>861</v>
      </c>
      <c r="AA263" s="34">
        <f t="shared" si="597"/>
        <v>0</v>
      </c>
      <c r="AB263" s="34">
        <f t="shared" si="597"/>
        <v>861</v>
      </c>
      <c r="AC263" s="34">
        <f t="shared" si="597"/>
        <v>0</v>
      </c>
      <c r="AD263" s="34">
        <f t="shared" si="597"/>
        <v>0</v>
      </c>
      <c r="AE263" s="34"/>
      <c r="AF263" s="34">
        <f t="shared" si="597"/>
        <v>0</v>
      </c>
      <c r="AG263" s="34">
        <f t="shared" si="597"/>
        <v>0</v>
      </c>
      <c r="AH263" s="34">
        <f t="shared" si="597"/>
        <v>0</v>
      </c>
      <c r="AI263" s="34">
        <f t="shared" si="597"/>
        <v>0</v>
      </c>
      <c r="AJ263" s="34">
        <f t="shared" si="597"/>
        <v>0</v>
      </c>
      <c r="AK263" s="34">
        <f t="shared" si="597"/>
        <v>0</v>
      </c>
      <c r="AL263" s="34">
        <f t="shared" si="597"/>
        <v>0</v>
      </c>
      <c r="AM263" s="90">
        <f t="shared" si="565"/>
        <v>79.722222222222229</v>
      </c>
      <c r="AN263" s="90">
        <f t="shared" si="492"/>
        <v>97.068771138669675</v>
      </c>
      <c r="AO263" s="16"/>
      <c r="AP263" s="44"/>
    </row>
    <row r="264" spans="1:43" ht="56.25">
      <c r="A264" s="17"/>
      <c r="B264" s="18" t="s">
        <v>169</v>
      </c>
      <c r="C264" s="36">
        <f t="shared" ref="C264" si="598">E264+O264</f>
        <v>1080</v>
      </c>
      <c r="D264" s="39">
        <f t="shared" si="572"/>
        <v>887</v>
      </c>
      <c r="E264" s="39">
        <f t="shared" ref="E264" si="599">G264+I264+K264+L264+N264</f>
        <v>1080</v>
      </c>
      <c r="F264" s="39">
        <f t="shared" ref="F264" si="600">H264+J264+K264+L264+N264</f>
        <v>887</v>
      </c>
      <c r="G264" s="36"/>
      <c r="H264" s="36"/>
      <c r="I264" s="36">
        <v>1080</v>
      </c>
      <c r="J264" s="36">
        <v>887</v>
      </c>
      <c r="K264" s="36"/>
      <c r="L264" s="36"/>
      <c r="M264" s="36"/>
      <c r="N264" s="36"/>
      <c r="O264" s="35">
        <f t="shared" ref="O264" si="601">Q264+X264</f>
        <v>0</v>
      </c>
      <c r="P264" s="35">
        <f t="shared" ref="P264" si="602">R264+X264</f>
        <v>0</v>
      </c>
      <c r="Q264" s="35">
        <f t="shared" ref="Q264" si="603">S264+U264+V264+W264</f>
        <v>0</v>
      </c>
      <c r="R264" s="35">
        <f t="shared" ref="R264" si="604">T264+U264+V264+W264</f>
        <v>0</v>
      </c>
      <c r="S264" s="36"/>
      <c r="T264" s="36"/>
      <c r="U264" s="36"/>
      <c r="V264" s="36"/>
      <c r="W264" s="36"/>
      <c r="X264" s="36"/>
      <c r="Y264" s="39">
        <f>Z264+AF264</f>
        <v>861</v>
      </c>
      <c r="Z264" s="39">
        <f t="shared" ref="Z264" si="605">AA264+AB264+AC264+AD264</f>
        <v>861</v>
      </c>
      <c r="AA264" s="36"/>
      <c r="AB264" s="36">
        <v>861</v>
      </c>
      <c r="AC264" s="36"/>
      <c r="AD264" s="36"/>
      <c r="AE264" s="36"/>
      <c r="AF264" s="36"/>
      <c r="AG264" s="36"/>
      <c r="AH264" s="36"/>
      <c r="AI264" s="36"/>
      <c r="AJ264" s="36"/>
      <c r="AK264" s="36"/>
      <c r="AL264" s="36"/>
      <c r="AM264" s="91">
        <f t="shared" si="565"/>
        <v>79.722222222222229</v>
      </c>
      <c r="AN264" s="91">
        <f t="shared" si="492"/>
        <v>97.068771138669675</v>
      </c>
      <c r="AO264" s="30" t="s">
        <v>262</v>
      </c>
      <c r="AP264" s="47"/>
      <c r="AQ264">
        <v>1</v>
      </c>
    </row>
    <row r="265" spans="1:43">
      <c r="A265" s="16" t="s">
        <v>34</v>
      </c>
      <c r="B265" s="2" t="s">
        <v>35</v>
      </c>
      <c r="C265" s="34">
        <f>C266</f>
        <v>30000</v>
      </c>
      <c r="D265" s="34">
        <f>D266</f>
        <v>600</v>
      </c>
      <c r="E265" s="34">
        <f t="shared" ref="E265:AB265" si="606">E266</f>
        <v>30000</v>
      </c>
      <c r="F265" s="34">
        <f t="shared" si="606"/>
        <v>600</v>
      </c>
      <c r="G265" s="34">
        <f t="shared" si="606"/>
        <v>0</v>
      </c>
      <c r="H265" s="34">
        <f t="shared" si="606"/>
        <v>0</v>
      </c>
      <c r="I265" s="34">
        <f t="shared" si="606"/>
        <v>30000</v>
      </c>
      <c r="J265" s="34">
        <f t="shared" si="606"/>
        <v>3600</v>
      </c>
      <c r="K265" s="34">
        <f t="shared" si="606"/>
        <v>0</v>
      </c>
      <c r="L265" s="34">
        <f t="shared" si="606"/>
        <v>0</v>
      </c>
      <c r="M265" s="34">
        <f t="shared" si="606"/>
        <v>0</v>
      </c>
      <c r="N265" s="34">
        <f t="shared" si="606"/>
        <v>0</v>
      </c>
      <c r="O265" s="34">
        <f t="shared" si="606"/>
        <v>0</v>
      </c>
      <c r="P265" s="34">
        <f t="shared" si="606"/>
        <v>0</v>
      </c>
      <c r="Q265" s="34">
        <f t="shared" si="606"/>
        <v>0</v>
      </c>
      <c r="R265" s="34">
        <f t="shared" si="606"/>
        <v>0</v>
      </c>
      <c r="S265" s="34">
        <f t="shared" si="606"/>
        <v>0</v>
      </c>
      <c r="T265" s="34">
        <f t="shared" si="606"/>
        <v>0</v>
      </c>
      <c r="U265" s="34">
        <f t="shared" si="606"/>
        <v>0</v>
      </c>
      <c r="V265" s="34">
        <f t="shared" si="606"/>
        <v>0</v>
      </c>
      <c r="W265" s="34">
        <f t="shared" si="606"/>
        <v>0</v>
      </c>
      <c r="X265" s="34">
        <f t="shared" si="606"/>
        <v>0</v>
      </c>
      <c r="Y265" s="34">
        <f t="shared" si="606"/>
        <v>3068</v>
      </c>
      <c r="Z265" s="34">
        <f t="shared" si="606"/>
        <v>3068</v>
      </c>
      <c r="AA265" s="34">
        <f t="shared" si="606"/>
        <v>0</v>
      </c>
      <c r="AB265" s="34">
        <f t="shared" si="606"/>
        <v>3068</v>
      </c>
      <c r="AC265" s="34">
        <f t="shared" ref="AC265:AL265" si="607">AC266</f>
        <v>0</v>
      </c>
      <c r="AD265" s="34">
        <f t="shared" si="607"/>
        <v>0</v>
      </c>
      <c r="AE265" s="34"/>
      <c r="AF265" s="34">
        <f t="shared" si="607"/>
        <v>0</v>
      </c>
      <c r="AG265" s="34">
        <f t="shared" si="607"/>
        <v>0</v>
      </c>
      <c r="AH265" s="34">
        <f t="shared" si="607"/>
        <v>0</v>
      </c>
      <c r="AI265" s="34">
        <f t="shared" si="607"/>
        <v>0</v>
      </c>
      <c r="AJ265" s="34">
        <f t="shared" si="607"/>
        <v>0</v>
      </c>
      <c r="AK265" s="34">
        <f t="shared" si="607"/>
        <v>0</v>
      </c>
      <c r="AL265" s="34">
        <f t="shared" si="607"/>
        <v>0</v>
      </c>
      <c r="AM265" s="90">
        <f t="shared" si="565"/>
        <v>10.226666666666667</v>
      </c>
      <c r="AN265" s="90">
        <f t="shared" si="492"/>
        <v>511.33333333333331</v>
      </c>
      <c r="AO265" s="20"/>
      <c r="AP265" s="44"/>
    </row>
    <row r="266" spans="1:43" ht="19.5">
      <c r="A266" s="21" t="s">
        <v>52</v>
      </c>
      <c r="B266" s="56" t="s">
        <v>32</v>
      </c>
      <c r="C266" s="38">
        <f t="shared" ref="C266:I266" si="608">C268</f>
        <v>30000</v>
      </c>
      <c r="D266" s="38">
        <f t="shared" si="608"/>
        <v>600</v>
      </c>
      <c r="E266" s="38">
        <f t="shared" si="608"/>
        <v>30000</v>
      </c>
      <c r="F266" s="38">
        <f t="shared" si="608"/>
        <v>600</v>
      </c>
      <c r="G266" s="38">
        <f t="shared" si="608"/>
        <v>0</v>
      </c>
      <c r="H266" s="38">
        <f t="shared" si="608"/>
        <v>0</v>
      </c>
      <c r="I266" s="38">
        <f t="shared" si="608"/>
        <v>30000</v>
      </c>
      <c r="J266" s="38">
        <f>J267+J268</f>
        <v>3600</v>
      </c>
      <c r="K266" s="38">
        <f t="shared" ref="K266:AL266" si="609">K267+K268</f>
        <v>0</v>
      </c>
      <c r="L266" s="38">
        <f t="shared" si="609"/>
        <v>0</v>
      </c>
      <c r="M266" s="38">
        <f t="shared" si="609"/>
        <v>0</v>
      </c>
      <c r="N266" s="38">
        <f t="shared" si="609"/>
        <v>0</v>
      </c>
      <c r="O266" s="38">
        <f t="shared" si="609"/>
        <v>0</v>
      </c>
      <c r="P266" s="38">
        <f t="shared" si="609"/>
        <v>0</v>
      </c>
      <c r="Q266" s="38">
        <f t="shared" si="609"/>
        <v>0</v>
      </c>
      <c r="R266" s="38">
        <f t="shared" si="609"/>
        <v>0</v>
      </c>
      <c r="S266" s="38">
        <f t="shared" si="609"/>
        <v>0</v>
      </c>
      <c r="T266" s="38">
        <f t="shared" si="609"/>
        <v>0</v>
      </c>
      <c r="U266" s="38">
        <f t="shared" si="609"/>
        <v>0</v>
      </c>
      <c r="V266" s="38">
        <f t="shared" si="609"/>
        <v>0</v>
      </c>
      <c r="W266" s="38">
        <f t="shared" si="609"/>
        <v>0</v>
      </c>
      <c r="X266" s="38">
        <f t="shared" si="609"/>
        <v>0</v>
      </c>
      <c r="Y266" s="38">
        <f t="shared" si="609"/>
        <v>3068</v>
      </c>
      <c r="Z266" s="38">
        <f t="shared" si="609"/>
        <v>3068</v>
      </c>
      <c r="AA266" s="38">
        <f t="shared" si="609"/>
        <v>0</v>
      </c>
      <c r="AB266" s="38">
        <f t="shared" si="609"/>
        <v>3068</v>
      </c>
      <c r="AC266" s="38">
        <f t="shared" si="609"/>
        <v>0</v>
      </c>
      <c r="AD266" s="38">
        <f t="shared" si="609"/>
        <v>0</v>
      </c>
      <c r="AE266" s="38">
        <f t="shared" si="609"/>
        <v>0</v>
      </c>
      <c r="AF266" s="38">
        <f t="shared" si="609"/>
        <v>0</v>
      </c>
      <c r="AG266" s="38">
        <f t="shared" si="609"/>
        <v>0</v>
      </c>
      <c r="AH266" s="38">
        <f t="shared" si="609"/>
        <v>0</v>
      </c>
      <c r="AI266" s="38">
        <f t="shared" si="609"/>
        <v>0</v>
      </c>
      <c r="AJ266" s="38">
        <f t="shared" si="609"/>
        <v>0</v>
      </c>
      <c r="AK266" s="38">
        <f t="shared" si="609"/>
        <v>0</v>
      </c>
      <c r="AL266" s="38">
        <f t="shared" si="609"/>
        <v>0</v>
      </c>
      <c r="AM266" s="96">
        <f t="shared" si="565"/>
        <v>10.226666666666667</v>
      </c>
      <c r="AN266" s="96">
        <f t="shared" si="492"/>
        <v>511.33333333333331</v>
      </c>
      <c r="AO266" s="50"/>
      <c r="AP266" s="51"/>
    </row>
    <row r="267" spans="1:43" ht="56.25">
      <c r="A267" s="372">
        <v>1</v>
      </c>
      <c r="B267" s="373" t="s">
        <v>160</v>
      </c>
      <c r="C267" s="38"/>
      <c r="D267" s="38"/>
      <c r="E267" s="38"/>
      <c r="F267" s="38"/>
      <c r="G267" s="38"/>
      <c r="H267" s="38"/>
      <c r="I267" s="38"/>
      <c r="J267" s="39">
        <v>3000</v>
      </c>
      <c r="K267" s="38"/>
      <c r="L267" s="38"/>
      <c r="M267" s="38"/>
      <c r="N267" s="38"/>
      <c r="O267" s="38"/>
      <c r="P267" s="38"/>
      <c r="Q267" s="38"/>
      <c r="R267" s="38"/>
      <c r="S267" s="38"/>
      <c r="T267" s="38"/>
      <c r="U267" s="38"/>
      <c r="V267" s="38"/>
      <c r="W267" s="38"/>
      <c r="X267" s="38"/>
      <c r="Y267" s="39">
        <f>Z267+AF267</f>
        <v>2535</v>
      </c>
      <c r="Z267" s="39">
        <f t="shared" ref="Z267" si="610">AA267+AB267+AC267+AD267</f>
        <v>2535</v>
      </c>
      <c r="AA267" s="38"/>
      <c r="AB267" s="39">
        <v>2535</v>
      </c>
      <c r="AC267" s="38"/>
      <c r="AD267" s="38"/>
      <c r="AE267" s="38"/>
      <c r="AF267" s="38"/>
      <c r="AG267" s="38"/>
      <c r="AH267" s="38"/>
      <c r="AI267" s="38"/>
      <c r="AJ267" s="38"/>
      <c r="AK267" s="38"/>
      <c r="AL267" s="38"/>
      <c r="AM267" s="96"/>
      <c r="AN267" s="96"/>
      <c r="AO267" s="12" t="s">
        <v>259</v>
      </c>
      <c r="AP267" s="51"/>
    </row>
    <row r="268" spans="1:43" ht="56.25">
      <c r="A268" s="372">
        <v>2</v>
      </c>
      <c r="B268" s="5" t="s">
        <v>170</v>
      </c>
      <c r="C268" s="39">
        <f t="shared" ref="C268:D268" si="611">E268+O268</f>
        <v>30000</v>
      </c>
      <c r="D268" s="39">
        <f t="shared" si="611"/>
        <v>600</v>
      </c>
      <c r="E268" s="39">
        <f t="shared" ref="E268" si="612">G268+I268+K268+L268+N268</f>
        <v>30000</v>
      </c>
      <c r="F268" s="39">
        <f t="shared" ref="F268" si="613">H268+J268+K268+L268+N268</f>
        <v>600</v>
      </c>
      <c r="G268" s="35"/>
      <c r="H268" s="35"/>
      <c r="I268" s="35">
        <v>30000</v>
      </c>
      <c r="J268" s="35">
        <v>600</v>
      </c>
      <c r="K268" s="35"/>
      <c r="L268" s="35"/>
      <c r="M268" s="35"/>
      <c r="N268" s="35"/>
      <c r="O268" s="35">
        <f t="shared" ref="O268" si="614">Q268+X268</f>
        <v>0</v>
      </c>
      <c r="P268" s="35">
        <f t="shared" ref="P268" si="615">R268+X268</f>
        <v>0</v>
      </c>
      <c r="Q268" s="35">
        <f t="shared" ref="Q268" si="616">S268+U268+V268+W268</f>
        <v>0</v>
      </c>
      <c r="R268" s="35">
        <f t="shared" ref="R268" si="617">T268+U268+V268+W268</f>
        <v>0</v>
      </c>
      <c r="S268" s="35"/>
      <c r="T268" s="35"/>
      <c r="U268" s="35"/>
      <c r="V268" s="35"/>
      <c r="W268" s="35"/>
      <c r="X268" s="35"/>
      <c r="Y268" s="39">
        <f>Z268+AF268</f>
        <v>533</v>
      </c>
      <c r="Z268" s="39">
        <f t="shared" ref="Z268" si="618">AA268+AB268+AC268+AD268</f>
        <v>533</v>
      </c>
      <c r="AA268" s="39"/>
      <c r="AB268" s="39">
        <v>533</v>
      </c>
      <c r="AC268" s="39"/>
      <c r="AD268" s="39"/>
      <c r="AE268" s="39"/>
      <c r="AF268" s="39"/>
      <c r="AG268" s="39"/>
      <c r="AH268" s="39"/>
      <c r="AI268" s="39"/>
      <c r="AJ268" s="39"/>
      <c r="AK268" s="39"/>
      <c r="AL268" s="39"/>
      <c r="AM268" s="91">
        <f t="shared" si="565"/>
        <v>1.7766666666666666</v>
      </c>
      <c r="AN268" s="91">
        <f t="shared" si="492"/>
        <v>88.833333333333329</v>
      </c>
      <c r="AO268" s="12" t="s">
        <v>259</v>
      </c>
      <c r="AP268" s="12" t="s">
        <v>269</v>
      </c>
      <c r="AQ268">
        <v>1</v>
      </c>
    </row>
    <row r="269" spans="1:43">
      <c r="A269" s="15" t="s">
        <v>36</v>
      </c>
      <c r="B269" s="2" t="s">
        <v>37</v>
      </c>
      <c r="C269" s="34">
        <f>C270</f>
        <v>2853</v>
      </c>
      <c r="D269" s="34">
        <f>D270</f>
        <v>7106</v>
      </c>
      <c r="E269" s="34">
        <f t="shared" ref="E269:AL269" si="619">E270</f>
        <v>2853</v>
      </c>
      <c r="F269" s="34">
        <f t="shared" si="619"/>
        <v>7106</v>
      </c>
      <c r="G269" s="34">
        <f t="shared" si="619"/>
        <v>0</v>
      </c>
      <c r="H269" s="34">
        <f t="shared" si="619"/>
        <v>0</v>
      </c>
      <c r="I269" s="34">
        <f t="shared" si="619"/>
        <v>2853</v>
      </c>
      <c r="J269" s="34">
        <f t="shared" si="619"/>
        <v>7106</v>
      </c>
      <c r="K269" s="34">
        <f t="shared" si="619"/>
        <v>0</v>
      </c>
      <c r="L269" s="34">
        <f t="shared" si="619"/>
        <v>0</v>
      </c>
      <c r="M269" s="34">
        <f t="shared" si="619"/>
        <v>0</v>
      </c>
      <c r="N269" s="34">
        <f t="shared" si="619"/>
        <v>0</v>
      </c>
      <c r="O269" s="34">
        <f t="shared" si="619"/>
        <v>0</v>
      </c>
      <c r="P269" s="34">
        <f t="shared" si="619"/>
        <v>0</v>
      </c>
      <c r="Q269" s="34">
        <f t="shared" si="619"/>
        <v>0</v>
      </c>
      <c r="R269" s="34">
        <f t="shared" si="619"/>
        <v>0</v>
      </c>
      <c r="S269" s="34">
        <f t="shared" si="619"/>
        <v>0</v>
      </c>
      <c r="T269" s="34">
        <f t="shared" si="619"/>
        <v>0</v>
      </c>
      <c r="U269" s="34">
        <f t="shared" si="619"/>
        <v>0</v>
      </c>
      <c r="V269" s="34">
        <f t="shared" si="619"/>
        <v>0</v>
      </c>
      <c r="W269" s="34">
        <f t="shared" si="619"/>
        <v>0</v>
      </c>
      <c r="X269" s="34">
        <f t="shared" si="619"/>
        <v>0</v>
      </c>
      <c r="Y269" s="34">
        <f t="shared" si="619"/>
        <v>6072</v>
      </c>
      <c r="Z269" s="34">
        <f t="shared" si="619"/>
        <v>6072</v>
      </c>
      <c r="AA269" s="34">
        <f t="shared" si="619"/>
        <v>0</v>
      </c>
      <c r="AB269" s="34">
        <f t="shared" si="619"/>
        <v>6072</v>
      </c>
      <c r="AC269" s="34">
        <f t="shared" si="619"/>
        <v>0</v>
      </c>
      <c r="AD269" s="34">
        <f t="shared" si="619"/>
        <v>0</v>
      </c>
      <c r="AE269" s="34"/>
      <c r="AF269" s="34">
        <f t="shared" si="619"/>
        <v>0</v>
      </c>
      <c r="AG269" s="34">
        <f t="shared" si="619"/>
        <v>0</v>
      </c>
      <c r="AH269" s="34">
        <f t="shared" si="619"/>
        <v>0</v>
      </c>
      <c r="AI269" s="34">
        <f t="shared" si="619"/>
        <v>0</v>
      </c>
      <c r="AJ269" s="34">
        <f t="shared" si="619"/>
        <v>0</v>
      </c>
      <c r="AK269" s="34">
        <f t="shared" si="619"/>
        <v>0</v>
      </c>
      <c r="AL269" s="34">
        <f t="shared" si="619"/>
        <v>0</v>
      </c>
      <c r="AM269" s="90">
        <f t="shared" si="565"/>
        <v>212.82860147213461</v>
      </c>
      <c r="AN269" s="90">
        <f t="shared" si="492"/>
        <v>85.448916408668723</v>
      </c>
      <c r="AO269" s="16"/>
      <c r="AP269" s="44"/>
    </row>
    <row r="270" spans="1:43" ht="19.5">
      <c r="A270" s="21" t="s">
        <v>46</v>
      </c>
      <c r="B270" s="56" t="s">
        <v>33</v>
      </c>
      <c r="C270" s="38">
        <f t="shared" ref="C270:AA270" si="620">SUM(C271:C275)</f>
        <v>2853</v>
      </c>
      <c r="D270" s="38">
        <f t="shared" si="620"/>
        <v>7106</v>
      </c>
      <c r="E270" s="38">
        <f t="shared" si="620"/>
        <v>2853</v>
      </c>
      <c r="F270" s="38">
        <f t="shared" si="620"/>
        <v>7106</v>
      </c>
      <c r="G270" s="38">
        <f t="shared" si="620"/>
        <v>0</v>
      </c>
      <c r="H270" s="38">
        <f t="shared" si="620"/>
        <v>0</v>
      </c>
      <c r="I270" s="38">
        <f t="shared" si="620"/>
        <v>2853</v>
      </c>
      <c r="J270" s="38">
        <f t="shared" si="620"/>
        <v>7106</v>
      </c>
      <c r="K270" s="38">
        <f t="shared" si="620"/>
        <v>0</v>
      </c>
      <c r="L270" s="38">
        <f t="shared" si="620"/>
        <v>0</v>
      </c>
      <c r="M270" s="38">
        <f t="shared" si="620"/>
        <v>0</v>
      </c>
      <c r="N270" s="38">
        <f t="shared" si="620"/>
        <v>0</v>
      </c>
      <c r="O270" s="38">
        <f t="shared" si="620"/>
        <v>0</v>
      </c>
      <c r="P270" s="38">
        <f t="shared" si="620"/>
        <v>0</v>
      </c>
      <c r="Q270" s="38">
        <f t="shared" si="620"/>
        <v>0</v>
      </c>
      <c r="R270" s="38">
        <f t="shared" si="620"/>
        <v>0</v>
      </c>
      <c r="S270" s="38">
        <f t="shared" si="620"/>
        <v>0</v>
      </c>
      <c r="T270" s="38">
        <f t="shared" si="620"/>
        <v>0</v>
      </c>
      <c r="U270" s="38">
        <f t="shared" si="620"/>
        <v>0</v>
      </c>
      <c r="V270" s="38">
        <f t="shared" si="620"/>
        <v>0</v>
      </c>
      <c r="W270" s="38">
        <f t="shared" si="620"/>
        <v>0</v>
      </c>
      <c r="X270" s="38">
        <f t="shared" si="620"/>
        <v>0</v>
      </c>
      <c r="Y270" s="38">
        <f t="shared" si="620"/>
        <v>6072</v>
      </c>
      <c r="Z270" s="38">
        <f t="shared" si="620"/>
        <v>6072</v>
      </c>
      <c r="AA270" s="38">
        <f t="shared" si="620"/>
        <v>0</v>
      </c>
      <c r="AB270" s="38">
        <f>SUM(AB271:AB275)</f>
        <v>6072</v>
      </c>
      <c r="AC270" s="38">
        <f t="shared" ref="AC270:AL270" si="621">SUM(AC271:AC274)</f>
        <v>0</v>
      </c>
      <c r="AD270" s="38">
        <f t="shared" si="621"/>
        <v>0</v>
      </c>
      <c r="AE270" s="38"/>
      <c r="AF270" s="38">
        <f t="shared" si="621"/>
        <v>0</v>
      </c>
      <c r="AG270" s="38">
        <f t="shared" si="621"/>
        <v>0</v>
      </c>
      <c r="AH270" s="38">
        <f t="shared" si="621"/>
        <v>0</v>
      </c>
      <c r="AI270" s="38">
        <f t="shared" si="621"/>
        <v>0</v>
      </c>
      <c r="AJ270" s="38">
        <f t="shared" si="621"/>
        <v>0</v>
      </c>
      <c r="AK270" s="38">
        <f t="shared" si="621"/>
        <v>0</v>
      </c>
      <c r="AL270" s="38">
        <f t="shared" si="621"/>
        <v>0</v>
      </c>
      <c r="AM270" s="96">
        <f t="shared" si="565"/>
        <v>212.82860147213461</v>
      </c>
      <c r="AN270" s="96">
        <f t="shared" si="492"/>
        <v>85.448916408668723</v>
      </c>
      <c r="AO270" s="31"/>
      <c r="AP270" s="51"/>
    </row>
    <row r="271" spans="1:43" ht="37.5">
      <c r="A271" s="12">
        <v>1</v>
      </c>
      <c r="B271" s="5" t="s">
        <v>171</v>
      </c>
      <c r="C271" s="39">
        <f t="shared" ref="C271:D274" si="622">E271+O271</f>
        <v>2853</v>
      </c>
      <c r="D271" s="39">
        <f t="shared" si="622"/>
        <v>2653</v>
      </c>
      <c r="E271" s="39">
        <f t="shared" ref="E271:E274" si="623">G271+I271+K271+L271+N271</f>
        <v>2853</v>
      </c>
      <c r="F271" s="39">
        <f t="shared" ref="F271:F275" si="624">H271+J271+K271+L271+N271</f>
        <v>2653</v>
      </c>
      <c r="G271" s="35"/>
      <c r="H271" s="35"/>
      <c r="I271" s="35">
        <v>2853</v>
      </c>
      <c r="J271" s="35">
        <v>2653</v>
      </c>
      <c r="K271" s="35"/>
      <c r="L271" s="35"/>
      <c r="M271" s="35"/>
      <c r="N271" s="35"/>
      <c r="O271" s="35">
        <f t="shared" ref="O271:O274" si="625">Q271+X271</f>
        <v>0</v>
      </c>
      <c r="P271" s="35">
        <f t="shared" ref="P271:P274" si="626">R271+X271</f>
        <v>0</v>
      </c>
      <c r="Q271" s="35">
        <f t="shared" ref="Q271:Q274" si="627">S271+U271+V271+W271</f>
        <v>0</v>
      </c>
      <c r="R271" s="35">
        <f t="shared" ref="R271:R274" si="628">T271+U271+V271+W271</f>
        <v>0</v>
      </c>
      <c r="S271" s="35"/>
      <c r="T271" s="35"/>
      <c r="U271" s="35"/>
      <c r="V271" s="35"/>
      <c r="W271" s="35"/>
      <c r="X271" s="35"/>
      <c r="Y271" s="39">
        <f>Z271+AF271</f>
        <v>1999</v>
      </c>
      <c r="Z271" s="39">
        <f t="shared" ref="Z271" si="629">AA271+AB271+AC271+AD271</f>
        <v>1999</v>
      </c>
      <c r="AA271" s="39"/>
      <c r="AB271" s="39">
        <v>1999</v>
      </c>
      <c r="AC271" s="39"/>
      <c r="AD271" s="39"/>
      <c r="AE271" s="39"/>
      <c r="AF271" s="39"/>
      <c r="AG271" s="39"/>
      <c r="AH271" s="39"/>
      <c r="AI271" s="39"/>
      <c r="AJ271" s="39"/>
      <c r="AK271" s="39"/>
      <c r="AL271" s="39"/>
      <c r="AM271" s="91">
        <f t="shared" si="565"/>
        <v>70.066596565019282</v>
      </c>
      <c r="AN271" s="91">
        <f t="shared" si="492"/>
        <v>75.348661892197512</v>
      </c>
      <c r="AO271" s="12" t="s">
        <v>264</v>
      </c>
      <c r="AP271" s="45"/>
      <c r="AQ271">
        <v>1</v>
      </c>
    </row>
    <row r="272" spans="1:43" ht="37.5">
      <c r="A272" s="293" t="s">
        <v>54</v>
      </c>
      <c r="B272" s="296" t="s">
        <v>898</v>
      </c>
      <c r="C272" s="39"/>
      <c r="D272" s="39">
        <f t="shared" si="622"/>
        <v>2000</v>
      </c>
      <c r="E272" s="39">
        <f t="shared" si="623"/>
        <v>0</v>
      </c>
      <c r="F272" s="39">
        <f t="shared" si="624"/>
        <v>2000</v>
      </c>
      <c r="G272" s="35"/>
      <c r="H272" s="35"/>
      <c r="I272" s="35"/>
      <c r="J272" s="35">
        <v>2000</v>
      </c>
      <c r="K272" s="35"/>
      <c r="L272" s="35"/>
      <c r="M272" s="35"/>
      <c r="N272" s="35"/>
      <c r="O272" s="35">
        <f t="shared" si="625"/>
        <v>0</v>
      </c>
      <c r="P272" s="35">
        <f t="shared" si="626"/>
        <v>0</v>
      </c>
      <c r="Q272" s="35">
        <f t="shared" si="627"/>
        <v>0</v>
      </c>
      <c r="R272" s="35">
        <f t="shared" si="628"/>
        <v>0</v>
      </c>
      <c r="S272" s="35"/>
      <c r="T272" s="35"/>
      <c r="U272" s="35"/>
      <c r="V272" s="35"/>
      <c r="W272" s="35"/>
      <c r="X272" s="35"/>
      <c r="Y272" s="39">
        <f>Z272+AF272</f>
        <v>1881</v>
      </c>
      <c r="Z272" s="39">
        <f t="shared" ref="Z272:Z275" si="630">AA272+AB272+AC272+AD272</f>
        <v>1881</v>
      </c>
      <c r="AA272" s="39"/>
      <c r="AB272" s="39">
        <v>1881</v>
      </c>
      <c r="AC272" s="39"/>
      <c r="AD272" s="39"/>
      <c r="AE272" s="39"/>
      <c r="AF272" s="39"/>
      <c r="AG272" s="39"/>
      <c r="AH272" s="39"/>
      <c r="AI272" s="39"/>
      <c r="AJ272" s="39"/>
      <c r="AK272" s="39"/>
      <c r="AL272" s="39"/>
      <c r="AM272" s="91"/>
      <c r="AN272" s="91">
        <f t="shared" si="492"/>
        <v>94.05</v>
      </c>
      <c r="AO272" s="12" t="s">
        <v>264</v>
      </c>
      <c r="AP272" s="45"/>
    </row>
    <row r="273" spans="1:43" ht="37.5">
      <c r="A273" s="293" t="s">
        <v>138</v>
      </c>
      <c r="B273" s="296" t="s">
        <v>756</v>
      </c>
      <c r="C273" s="39"/>
      <c r="D273" s="39">
        <f t="shared" si="622"/>
        <v>356</v>
      </c>
      <c r="E273" s="39">
        <f t="shared" si="623"/>
        <v>0</v>
      </c>
      <c r="F273" s="39">
        <f t="shared" si="624"/>
        <v>356</v>
      </c>
      <c r="G273" s="35"/>
      <c r="H273" s="35"/>
      <c r="I273" s="35"/>
      <c r="J273" s="35">
        <v>356</v>
      </c>
      <c r="K273" s="35"/>
      <c r="L273" s="35"/>
      <c r="M273" s="35"/>
      <c r="N273" s="35"/>
      <c r="O273" s="35">
        <f t="shared" si="625"/>
        <v>0</v>
      </c>
      <c r="P273" s="35">
        <f t="shared" si="626"/>
        <v>0</v>
      </c>
      <c r="Q273" s="35">
        <f t="shared" si="627"/>
        <v>0</v>
      </c>
      <c r="R273" s="35">
        <f t="shared" si="628"/>
        <v>0</v>
      </c>
      <c r="S273" s="35"/>
      <c r="T273" s="35"/>
      <c r="U273" s="35"/>
      <c r="V273" s="35"/>
      <c r="W273" s="35"/>
      <c r="X273" s="35"/>
      <c r="Y273" s="39">
        <f>Z273+AF273</f>
        <v>291</v>
      </c>
      <c r="Z273" s="39">
        <f t="shared" si="630"/>
        <v>291</v>
      </c>
      <c r="AA273" s="39"/>
      <c r="AB273" s="39">
        <v>291</v>
      </c>
      <c r="AC273" s="39"/>
      <c r="AD273" s="39"/>
      <c r="AE273" s="39"/>
      <c r="AF273" s="39"/>
      <c r="AG273" s="39"/>
      <c r="AH273" s="39"/>
      <c r="AI273" s="39"/>
      <c r="AJ273" s="39"/>
      <c r="AK273" s="39"/>
      <c r="AL273" s="39"/>
      <c r="AM273" s="91"/>
      <c r="AN273" s="90">
        <f t="shared" si="492"/>
        <v>81.741573033707866</v>
      </c>
      <c r="AO273" s="27" t="s">
        <v>313</v>
      </c>
      <c r="AP273" s="45"/>
    </row>
    <row r="274" spans="1:43" ht="37.5">
      <c r="A274" s="293" t="s">
        <v>140</v>
      </c>
      <c r="B274" s="296" t="s">
        <v>899</v>
      </c>
      <c r="C274" s="39"/>
      <c r="D274" s="39">
        <f t="shared" si="622"/>
        <v>1757</v>
      </c>
      <c r="E274" s="39">
        <f t="shared" si="623"/>
        <v>0</v>
      </c>
      <c r="F274" s="39">
        <f t="shared" si="624"/>
        <v>1757</v>
      </c>
      <c r="G274" s="35"/>
      <c r="H274" s="35"/>
      <c r="I274" s="35"/>
      <c r="J274" s="35">
        <v>1757</v>
      </c>
      <c r="K274" s="35"/>
      <c r="L274" s="35"/>
      <c r="M274" s="35"/>
      <c r="N274" s="35"/>
      <c r="O274" s="35">
        <f t="shared" si="625"/>
        <v>0</v>
      </c>
      <c r="P274" s="35">
        <f t="shared" si="626"/>
        <v>0</v>
      </c>
      <c r="Q274" s="35">
        <f t="shared" si="627"/>
        <v>0</v>
      </c>
      <c r="R274" s="35">
        <f t="shared" si="628"/>
        <v>0</v>
      </c>
      <c r="S274" s="35"/>
      <c r="T274" s="35"/>
      <c r="U274" s="35"/>
      <c r="V274" s="35"/>
      <c r="W274" s="35"/>
      <c r="X274" s="35"/>
      <c r="Y274" s="39">
        <f>Z274+AF274</f>
        <v>1751</v>
      </c>
      <c r="Z274" s="39">
        <f t="shared" si="630"/>
        <v>1751</v>
      </c>
      <c r="AA274" s="39"/>
      <c r="AB274" s="39">
        <v>1751</v>
      </c>
      <c r="AC274" s="39"/>
      <c r="AD274" s="39"/>
      <c r="AE274" s="39"/>
      <c r="AF274" s="39"/>
      <c r="AG274" s="39"/>
      <c r="AH274" s="39"/>
      <c r="AI274" s="39"/>
      <c r="AJ274" s="39"/>
      <c r="AK274" s="39"/>
      <c r="AL274" s="39"/>
      <c r="AM274" s="91"/>
      <c r="AN274" s="91">
        <f t="shared" si="492"/>
        <v>99.658508821855435</v>
      </c>
      <c r="AO274" s="27" t="s">
        <v>313</v>
      </c>
      <c r="AP274" s="45"/>
    </row>
    <row r="275" spans="1:43" ht="37.5">
      <c r="A275" s="374" t="s">
        <v>201</v>
      </c>
      <c r="B275" s="375" t="s">
        <v>947</v>
      </c>
      <c r="C275" s="39"/>
      <c r="D275" s="39">
        <f t="shared" ref="D275" si="631">F275+P275</f>
        <v>340</v>
      </c>
      <c r="E275" s="39"/>
      <c r="F275" s="39">
        <f t="shared" si="624"/>
        <v>340</v>
      </c>
      <c r="G275" s="35"/>
      <c r="H275" s="35"/>
      <c r="I275" s="35"/>
      <c r="J275" s="35">
        <v>340</v>
      </c>
      <c r="K275" s="35"/>
      <c r="L275" s="35"/>
      <c r="M275" s="35"/>
      <c r="N275" s="35"/>
      <c r="O275" s="35"/>
      <c r="P275" s="35"/>
      <c r="Q275" s="35"/>
      <c r="R275" s="35"/>
      <c r="S275" s="35"/>
      <c r="T275" s="35"/>
      <c r="U275" s="35"/>
      <c r="V275" s="35"/>
      <c r="W275" s="35"/>
      <c r="X275" s="35"/>
      <c r="Y275" s="39">
        <f>Z275+AF275</f>
        <v>150</v>
      </c>
      <c r="Z275" s="39">
        <f t="shared" si="630"/>
        <v>150</v>
      </c>
      <c r="AA275" s="39"/>
      <c r="AB275" s="39">
        <v>150</v>
      </c>
      <c r="AC275" s="39"/>
      <c r="AD275" s="39"/>
      <c r="AE275" s="39"/>
      <c r="AF275" s="39"/>
      <c r="AG275" s="39"/>
      <c r="AH275" s="39"/>
      <c r="AI275" s="39"/>
      <c r="AJ275" s="39"/>
      <c r="AK275" s="39"/>
      <c r="AL275" s="39"/>
      <c r="AM275" s="91"/>
      <c r="AN275" s="90"/>
      <c r="AO275" s="12" t="s">
        <v>265</v>
      </c>
      <c r="AP275" s="45"/>
    </row>
    <row r="276" spans="1:43">
      <c r="A276" s="24" t="s">
        <v>172</v>
      </c>
      <c r="B276" s="25" t="s">
        <v>173</v>
      </c>
      <c r="C276" s="37">
        <f>C277+C280</f>
        <v>74716</v>
      </c>
      <c r="D276" s="37">
        <f>D277+D280</f>
        <v>89995</v>
      </c>
      <c r="E276" s="37">
        <f t="shared" ref="E276" si="632">E277+E280</f>
        <v>74716</v>
      </c>
      <c r="F276" s="37">
        <f t="shared" ref="F276" si="633">F277+F280</f>
        <v>92754</v>
      </c>
      <c r="G276" s="37">
        <f t="shared" ref="G276:AL276" si="634">G277+G280</f>
        <v>15852</v>
      </c>
      <c r="H276" s="37">
        <f t="shared" si="634"/>
        <v>15852</v>
      </c>
      <c r="I276" s="37">
        <f t="shared" si="634"/>
        <v>58864</v>
      </c>
      <c r="J276" s="37">
        <f t="shared" si="634"/>
        <v>80598</v>
      </c>
      <c r="K276" s="37">
        <f t="shared" si="634"/>
        <v>0</v>
      </c>
      <c r="L276" s="37">
        <f t="shared" si="634"/>
        <v>0</v>
      </c>
      <c r="M276" s="37">
        <f t="shared" si="634"/>
        <v>0</v>
      </c>
      <c r="N276" s="37">
        <f t="shared" si="634"/>
        <v>0</v>
      </c>
      <c r="O276" s="37">
        <f t="shared" si="634"/>
        <v>0</v>
      </c>
      <c r="P276" s="37">
        <f t="shared" si="634"/>
        <v>0</v>
      </c>
      <c r="Q276" s="37">
        <f t="shared" si="634"/>
        <v>0</v>
      </c>
      <c r="R276" s="37">
        <f t="shared" si="634"/>
        <v>0</v>
      </c>
      <c r="S276" s="37">
        <f t="shared" si="634"/>
        <v>0</v>
      </c>
      <c r="T276" s="37">
        <f t="shared" si="634"/>
        <v>0</v>
      </c>
      <c r="U276" s="37">
        <f t="shared" si="634"/>
        <v>0</v>
      </c>
      <c r="V276" s="37">
        <f t="shared" si="634"/>
        <v>0</v>
      </c>
      <c r="W276" s="37">
        <f t="shared" si="634"/>
        <v>0</v>
      </c>
      <c r="X276" s="37">
        <f t="shared" si="634"/>
        <v>0</v>
      </c>
      <c r="Y276" s="37">
        <f t="shared" si="634"/>
        <v>64794</v>
      </c>
      <c r="Z276" s="37">
        <f t="shared" si="634"/>
        <v>64794</v>
      </c>
      <c r="AA276" s="37">
        <f t="shared" si="634"/>
        <v>0</v>
      </c>
      <c r="AB276" s="37">
        <f t="shared" si="634"/>
        <v>64794</v>
      </c>
      <c r="AC276" s="37">
        <f t="shared" si="634"/>
        <v>0</v>
      </c>
      <c r="AD276" s="37">
        <f t="shared" si="634"/>
        <v>0</v>
      </c>
      <c r="AE276" s="37"/>
      <c r="AF276" s="37">
        <f t="shared" si="634"/>
        <v>0</v>
      </c>
      <c r="AG276" s="37">
        <f t="shared" si="634"/>
        <v>0</v>
      </c>
      <c r="AH276" s="37">
        <f t="shared" si="634"/>
        <v>0</v>
      </c>
      <c r="AI276" s="37">
        <f t="shared" si="634"/>
        <v>0</v>
      </c>
      <c r="AJ276" s="37">
        <f t="shared" si="634"/>
        <v>0</v>
      </c>
      <c r="AK276" s="37">
        <f t="shared" si="634"/>
        <v>0</v>
      </c>
      <c r="AL276" s="37">
        <f t="shared" si="634"/>
        <v>0</v>
      </c>
      <c r="AM276" s="93">
        <f t="shared" ref="AM276:AM290" si="635">Y276/C276*100</f>
        <v>86.720381176722526</v>
      </c>
      <c r="AN276" s="93">
        <f t="shared" si="492"/>
        <v>71.997333185176956</v>
      </c>
      <c r="AO276" s="26">
        <v>0</v>
      </c>
      <c r="AP276" s="49">
        <v>0</v>
      </c>
    </row>
    <row r="277" spans="1:43">
      <c r="A277" s="15" t="s">
        <v>26</v>
      </c>
      <c r="B277" s="2" t="s">
        <v>28</v>
      </c>
      <c r="C277" s="34">
        <f>SUM(C278:C279)</f>
        <v>800</v>
      </c>
      <c r="D277" s="34">
        <f>SUM(D278:D279)</f>
        <v>1030</v>
      </c>
      <c r="E277" s="34">
        <f t="shared" ref="E277" si="636">SUM(E278:E279)</f>
        <v>800</v>
      </c>
      <c r="F277" s="34">
        <f t="shared" ref="F277" si="637">SUM(F278:F279)</f>
        <v>1030</v>
      </c>
      <c r="G277" s="34">
        <f t="shared" ref="G277:AL277" si="638">SUM(G278:G279)</f>
        <v>0</v>
      </c>
      <c r="H277" s="34">
        <f t="shared" si="638"/>
        <v>0</v>
      </c>
      <c r="I277" s="34">
        <f t="shared" si="638"/>
        <v>800</v>
      </c>
      <c r="J277" s="34">
        <f t="shared" si="638"/>
        <v>1030</v>
      </c>
      <c r="K277" s="34">
        <f t="shared" si="638"/>
        <v>0</v>
      </c>
      <c r="L277" s="34">
        <f t="shared" si="638"/>
        <v>0</v>
      </c>
      <c r="M277" s="34">
        <f t="shared" si="638"/>
        <v>0</v>
      </c>
      <c r="N277" s="34">
        <f t="shared" si="638"/>
        <v>0</v>
      </c>
      <c r="O277" s="34">
        <f t="shared" si="638"/>
        <v>0</v>
      </c>
      <c r="P277" s="34">
        <f t="shared" si="638"/>
        <v>0</v>
      </c>
      <c r="Q277" s="34">
        <f t="shared" si="638"/>
        <v>0</v>
      </c>
      <c r="R277" s="34">
        <f t="shared" si="638"/>
        <v>0</v>
      </c>
      <c r="S277" s="34">
        <f t="shared" si="638"/>
        <v>0</v>
      </c>
      <c r="T277" s="34">
        <f t="shared" si="638"/>
        <v>0</v>
      </c>
      <c r="U277" s="34">
        <f t="shared" si="638"/>
        <v>0</v>
      </c>
      <c r="V277" s="34">
        <f t="shared" si="638"/>
        <v>0</v>
      </c>
      <c r="W277" s="34">
        <f t="shared" si="638"/>
        <v>0</v>
      </c>
      <c r="X277" s="34">
        <f t="shared" si="638"/>
        <v>0</v>
      </c>
      <c r="Y277" s="34">
        <f t="shared" si="638"/>
        <v>578</v>
      </c>
      <c r="Z277" s="34">
        <f t="shared" si="638"/>
        <v>578</v>
      </c>
      <c r="AA277" s="34">
        <f t="shared" si="638"/>
        <v>0</v>
      </c>
      <c r="AB277" s="34">
        <f t="shared" si="638"/>
        <v>578</v>
      </c>
      <c r="AC277" s="34">
        <f t="shared" si="638"/>
        <v>0</v>
      </c>
      <c r="AD277" s="34">
        <f t="shared" si="638"/>
        <v>0</v>
      </c>
      <c r="AE277" s="34"/>
      <c r="AF277" s="34">
        <f t="shared" si="638"/>
        <v>0</v>
      </c>
      <c r="AG277" s="34">
        <f t="shared" si="638"/>
        <v>0</v>
      </c>
      <c r="AH277" s="34">
        <f t="shared" si="638"/>
        <v>0</v>
      </c>
      <c r="AI277" s="34">
        <f t="shared" si="638"/>
        <v>0</v>
      </c>
      <c r="AJ277" s="34">
        <f t="shared" si="638"/>
        <v>0</v>
      </c>
      <c r="AK277" s="34">
        <f t="shared" si="638"/>
        <v>0</v>
      </c>
      <c r="AL277" s="34">
        <f t="shared" si="638"/>
        <v>0</v>
      </c>
      <c r="AM277" s="90">
        <f t="shared" si="635"/>
        <v>72.25</v>
      </c>
      <c r="AN277" s="90">
        <f t="shared" si="492"/>
        <v>56.116504854368934</v>
      </c>
      <c r="AO277" s="16"/>
      <c r="AP277" s="44"/>
    </row>
    <row r="278" spans="1:43" ht="37.5">
      <c r="A278" s="12" t="s">
        <v>49</v>
      </c>
      <c r="B278" s="5" t="s">
        <v>174</v>
      </c>
      <c r="C278" s="39">
        <f t="shared" ref="C278:D279" si="639">E278+O278</f>
        <v>400</v>
      </c>
      <c r="D278" s="39">
        <f t="shared" si="639"/>
        <v>630</v>
      </c>
      <c r="E278" s="39">
        <f t="shared" ref="E278:E279" si="640">G278+I278+K278+L278+N278</f>
        <v>400</v>
      </c>
      <c r="F278" s="39">
        <f t="shared" ref="F278:F279" si="641">H278+J278+K278+L278+N278</f>
        <v>630</v>
      </c>
      <c r="G278" s="35"/>
      <c r="H278" s="35"/>
      <c r="I278" s="35">
        <v>400</v>
      </c>
      <c r="J278" s="35">
        <v>630</v>
      </c>
      <c r="K278" s="35"/>
      <c r="L278" s="35"/>
      <c r="M278" s="35"/>
      <c r="N278" s="35"/>
      <c r="O278" s="35">
        <f t="shared" ref="O278" si="642">Q278+X278</f>
        <v>0</v>
      </c>
      <c r="P278" s="35">
        <f t="shared" ref="P278" si="643">R278+X278</f>
        <v>0</v>
      </c>
      <c r="Q278" s="35">
        <f t="shared" ref="Q278:Q279" si="644">S278+U278+V278+W278</f>
        <v>0</v>
      </c>
      <c r="R278" s="35">
        <f t="shared" ref="R278:R279" si="645">T278+U278+V278+W278</f>
        <v>0</v>
      </c>
      <c r="S278" s="35"/>
      <c r="T278" s="35"/>
      <c r="U278" s="35"/>
      <c r="V278" s="35"/>
      <c r="W278" s="35"/>
      <c r="X278" s="35"/>
      <c r="Y278" s="39">
        <f>Z278+AF278</f>
        <v>578</v>
      </c>
      <c r="Z278" s="39">
        <f t="shared" ref="Z278" si="646">AA278+AB278+AC278+AD278</f>
        <v>578</v>
      </c>
      <c r="AA278" s="39"/>
      <c r="AB278" s="39">
        <v>578</v>
      </c>
      <c r="AC278" s="39"/>
      <c r="AD278" s="39"/>
      <c r="AE278" s="39"/>
      <c r="AF278" s="39"/>
      <c r="AG278" s="39"/>
      <c r="AH278" s="39"/>
      <c r="AI278" s="39"/>
      <c r="AJ278" s="39"/>
      <c r="AK278" s="39"/>
      <c r="AL278" s="39"/>
      <c r="AM278" s="91">
        <f t="shared" si="635"/>
        <v>144.5</v>
      </c>
      <c r="AN278" s="91">
        <f t="shared" si="492"/>
        <v>91.746031746031747</v>
      </c>
      <c r="AO278" s="12" t="s">
        <v>266</v>
      </c>
      <c r="AP278" s="45"/>
      <c r="AQ278">
        <v>1</v>
      </c>
    </row>
    <row r="279" spans="1:43" ht="37.5">
      <c r="A279" s="12" t="s">
        <v>54</v>
      </c>
      <c r="B279" s="5" t="s">
        <v>175</v>
      </c>
      <c r="C279" s="39">
        <f t="shared" si="639"/>
        <v>400</v>
      </c>
      <c r="D279" s="39">
        <f t="shared" si="639"/>
        <v>400</v>
      </c>
      <c r="E279" s="39">
        <f t="shared" si="640"/>
        <v>400</v>
      </c>
      <c r="F279" s="39">
        <f t="shared" si="641"/>
        <v>400</v>
      </c>
      <c r="G279" s="35"/>
      <c r="H279" s="35"/>
      <c r="I279" s="35">
        <v>400</v>
      </c>
      <c r="J279" s="35">
        <v>400</v>
      </c>
      <c r="K279" s="35"/>
      <c r="L279" s="35"/>
      <c r="M279" s="35"/>
      <c r="N279" s="35"/>
      <c r="O279" s="35">
        <f t="shared" ref="O279" si="647">Q279+X279</f>
        <v>0</v>
      </c>
      <c r="P279" s="35">
        <f t="shared" ref="P279" si="648">R279+X279</f>
        <v>0</v>
      </c>
      <c r="Q279" s="35">
        <f t="shared" si="644"/>
        <v>0</v>
      </c>
      <c r="R279" s="35">
        <f t="shared" si="645"/>
        <v>0</v>
      </c>
      <c r="S279" s="35"/>
      <c r="T279" s="35"/>
      <c r="U279" s="35"/>
      <c r="V279" s="35"/>
      <c r="W279" s="35"/>
      <c r="X279" s="35"/>
      <c r="Y279" s="39"/>
      <c r="Z279" s="39"/>
      <c r="AA279" s="39"/>
      <c r="AB279" s="39"/>
      <c r="AC279" s="39"/>
      <c r="AD279" s="39"/>
      <c r="AE279" s="39"/>
      <c r="AF279" s="39"/>
      <c r="AG279" s="39"/>
      <c r="AH279" s="39"/>
      <c r="AI279" s="39"/>
      <c r="AJ279" s="39"/>
      <c r="AK279" s="39"/>
      <c r="AL279" s="39"/>
      <c r="AM279" s="91">
        <f t="shared" si="635"/>
        <v>0</v>
      </c>
      <c r="AN279" s="90">
        <f t="shared" si="492"/>
        <v>0</v>
      </c>
      <c r="AO279" s="12" t="s">
        <v>315</v>
      </c>
      <c r="AP279" s="45"/>
      <c r="AQ279">
        <v>1</v>
      </c>
    </row>
    <row r="280" spans="1:43">
      <c r="A280" s="15" t="s">
        <v>38</v>
      </c>
      <c r="B280" s="2" t="s">
        <v>29</v>
      </c>
      <c r="C280" s="34">
        <f>C281+C284+C302</f>
        <v>73916</v>
      </c>
      <c r="D280" s="34">
        <f>D281+D284+D302</f>
        <v>88965</v>
      </c>
      <c r="E280" s="34">
        <f>E281+E284+E302</f>
        <v>73916</v>
      </c>
      <c r="F280" s="34">
        <f t="shared" ref="F280:AL280" si="649">F281+F284+F302</f>
        <v>91724</v>
      </c>
      <c r="G280" s="34">
        <f t="shared" si="649"/>
        <v>15852</v>
      </c>
      <c r="H280" s="34">
        <f t="shared" si="649"/>
        <v>15852</v>
      </c>
      <c r="I280" s="34">
        <f t="shared" si="649"/>
        <v>58064</v>
      </c>
      <c r="J280" s="34">
        <f t="shared" si="649"/>
        <v>79568</v>
      </c>
      <c r="K280" s="34">
        <f t="shared" si="649"/>
        <v>0</v>
      </c>
      <c r="L280" s="34">
        <f t="shared" si="649"/>
        <v>0</v>
      </c>
      <c r="M280" s="34">
        <f t="shared" si="649"/>
        <v>0</v>
      </c>
      <c r="N280" s="34">
        <f t="shared" si="649"/>
        <v>0</v>
      </c>
      <c r="O280" s="34">
        <f t="shared" si="649"/>
        <v>0</v>
      </c>
      <c r="P280" s="34">
        <f t="shared" si="649"/>
        <v>0</v>
      </c>
      <c r="Q280" s="34">
        <f t="shared" si="649"/>
        <v>0</v>
      </c>
      <c r="R280" s="34">
        <f t="shared" si="649"/>
        <v>0</v>
      </c>
      <c r="S280" s="34">
        <f t="shared" si="649"/>
        <v>0</v>
      </c>
      <c r="T280" s="34">
        <f t="shared" si="649"/>
        <v>0</v>
      </c>
      <c r="U280" s="34">
        <f t="shared" si="649"/>
        <v>0</v>
      </c>
      <c r="V280" s="34">
        <f t="shared" si="649"/>
        <v>0</v>
      </c>
      <c r="W280" s="34">
        <f t="shared" si="649"/>
        <v>0</v>
      </c>
      <c r="X280" s="34">
        <f t="shared" si="649"/>
        <v>0</v>
      </c>
      <c r="Y280" s="34">
        <f t="shared" si="649"/>
        <v>64216</v>
      </c>
      <c r="Z280" s="34">
        <f t="shared" si="649"/>
        <v>64216</v>
      </c>
      <c r="AA280" s="34">
        <f t="shared" si="649"/>
        <v>0</v>
      </c>
      <c r="AB280" s="34">
        <f t="shared" si="649"/>
        <v>64216</v>
      </c>
      <c r="AC280" s="34">
        <f t="shared" si="649"/>
        <v>0</v>
      </c>
      <c r="AD280" s="34">
        <f t="shared" si="649"/>
        <v>0</v>
      </c>
      <c r="AE280" s="34"/>
      <c r="AF280" s="34">
        <f t="shared" si="649"/>
        <v>0</v>
      </c>
      <c r="AG280" s="34">
        <f t="shared" si="649"/>
        <v>0</v>
      </c>
      <c r="AH280" s="34">
        <f t="shared" si="649"/>
        <v>0</v>
      </c>
      <c r="AI280" s="34">
        <f t="shared" si="649"/>
        <v>0</v>
      </c>
      <c r="AJ280" s="34">
        <f t="shared" si="649"/>
        <v>0</v>
      </c>
      <c r="AK280" s="34">
        <f t="shared" si="649"/>
        <v>0</v>
      </c>
      <c r="AL280" s="34">
        <f t="shared" si="649"/>
        <v>0</v>
      </c>
      <c r="AM280" s="90">
        <f t="shared" si="635"/>
        <v>86.87699550841495</v>
      </c>
      <c r="AN280" s="90">
        <f t="shared" si="492"/>
        <v>72.181194851908046</v>
      </c>
      <c r="AO280" s="16"/>
      <c r="AP280" s="44"/>
    </row>
    <row r="281" spans="1:43">
      <c r="A281" s="16" t="s">
        <v>30</v>
      </c>
      <c r="B281" s="2" t="s">
        <v>31</v>
      </c>
      <c r="C281" s="34">
        <f>C282</f>
        <v>44228</v>
      </c>
      <c r="D281" s="34">
        <f>D282</f>
        <v>44228</v>
      </c>
      <c r="E281" s="34">
        <f t="shared" ref="E281:AB282" si="650">E282</f>
        <v>44228</v>
      </c>
      <c r="F281" s="34">
        <f t="shared" si="650"/>
        <v>44228</v>
      </c>
      <c r="G281" s="34">
        <f t="shared" si="650"/>
        <v>15852</v>
      </c>
      <c r="H281" s="34">
        <f t="shared" si="650"/>
        <v>15852</v>
      </c>
      <c r="I281" s="34">
        <f t="shared" si="650"/>
        <v>28376</v>
      </c>
      <c r="J281" s="34">
        <f t="shared" si="650"/>
        <v>28376</v>
      </c>
      <c r="K281" s="34">
        <f t="shared" si="650"/>
        <v>0</v>
      </c>
      <c r="L281" s="34">
        <f t="shared" si="650"/>
        <v>0</v>
      </c>
      <c r="M281" s="34">
        <f t="shared" si="650"/>
        <v>0</v>
      </c>
      <c r="N281" s="34">
        <f t="shared" si="650"/>
        <v>0</v>
      </c>
      <c r="O281" s="34">
        <f t="shared" si="650"/>
        <v>0</v>
      </c>
      <c r="P281" s="34">
        <f t="shared" si="650"/>
        <v>0</v>
      </c>
      <c r="Q281" s="34">
        <f t="shared" si="650"/>
        <v>0</v>
      </c>
      <c r="R281" s="34">
        <f t="shared" si="650"/>
        <v>0</v>
      </c>
      <c r="S281" s="34">
        <f t="shared" si="650"/>
        <v>0</v>
      </c>
      <c r="T281" s="34">
        <f t="shared" si="650"/>
        <v>0</v>
      </c>
      <c r="U281" s="34">
        <f t="shared" si="650"/>
        <v>0</v>
      </c>
      <c r="V281" s="34">
        <f t="shared" si="650"/>
        <v>0</v>
      </c>
      <c r="W281" s="34">
        <f t="shared" si="650"/>
        <v>0</v>
      </c>
      <c r="X281" s="34">
        <f t="shared" si="650"/>
        <v>0</v>
      </c>
      <c r="Y281" s="34">
        <f t="shared" si="650"/>
        <v>26713</v>
      </c>
      <c r="Z281" s="34">
        <f t="shared" si="650"/>
        <v>26713</v>
      </c>
      <c r="AA281" s="34">
        <f t="shared" si="650"/>
        <v>0</v>
      </c>
      <c r="AB281" s="34">
        <f t="shared" si="650"/>
        <v>26713</v>
      </c>
      <c r="AC281" s="34">
        <f t="shared" ref="G281:AL282" si="651">AC282</f>
        <v>0</v>
      </c>
      <c r="AD281" s="34">
        <f t="shared" si="651"/>
        <v>0</v>
      </c>
      <c r="AE281" s="34"/>
      <c r="AF281" s="34">
        <f t="shared" si="651"/>
        <v>0</v>
      </c>
      <c r="AG281" s="34">
        <f t="shared" si="651"/>
        <v>0</v>
      </c>
      <c r="AH281" s="34">
        <f t="shared" si="651"/>
        <v>0</v>
      </c>
      <c r="AI281" s="34">
        <f t="shared" si="651"/>
        <v>0</v>
      </c>
      <c r="AJ281" s="34">
        <f t="shared" si="651"/>
        <v>0</v>
      </c>
      <c r="AK281" s="34">
        <f t="shared" si="651"/>
        <v>0</v>
      </c>
      <c r="AL281" s="34">
        <f t="shared" si="651"/>
        <v>0</v>
      </c>
      <c r="AM281" s="90">
        <f t="shared" si="635"/>
        <v>60.398390160079586</v>
      </c>
      <c r="AN281" s="90">
        <f t="shared" ref="AN281:AN348" si="652">Y281/D281*100</f>
        <v>60.398390160079586</v>
      </c>
      <c r="AO281" s="16"/>
      <c r="AP281" s="44"/>
    </row>
    <row r="282" spans="1:43" ht="19.5">
      <c r="A282" s="21" t="s">
        <v>52</v>
      </c>
      <c r="B282" s="56" t="s">
        <v>32</v>
      </c>
      <c r="C282" s="38">
        <f>C283</f>
        <v>44228</v>
      </c>
      <c r="D282" s="38">
        <f>D283</f>
        <v>44228</v>
      </c>
      <c r="E282" s="38">
        <f t="shared" si="650"/>
        <v>44228</v>
      </c>
      <c r="F282" s="38">
        <f t="shared" si="650"/>
        <v>44228</v>
      </c>
      <c r="G282" s="38">
        <f t="shared" si="651"/>
        <v>15852</v>
      </c>
      <c r="H282" s="38">
        <f t="shared" si="651"/>
        <v>15852</v>
      </c>
      <c r="I282" s="38">
        <f t="shared" si="651"/>
        <v>28376</v>
      </c>
      <c r="J282" s="38">
        <f t="shared" si="651"/>
        <v>28376</v>
      </c>
      <c r="K282" s="38">
        <f t="shared" si="651"/>
        <v>0</v>
      </c>
      <c r="L282" s="38">
        <f t="shared" si="651"/>
        <v>0</v>
      </c>
      <c r="M282" s="38">
        <f t="shared" si="651"/>
        <v>0</v>
      </c>
      <c r="N282" s="38">
        <f t="shared" si="651"/>
        <v>0</v>
      </c>
      <c r="O282" s="38">
        <f t="shared" si="651"/>
        <v>0</v>
      </c>
      <c r="P282" s="38">
        <f t="shared" si="651"/>
        <v>0</v>
      </c>
      <c r="Q282" s="38">
        <f t="shared" si="651"/>
        <v>0</v>
      </c>
      <c r="R282" s="38">
        <f t="shared" si="651"/>
        <v>0</v>
      </c>
      <c r="S282" s="38">
        <f t="shared" si="651"/>
        <v>0</v>
      </c>
      <c r="T282" s="38">
        <f t="shared" si="651"/>
        <v>0</v>
      </c>
      <c r="U282" s="38">
        <f t="shared" si="651"/>
        <v>0</v>
      </c>
      <c r="V282" s="38">
        <f t="shared" si="651"/>
        <v>0</v>
      </c>
      <c r="W282" s="38">
        <f t="shared" si="651"/>
        <v>0</v>
      </c>
      <c r="X282" s="38">
        <f t="shared" si="651"/>
        <v>0</v>
      </c>
      <c r="Y282" s="38">
        <f t="shared" si="651"/>
        <v>26713</v>
      </c>
      <c r="Z282" s="38">
        <f t="shared" si="651"/>
        <v>26713</v>
      </c>
      <c r="AA282" s="38">
        <f t="shared" si="651"/>
        <v>0</v>
      </c>
      <c r="AB282" s="38">
        <f t="shared" si="651"/>
        <v>26713</v>
      </c>
      <c r="AC282" s="38">
        <f t="shared" si="651"/>
        <v>0</v>
      </c>
      <c r="AD282" s="38">
        <f t="shared" si="651"/>
        <v>0</v>
      </c>
      <c r="AE282" s="38"/>
      <c r="AF282" s="38">
        <f t="shared" si="651"/>
        <v>0</v>
      </c>
      <c r="AG282" s="38">
        <f t="shared" si="651"/>
        <v>0</v>
      </c>
      <c r="AH282" s="38">
        <f t="shared" si="651"/>
        <v>0</v>
      </c>
      <c r="AI282" s="38">
        <f t="shared" si="651"/>
        <v>0</v>
      </c>
      <c r="AJ282" s="38">
        <f t="shared" si="651"/>
        <v>0</v>
      </c>
      <c r="AK282" s="38">
        <f t="shared" si="651"/>
        <v>0</v>
      </c>
      <c r="AL282" s="38">
        <f t="shared" si="651"/>
        <v>0</v>
      </c>
      <c r="AM282" s="96">
        <f t="shared" si="635"/>
        <v>60.398390160079586</v>
      </c>
      <c r="AN282" s="96">
        <f t="shared" si="652"/>
        <v>60.398390160079586</v>
      </c>
      <c r="AO282" s="31"/>
      <c r="AP282" s="51"/>
    </row>
    <row r="283" spans="1:43" ht="56.25">
      <c r="A283" s="3"/>
      <c r="B283" s="5" t="s">
        <v>176</v>
      </c>
      <c r="C283" s="39">
        <f t="shared" ref="C283:D283" si="653">E283+O283</f>
        <v>44228</v>
      </c>
      <c r="D283" s="39">
        <f t="shared" si="653"/>
        <v>44228</v>
      </c>
      <c r="E283" s="39">
        <f t="shared" ref="E283" si="654">G283+I283+K283+L283+N283</f>
        <v>44228</v>
      </c>
      <c r="F283" s="39">
        <f t="shared" ref="F283" si="655">H283+J283+K283+L283+N283</f>
        <v>44228</v>
      </c>
      <c r="G283" s="35">
        <v>15852</v>
      </c>
      <c r="H283" s="35">
        <v>15852</v>
      </c>
      <c r="I283" s="35">
        <v>28376</v>
      </c>
      <c r="J283" s="35">
        <v>28376</v>
      </c>
      <c r="K283" s="35"/>
      <c r="L283" s="35"/>
      <c r="M283" s="35"/>
      <c r="N283" s="35"/>
      <c r="O283" s="35">
        <f t="shared" ref="O283" si="656">Q283+X283</f>
        <v>0</v>
      </c>
      <c r="P283" s="35">
        <f t="shared" ref="P283" si="657">R283+X283</f>
        <v>0</v>
      </c>
      <c r="Q283" s="35">
        <f t="shared" ref="Q283" si="658">S283+U283+V283+W283</f>
        <v>0</v>
      </c>
      <c r="R283" s="35">
        <f t="shared" ref="R283" si="659">T283+U283+V283+W283</f>
        <v>0</v>
      </c>
      <c r="S283" s="35"/>
      <c r="T283" s="35"/>
      <c r="U283" s="35"/>
      <c r="V283" s="35"/>
      <c r="W283" s="35"/>
      <c r="X283" s="35"/>
      <c r="Y283" s="39">
        <f>Z283+AF283</f>
        <v>26713</v>
      </c>
      <c r="Z283" s="39">
        <f t="shared" ref="Z283" si="660">AA283+AB283+AC283+AD283</f>
        <v>26713</v>
      </c>
      <c r="AA283" s="39"/>
      <c r="AB283" s="39">
        <v>26713</v>
      </c>
      <c r="AC283" s="39"/>
      <c r="AD283" s="39"/>
      <c r="AE283" s="39"/>
      <c r="AF283" s="39"/>
      <c r="AG283" s="39"/>
      <c r="AH283" s="39"/>
      <c r="AI283" s="39"/>
      <c r="AJ283" s="39"/>
      <c r="AK283" s="39"/>
      <c r="AL283" s="39"/>
      <c r="AM283" s="91">
        <f t="shared" si="635"/>
        <v>60.398390160079586</v>
      </c>
      <c r="AN283" s="91">
        <f t="shared" si="652"/>
        <v>60.398390160079586</v>
      </c>
      <c r="AO283" s="12" t="s">
        <v>259</v>
      </c>
      <c r="AP283" s="45"/>
      <c r="AQ283">
        <v>1</v>
      </c>
    </row>
    <row r="284" spans="1:43">
      <c r="A284" s="16" t="s">
        <v>34</v>
      </c>
      <c r="B284" s="2" t="s">
        <v>35</v>
      </c>
      <c r="C284" s="34">
        <f>C285</f>
        <v>15637</v>
      </c>
      <c r="D284" s="34">
        <f>D285</f>
        <v>19890</v>
      </c>
      <c r="E284" s="34">
        <f t="shared" ref="E284:AL284" si="661">E285</f>
        <v>15637</v>
      </c>
      <c r="F284" s="34">
        <f t="shared" si="661"/>
        <v>22649</v>
      </c>
      <c r="G284" s="34">
        <f t="shared" si="661"/>
        <v>0</v>
      </c>
      <c r="H284" s="34">
        <f t="shared" si="661"/>
        <v>0</v>
      </c>
      <c r="I284" s="34">
        <f t="shared" si="661"/>
        <v>15637</v>
      </c>
      <c r="J284" s="34">
        <f t="shared" si="661"/>
        <v>22649</v>
      </c>
      <c r="K284" s="34">
        <f t="shared" si="661"/>
        <v>0</v>
      </c>
      <c r="L284" s="34">
        <f t="shared" si="661"/>
        <v>0</v>
      </c>
      <c r="M284" s="34">
        <f t="shared" si="661"/>
        <v>0</v>
      </c>
      <c r="N284" s="34">
        <f t="shared" si="661"/>
        <v>0</v>
      </c>
      <c r="O284" s="34">
        <f t="shared" si="661"/>
        <v>0</v>
      </c>
      <c r="P284" s="34">
        <f t="shared" si="661"/>
        <v>0</v>
      </c>
      <c r="Q284" s="34">
        <f t="shared" si="661"/>
        <v>0</v>
      </c>
      <c r="R284" s="34">
        <f t="shared" si="661"/>
        <v>0</v>
      </c>
      <c r="S284" s="34">
        <f t="shared" si="661"/>
        <v>0</v>
      </c>
      <c r="T284" s="34">
        <f t="shared" si="661"/>
        <v>0</v>
      </c>
      <c r="U284" s="34">
        <f t="shared" si="661"/>
        <v>0</v>
      </c>
      <c r="V284" s="34">
        <f t="shared" si="661"/>
        <v>0</v>
      </c>
      <c r="W284" s="34">
        <f t="shared" si="661"/>
        <v>0</v>
      </c>
      <c r="X284" s="34">
        <f t="shared" si="661"/>
        <v>0</v>
      </c>
      <c r="Y284" s="34">
        <f t="shared" si="661"/>
        <v>17191</v>
      </c>
      <c r="Z284" s="34">
        <f t="shared" si="661"/>
        <v>17191</v>
      </c>
      <c r="AA284" s="34">
        <f t="shared" si="661"/>
        <v>0</v>
      </c>
      <c r="AB284" s="34">
        <f t="shared" si="661"/>
        <v>17191</v>
      </c>
      <c r="AC284" s="34">
        <f t="shared" si="661"/>
        <v>0</v>
      </c>
      <c r="AD284" s="34">
        <f t="shared" si="661"/>
        <v>0</v>
      </c>
      <c r="AE284" s="34"/>
      <c r="AF284" s="34">
        <f t="shared" si="661"/>
        <v>0</v>
      </c>
      <c r="AG284" s="34">
        <f t="shared" si="661"/>
        <v>0</v>
      </c>
      <c r="AH284" s="34">
        <f t="shared" si="661"/>
        <v>0</v>
      </c>
      <c r="AI284" s="34">
        <f t="shared" si="661"/>
        <v>0</v>
      </c>
      <c r="AJ284" s="34">
        <f t="shared" si="661"/>
        <v>0</v>
      </c>
      <c r="AK284" s="34">
        <f t="shared" si="661"/>
        <v>0</v>
      </c>
      <c r="AL284" s="34">
        <f t="shared" si="661"/>
        <v>0</v>
      </c>
      <c r="AM284" s="90">
        <f t="shared" si="635"/>
        <v>109.93796764085182</v>
      </c>
      <c r="AN284" s="90">
        <f t="shared" si="652"/>
        <v>86.430367018602311</v>
      </c>
      <c r="AO284" s="20">
        <v>0</v>
      </c>
      <c r="AP284" s="44">
        <v>0</v>
      </c>
    </row>
    <row r="285" spans="1:43" ht="19.5">
      <c r="A285" s="21" t="s">
        <v>46</v>
      </c>
      <c r="B285" s="56" t="s">
        <v>33</v>
      </c>
      <c r="C285" s="38">
        <f>C286+C296+C297+C298</f>
        <v>15637</v>
      </c>
      <c r="D285" s="38">
        <f>D286+D296+D297+D298</f>
        <v>19890</v>
      </c>
      <c r="E285" s="38">
        <f>E286+E296+E297+E298</f>
        <v>15637</v>
      </c>
      <c r="F285" s="38">
        <f>F286+F291+F296+F297+F298</f>
        <v>22649</v>
      </c>
      <c r="G285" s="38">
        <f t="shared" ref="G285:AL285" si="662">G286+G291+G296+G297+G298</f>
        <v>0</v>
      </c>
      <c r="H285" s="38">
        <f t="shared" si="662"/>
        <v>0</v>
      </c>
      <c r="I285" s="38">
        <f t="shared" si="662"/>
        <v>15637</v>
      </c>
      <c r="J285" s="38">
        <f t="shared" si="662"/>
        <v>22649</v>
      </c>
      <c r="K285" s="38">
        <f t="shared" si="662"/>
        <v>0</v>
      </c>
      <c r="L285" s="38">
        <f t="shared" si="662"/>
        <v>0</v>
      </c>
      <c r="M285" s="38">
        <f t="shared" si="662"/>
        <v>0</v>
      </c>
      <c r="N285" s="38">
        <f t="shared" si="662"/>
        <v>0</v>
      </c>
      <c r="O285" s="38">
        <f t="shared" si="662"/>
        <v>0</v>
      </c>
      <c r="P285" s="38">
        <f t="shared" si="662"/>
        <v>0</v>
      </c>
      <c r="Q285" s="38">
        <f t="shared" si="662"/>
        <v>0</v>
      </c>
      <c r="R285" s="38">
        <f t="shared" si="662"/>
        <v>0</v>
      </c>
      <c r="S285" s="38">
        <f t="shared" si="662"/>
        <v>0</v>
      </c>
      <c r="T285" s="38">
        <f t="shared" si="662"/>
        <v>0</v>
      </c>
      <c r="U285" s="38">
        <f t="shared" si="662"/>
        <v>0</v>
      </c>
      <c r="V285" s="38">
        <f t="shared" si="662"/>
        <v>0</v>
      </c>
      <c r="W285" s="38">
        <f t="shared" si="662"/>
        <v>0</v>
      </c>
      <c r="X285" s="38">
        <f t="shared" si="662"/>
        <v>0</v>
      </c>
      <c r="Y285" s="38">
        <f t="shared" si="662"/>
        <v>17191</v>
      </c>
      <c r="Z285" s="38">
        <f t="shared" si="662"/>
        <v>17191</v>
      </c>
      <c r="AA285" s="38">
        <f t="shared" si="662"/>
        <v>0</v>
      </c>
      <c r="AB285" s="38">
        <f t="shared" si="662"/>
        <v>17191</v>
      </c>
      <c r="AC285" s="38">
        <f t="shared" si="662"/>
        <v>0</v>
      </c>
      <c r="AD285" s="38">
        <f t="shared" si="662"/>
        <v>0</v>
      </c>
      <c r="AE285" s="38"/>
      <c r="AF285" s="38">
        <f t="shared" si="662"/>
        <v>0</v>
      </c>
      <c r="AG285" s="38">
        <f t="shared" si="662"/>
        <v>0</v>
      </c>
      <c r="AH285" s="38">
        <f t="shared" si="662"/>
        <v>0</v>
      </c>
      <c r="AI285" s="38">
        <f t="shared" si="662"/>
        <v>0</v>
      </c>
      <c r="AJ285" s="38">
        <f t="shared" si="662"/>
        <v>0</v>
      </c>
      <c r="AK285" s="38">
        <f t="shared" si="662"/>
        <v>0</v>
      </c>
      <c r="AL285" s="38">
        <f t="shared" si="662"/>
        <v>0</v>
      </c>
      <c r="AM285" s="96">
        <f t="shared" si="635"/>
        <v>109.93796764085182</v>
      </c>
      <c r="AN285" s="90">
        <f t="shared" si="652"/>
        <v>86.430367018602311</v>
      </c>
      <c r="AO285" s="50">
        <v>0</v>
      </c>
      <c r="AP285" s="51">
        <v>0</v>
      </c>
    </row>
    <row r="286" spans="1:43">
      <c r="A286" s="15">
        <v>1</v>
      </c>
      <c r="B286" s="2" t="s">
        <v>177</v>
      </c>
      <c r="C286" s="34">
        <f>SUM(C287:C290)</f>
        <v>8949</v>
      </c>
      <c r="D286" s="34">
        <f>SUM(D287:D290)</f>
        <v>8441</v>
      </c>
      <c r="E286" s="34">
        <f t="shared" ref="E286" si="663">SUM(E287:E290)</f>
        <v>8949</v>
      </c>
      <c r="F286" s="34">
        <f t="shared" ref="F286" si="664">SUM(F287:F290)</f>
        <v>8441</v>
      </c>
      <c r="G286" s="34">
        <f t="shared" ref="G286:AL286" si="665">SUM(G287:G290)</f>
        <v>0</v>
      </c>
      <c r="H286" s="34">
        <f t="shared" si="665"/>
        <v>0</v>
      </c>
      <c r="I286" s="34">
        <f t="shared" si="665"/>
        <v>8949</v>
      </c>
      <c r="J286" s="34">
        <f t="shared" si="665"/>
        <v>8441</v>
      </c>
      <c r="K286" s="34">
        <f t="shared" si="665"/>
        <v>0</v>
      </c>
      <c r="L286" s="34">
        <f t="shared" si="665"/>
        <v>0</v>
      </c>
      <c r="M286" s="34">
        <f t="shared" si="665"/>
        <v>0</v>
      </c>
      <c r="N286" s="34">
        <f t="shared" si="665"/>
        <v>0</v>
      </c>
      <c r="O286" s="34">
        <f t="shared" si="665"/>
        <v>0</v>
      </c>
      <c r="P286" s="34">
        <f t="shared" si="665"/>
        <v>0</v>
      </c>
      <c r="Q286" s="34">
        <f t="shared" si="665"/>
        <v>0</v>
      </c>
      <c r="R286" s="34">
        <f t="shared" si="665"/>
        <v>0</v>
      </c>
      <c r="S286" s="34">
        <f t="shared" si="665"/>
        <v>0</v>
      </c>
      <c r="T286" s="34">
        <f t="shared" si="665"/>
        <v>0</v>
      </c>
      <c r="U286" s="34">
        <f t="shared" si="665"/>
        <v>0</v>
      </c>
      <c r="V286" s="34">
        <f t="shared" si="665"/>
        <v>0</v>
      </c>
      <c r="W286" s="34">
        <f t="shared" si="665"/>
        <v>0</v>
      </c>
      <c r="X286" s="34">
        <f t="shared" si="665"/>
        <v>0</v>
      </c>
      <c r="Y286" s="34">
        <f t="shared" si="665"/>
        <v>7114</v>
      </c>
      <c r="Z286" s="34">
        <f t="shared" si="665"/>
        <v>7114</v>
      </c>
      <c r="AA286" s="34">
        <f t="shared" si="665"/>
        <v>0</v>
      </c>
      <c r="AB286" s="34">
        <f t="shared" si="665"/>
        <v>7114</v>
      </c>
      <c r="AC286" s="34">
        <f t="shared" si="665"/>
        <v>0</v>
      </c>
      <c r="AD286" s="34">
        <f t="shared" si="665"/>
        <v>0</v>
      </c>
      <c r="AE286" s="34"/>
      <c r="AF286" s="34">
        <f t="shared" si="665"/>
        <v>0</v>
      </c>
      <c r="AG286" s="34">
        <f t="shared" si="665"/>
        <v>0</v>
      </c>
      <c r="AH286" s="34">
        <f t="shared" si="665"/>
        <v>0</v>
      </c>
      <c r="AI286" s="34">
        <f t="shared" si="665"/>
        <v>0</v>
      </c>
      <c r="AJ286" s="34">
        <f t="shared" si="665"/>
        <v>0</v>
      </c>
      <c r="AK286" s="34">
        <f t="shared" si="665"/>
        <v>0</v>
      </c>
      <c r="AL286" s="34">
        <f t="shared" si="665"/>
        <v>0</v>
      </c>
      <c r="AM286" s="90">
        <f t="shared" si="635"/>
        <v>79.494915633031624</v>
      </c>
      <c r="AN286" s="90">
        <f t="shared" si="652"/>
        <v>84.279113849070015</v>
      </c>
      <c r="AO286" s="20">
        <v>0</v>
      </c>
      <c r="AP286" s="44">
        <v>0</v>
      </c>
    </row>
    <row r="287" spans="1:43" ht="37.5">
      <c r="A287" s="17"/>
      <c r="B287" s="18" t="s">
        <v>178</v>
      </c>
      <c r="C287" s="36">
        <f t="shared" ref="C287:D301" si="666">E287+O287</f>
        <v>2812</v>
      </c>
      <c r="D287" s="36">
        <f t="shared" si="666"/>
        <v>2812</v>
      </c>
      <c r="E287" s="36">
        <f t="shared" ref="E287:E290" si="667">G287+I287+K287+L287+N287</f>
        <v>2812</v>
      </c>
      <c r="F287" s="36">
        <f t="shared" ref="F287:F290" si="668">H287+J287+K287+L287+N287</f>
        <v>2812</v>
      </c>
      <c r="G287" s="36"/>
      <c r="H287" s="36"/>
      <c r="I287" s="36">
        <v>2812</v>
      </c>
      <c r="J287" s="36">
        <v>2812</v>
      </c>
      <c r="K287" s="36"/>
      <c r="L287" s="36"/>
      <c r="M287" s="36"/>
      <c r="N287" s="36"/>
      <c r="O287" s="35">
        <f t="shared" ref="O287:O290" si="669">Q287+X287</f>
        <v>0</v>
      </c>
      <c r="P287" s="35">
        <f t="shared" ref="P287:P290" si="670">R287+X287</f>
        <v>0</v>
      </c>
      <c r="Q287" s="35">
        <f t="shared" ref="Q287:Q290" si="671">S287+U287+V287+W287</f>
        <v>0</v>
      </c>
      <c r="R287" s="35">
        <f t="shared" ref="R287:R290" si="672">T287+U287+V287+W287</f>
        <v>0</v>
      </c>
      <c r="S287" s="36"/>
      <c r="T287" s="36"/>
      <c r="U287" s="36"/>
      <c r="V287" s="36"/>
      <c r="W287" s="36"/>
      <c r="X287" s="36"/>
      <c r="Y287" s="36">
        <f>Z287+AF287</f>
        <v>2314</v>
      </c>
      <c r="Z287" s="36">
        <f t="shared" ref="Z287" si="673">AA287+AB287+AC287+AD287</f>
        <v>2314</v>
      </c>
      <c r="AA287" s="36"/>
      <c r="AB287" s="36">
        <v>2314</v>
      </c>
      <c r="AC287" s="36"/>
      <c r="AD287" s="36"/>
      <c r="AE287" s="36"/>
      <c r="AF287" s="36"/>
      <c r="AG287" s="36"/>
      <c r="AH287" s="36"/>
      <c r="AI287" s="36"/>
      <c r="AJ287" s="36"/>
      <c r="AK287" s="36"/>
      <c r="AL287" s="36"/>
      <c r="AM287" s="94">
        <f t="shared" si="635"/>
        <v>82.290184921763867</v>
      </c>
      <c r="AN287" s="94">
        <f t="shared" si="652"/>
        <v>82.290184921763867</v>
      </c>
      <c r="AO287" s="30" t="s">
        <v>313</v>
      </c>
      <c r="AP287" s="47"/>
      <c r="AQ287">
        <v>1</v>
      </c>
    </row>
    <row r="288" spans="1:43" ht="37.5">
      <c r="A288" s="17"/>
      <c r="B288" s="18" t="s">
        <v>179</v>
      </c>
      <c r="C288" s="36">
        <f t="shared" si="666"/>
        <v>1436</v>
      </c>
      <c r="D288" s="36">
        <f t="shared" si="666"/>
        <v>1436</v>
      </c>
      <c r="E288" s="36">
        <f t="shared" si="667"/>
        <v>1436</v>
      </c>
      <c r="F288" s="36">
        <f t="shared" si="668"/>
        <v>1436</v>
      </c>
      <c r="G288" s="36"/>
      <c r="H288" s="36"/>
      <c r="I288" s="36">
        <v>1436</v>
      </c>
      <c r="J288" s="36">
        <v>1436</v>
      </c>
      <c r="K288" s="36"/>
      <c r="L288" s="36"/>
      <c r="M288" s="36"/>
      <c r="N288" s="36"/>
      <c r="O288" s="35">
        <f t="shared" si="669"/>
        <v>0</v>
      </c>
      <c r="P288" s="35">
        <f t="shared" si="670"/>
        <v>0</v>
      </c>
      <c r="Q288" s="35">
        <f t="shared" si="671"/>
        <v>0</v>
      </c>
      <c r="R288" s="35">
        <f t="shared" si="672"/>
        <v>0</v>
      </c>
      <c r="S288" s="36"/>
      <c r="T288" s="36"/>
      <c r="U288" s="36"/>
      <c r="V288" s="36"/>
      <c r="W288" s="36"/>
      <c r="X288" s="36"/>
      <c r="Y288" s="36">
        <f>Z288+AF288</f>
        <v>1423</v>
      </c>
      <c r="Z288" s="36">
        <f t="shared" ref="Z288" si="674">AA288+AB288+AC288+AD288</f>
        <v>1423</v>
      </c>
      <c r="AA288" s="36"/>
      <c r="AB288" s="36">
        <v>1423</v>
      </c>
      <c r="AC288" s="36"/>
      <c r="AD288" s="36"/>
      <c r="AE288" s="36"/>
      <c r="AF288" s="36"/>
      <c r="AG288" s="36"/>
      <c r="AH288" s="36"/>
      <c r="AI288" s="36"/>
      <c r="AJ288" s="36"/>
      <c r="AK288" s="36"/>
      <c r="AL288" s="36"/>
      <c r="AM288" s="94">
        <f t="shared" si="635"/>
        <v>99.094707520891362</v>
      </c>
      <c r="AN288" s="94">
        <f t="shared" si="652"/>
        <v>99.094707520891362</v>
      </c>
      <c r="AO288" s="30" t="s">
        <v>264</v>
      </c>
      <c r="AP288" s="47"/>
      <c r="AQ288">
        <v>1</v>
      </c>
    </row>
    <row r="289" spans="1:43" ht="56.25">
      <c r="A289" s="17"/>
      <c r="B289" s="18" t="s">
        <v>300</v>
      </c>
      <c r="C289" s="36">
        <f t="shared" si="666"/>
        <v>2989</v>
      </c>
      <c r="D289" s="36">
        <f t="shared" si="666"/>
        <v>2481</v>
      </c>
      <c r="E289" s="36">
        <f t="shared" si="667"/>
        <v>2989</v>
      </c>
      <c r="F289" s="36">
        <f t="shared" si="668"/>
        <v>2481</v>
      </c>
      <c r="G289" s="36"/>
      <c r="H289" s="36"/>
      <c r="I289" s="36">
        <v>2989</v>
      </c>
      <c r="J289" s="36">
        <v>2481</v>
      </c>
      <c r="K289" s="36"/>
      <c r="L289" s="36"/>
      <c r="M289" s="36"/>
      <c r="N289" s="36"/>
      <c r="O289" s="35">
        <f t="shared" si="669"/>
        <v>0</v>
      </c>
      <c r="P289" s="35">
        <f t="shared" si="670"/>
        <v>0</v>
      </c>
      <c r="Q289" s="35">
        <f t="shared" si="671"/>
        <v>0</v>
      </c>
      <c r="R289" s="35">
        <f t="shared" si="672"/>
        <v>0</v>
      </c>
      <c r="S289" s="36"/>
      <c r="T289" s="36"/>
      <c r="U289" s="36"/>
      <c r="V289" s="36"/>
      <c r="W289" s="36"/>
      <c r="X289" s="36"/>
      <c r="Y289" s="36">
        <f>Z289+AF289</f>
        <v>1952</v>
      </c>
      <c r="Z289" s="36">
        <f t="shared" ref="Z289" si="675">AA289+AB289+AC289+AD289</f>
        <v>1952</v>
      </c>
      <c r="AA289" s="36"/>
      <c r="AB289" s="36">
        <v>1952</v>
      </c>
      <c r="AC289" s="36"/>
      <c r="AD289" s="36"/>
      <c r="AE289" s="36"/>
      <c r="AF289" s="36"/>
      <c r="AG289" s="36"/>
      <c r="AH289" s="36"/>
      <c r="AI289" s="36"/>
      <c r="AJ289" s="36"/>
      <c r="AK289" s="36"/>
      <c r="AL289" s="36"/>
      <c r="AM289" s="94">
        <f t="shared" si="635"/>
        <v>65.306122448979593</v>
      </c>
      <c r="AN289" s="94">
        <f t="shared" si="652"/>
        <v>78.677952438532856</v>
      </c>
      <c r="AO289" s="30" t="s">
        <v>262</v>
      </c>
      <c r="AP289" s="47"/>
      <c r="AQ289">
        <v>1</v>
      </c>
    </row>
    <row r="290" spans="1:43" ht="56.25">
      <c r="A290" s="17"/>
      <c r="B290" s="18" t="s">
        <v>301</v>
      </c>
      <c r="C290" s="36">
        <f t="shared" si="666"/>
        <v>1712</v>
      </c>
      <c r="D290" s="36">
        <f t="shared" si="666"/>
        <v>1712</v>
      </c>
      <c r="E290" s="36">
        <f t="shared" si="667"/>
        <v>1712</v>
      </c>
      <c r="F290" s="36">
        <f t="shared" si="668"/>
        <v>1712</v>
      </c>
      <c r="G290" s="36"/>
      <c r="H290" s="36"/>
      <c r="I290" s="36">
        <v>1712</v>
      </c>
      <c r="J290" s="36">
        <v>1712</v>
      </c>
      <c r="K290" s="36"/>
      <c r="L290" s="36"/>
      <c r="M290" s="36"/>
      <c r="N290" s="36"/>
      <c r="O290" s="35">
        <f t="shared" si="669"/>
        <v>0</v>
      </c>
      <c r="P290" s="35">
        <f t="shared" si="670"/>
        <v>0</v>
      </c>
      <c r="Q290" s="35">
        <f t="shared" si="671"/>
        <v>0</v>
      </c>
      <c r="R290" s="35">
        <f t="shared" si="672"/>
        <v>0</v>
      </c>
      <c r="S290" s="36"/>
      <c r="T290" s="36"/>
      <c r="U290" s="36"/>
      <c r="V290" s="36"/>
      <c r="W290" s="36"/>
      <c r="X290" s="36"/>
      <c r="Y290" s="36">
        <f>Z290+AF290</f>
        <v>1425</v>
      </c>
      <c r="Z290" s="36">
        <f t="shared" ref="Z290:Z296" si="676">AA290+AB290+AC290+AD290</f>
        <v>1425</v>
      </c>
      <c r="AA290" s="36"/>
      <c r="AB290" s="36">
        <v>1425</v>
      </c>
      <c r="AC290" s="36"/>
      <c r="AD290" s="36"/>
      <c r="AE290" s="36"/>
      <c r="AF290" s="36"/>
      <c r="AG290" s="36"/>
      <c r="AH290" s="36"/>
      <c r="AI290" s="36"/>
      <c r="AJ290" s="36"/>
      <c r="AK290" s="36"/>
      <c r="AL290" s="36"/>
      <c r="AM290" s="94">
        <f t="shared" si="635"/>
        <v>83.235981308411212</v>
      </c>
      <c r="AN290" s="94">
        <f t="shared" si="652"/>
        <v>83.235981308411212</v>
      </c>
      <c r="AO290" s="30" t="s">
        <v>262</v>
      </c>
      <c r="AP290" s="47"/>
      <c r="AQ290">
        <v>1</v>
      </c>
    </row>
    <row r="291" spans="1:43" ht="37.5">
      <c r="A291" s="297">
        <v>2</v>
      </c>
      <c r="B291" s="279" t="s">
        <v>865</v>
      </c>
      <c r="C291" s="34">
        <f t="shared" ref="C291:AL291" si="677">SUM(C292:C295)</f>
        <v>0</v>
      </c>
      <c r="D291" s="34">
        <f t="shared" si="677"/>
        <v>2759</v>
      </c>
      <c r="E291" s="34">
        <f t="shared" si="677"/>
        <v>0</v>
      </c>
      <c r="F291" s="34">
        <f t="shared" si="677"/>
        <v>2759</v>
      </c>
      <c r="G291" s="34">
        <f t="shared" si="677"/>
        <v>0</v>
      </c>
      <c r="H291" s="34">
        <f t="shared" si="677"/>
        <v>0</v>
      </c>
      <c r="I291" s="34">
        <f t="shared" si="677"/>
        <v>0</v>
      </c>
      <c r="J291" s="34">
        <f t="shared" si="677"/>
        <v>2759</v>
      </c>
      <c r="K291" s="34">
        <f t="shared" si="677"/>
        <v>0</v>
      </c>
      <c r="L291" s="34">
        <f t="shared" si="677"/>
        <v>0</v>
      </c>
      <c r="M291" s="34">
        <f t="shared" si="677"/>
        <v>0</v>
      </c>
      <c r="N291" s="34">
        <f t="shared" si="677"/>
        <v>0</v>
      </c>
      <c r="O291" s="34">
        <f t="shared" si="677"/>
        <v>0</v>
      </c>
      <c r="P291" s="34">
        <f t="shared" si="677"/>
        <v>0</v>
      </c>
      <c r="Q291" s="34">
        <f t="shared" si="677"/>
        <v>0</v>
      </c>
      <c r="R291" s="34">
        <f t="shared" si="677"/>
        <v>0</v>
      </c>
      <c r="S291" s="34">
        <f t="shared" si="677"/>
        <v>0</v>
      </c>
      <c r="T291" s="34">
        <f t="shared" si="677"/>
        <v>0</v>
      </c>
      <c r="U291" s="34">
        <f t="shared" si="677"/>
        <v>0</v>
      </c>
      <c r="V291" s="34">
        <f t="shared" si="677"/>
        <v>0</v>
      </c>
      <c r="W291" s="34">
        <f t="shared" si="677"/>
        <v>0</v>
      </c>
      <c r="X291" s="34">
        <f t="shared" si="677"/>
        <v>0</v>
      </c>
      <c r="Y291" s="34">
        <f t="shared" si="677"/>
        <v>2016</v>
      </c>
      <c r="Z291" s="34">
        <f t="shared" si="677"/>
        <v>2016</v>
      </c>
      <c r="AA291" s="34">
        <f t="shared" si="677"/>
        <v>0</v>
      </c>
      <c r="AB291" s="34">
        <f t="shared" si="677"/>
        <v>2016</v>
      </c>
      <c r="AC291" s="34">
        <f t="shared" si="677"/>
        <v>0</v>
      </c>
      <c r="AD291" s="34">
        <f t="shared" si="677"/>
        <v>0</v>
      </c>
      <c r="AE291" s="34"/>
      <c r="AF291" s="34">
        <f t="shared" si="677"/>
        <v>0</v>
      </c>
      <c r="AG291" s="34">
        <f t="shared" si="677"/>
        <v>0</v>
      </c>
      <c r="AH291" s="34">
        <f t="shared" si="677"/>
        <v>0</v>
      </c>
      <c r="AI291" s="34">
        <f t="shared" si="677"/>
        <v>0</v>
      </c>
      <c r="AJ291" s="34">
        <f t="shared" si="677"/>
        <v>0</v>
      </c>
      <c r="AK291" s="34">
        <f t="shared" si="677"/>
        <v>0</v>
      </c>
      <c r="AL291" s="34">
        <f t="shared" si="677"/>
        <v>0</v>
      </c>
      <c r="AM291" s="91"/>
      <c r="AN291" s="90">
        <f t="shared" si="652"/>
        <v>73.069952881478798</v>
      </c>
      <c r="AO291" s="30"/>
      <c r="AP291" s="47"/>
    </row>
    <row r="292" spans="1:43" ht="56.25">
      <c r="A292" s="283"/>
      <c r="B292" s="282" t="s">
        <v>613</v>
      </c>
      <c r="C292" s="36"/>
      <c r="D292" s="36">
        <f t="shared" si="666"/>
        <v>1170</v>
      </c>
      <c r="E292" s="36">
        <f t="shared" ref="E292:E297" si="678">G292+I292+K292+L292+N292</f>
        <v>0</v>
      </c>
      <c r="F292" s="36">
        <f t="shared" ref="F292:F297" si="679">H292+J292+K292+L292+N292</f>
        <v>1170</v>
      </c>
      <c r="G292" s="36"/>
      <c r="H292" s="36"/>
      <c r="I292" s="36"/>
      <c r="J292" s="36">
        <v>1170</v>
      </c>
      <c r="K292" s="36"/>
      <c r="L292" s="36"/>
      <c r="M292" s="36"/>
      <c r="N292" s="36"/>
      <c r="O292" s="35">
        <f t="shared" ref="O292:O297" si="680">Q292+X292</f>
        <v>0</v>
      </c>
      <c r="P292" s="35">
        <f t="shared" ref="P292:P297" si="681">R292+X292</f>
        <v>0</v>
      </c>
      <c r="Q292" s="35">
        <f t="shared" ref="Q292:Q297" si="682">S292+U292+V292+W292</f>
        <v>0</v>
      </c>
      <c r="R292" s="35">
        <f t="shared" ref="R292:R297" si="683">T292+U292+V292+W292</f>
        <v>0</v>
      </c>
      <c r="S292" s="36"/>
      <c r="T292" s="36"/>
      <c r="U292" s="36"/>
      <c r="V292" s="36"/>
      <c r="W292" s="36"/>
      <c r="X292" s="36"/>
      <c r="Y292" s="36">
        <f t="shared" ref="Y292:Y295" si="684">Z292+AF292</f>
        <v>894</v>
      </c>
      <c r="Z292" s="36">
        <f t="shared" ref="Z292:Z295" si="685">AA292+AB292+AC292+AD292</f>
        <v>894</v>
      </c>
      <c r="AA292" s="36"/>
      <c r="AB292" s="36">
        <v>894</v>
      </c>
      <c r="AC292" s="36"/>
      <c r="AD292" s="36"/>
      <c r="AE292" s="36"/>
      <c r="AF292" s="36"/>
      <c r="AG292" s="36"/>
      <c r="AH292" s="36"/>
      <c r="AI292" s="36"/>
      <c r="AJ292" s="36"/>
      <c r="AK292" s="36"/>
      <c r="AL292" s="36"/>
      <c r="AM292" s="91"/>
      <c r="AN292" s="94">
        <f t="shared" si="652"/>
        <v>76.410256410256409</v>
      </c>
      <c r="AO292" s="30" t="s">
        <v>262</v>
      </c>
      <c r="AP292" s="47"/>
    </row>
    <row r="293" spans="1:43" ht="56.25">
      <c r="A293" s="283"/>
      <c r="B293" s="282" t="s">
        <v>902</v>
      </c>
      <c r="C293" s="36"/>
      <c r="D293" s="36">
        <f t="shared" si="666"/>
        <v>135</v>
      </c>
      <c r="E293" s="36">
        <f t="shared" si="678"/>
        <v>0</v>
      </c>
      <c r="F293" s="36">
        <f t="shared" si="679"/>
        <v>135</v>
      </c>
      <c r="G293" s="36"/>
      <c r="H293" s="36"/>
      <c r="I293" s="36"/>
      <c r="J293" s="36">
        <v>135</v>
      </c>
      <c r="K293" s="36"/>
      <c r="L293" s="36"/>
      <c r="M293" s="36"/>
      <c r="N293" s="36"/>
      <c r="O293" s="35">
        <f t="shared" si="680"/>
        <v>0</v>
      </c>
      <c r="P293" s="35">
        <f t="shared" si="681"/>
        <v>0</v>
      </c>
      <c r="Q293" s="35">
        <f t="shared" si="682"/>
        <v>0</v>
      </c>
      <c r="R293" s="35">
        <f t="shared" si="683"/>
        <v>0</v>
      </c>
      <c r="S293" s="36"/>
      <c r="T293" s="36"/>
      <c r="U293" s="36"/>
      <c r="V293" s="36"/>
      <c r="W293" s="36"/>
      <c r="X293" s="36"/>
      <c r="Y293" s="36">
        <f t="shared" si="684"/>
        <v>0</v>
      </c>
      <c r="Z293" s="36">
        <f t="shared" si="685"/>
        <v>0</v>
      </c>
      <c r="AA293" s="36"/>
      <c r="AB293" s="36"/>
      <c r="AC293" s="36"/>
      <c r="AD293" s="36"/>
      <c r="AE293" s="36"/>
      <c r="AF293" s="36"/>
      <c r="AG293" s="36"/>
      <c r="AH293" s="36"/>
      <c r="AI293" s="36"/>
      <c r="AJ293" s="36"/>
      <c r="AK293" s="36"/>
      <c r="AL293" s="36"/>
      <c r="AM293" s="91"/>
      <c r="AN293" s="94">
        <f t="shared" si="652"/>
        <v>0</v>
      </c>
      <c r="AO293" s="30" t="s">
        <v>262</v>
      </c>
      <c r="AP293" s="47"/>
    </row>
    <row r="294" spans="1:43" ht="56.25">
      <c r="A294" s="283"/>
      <c r="B294" s="282" t="s">
        <v>900</v>
      </c>
      <c r="C294" s="36"/>
      <c r="D294" s="36">
        <f t="shared" si="666"/>
        <v>1270</v>
      </c>
      <c r="E294" s="36">
        <f t="shared" si="678"/>
        <v>0</v>
      </c>
      <c r="F294" s="36">
        <f t="shared" si="679"/>
        <v>1270</v>
      </c>
      <c r="G294" s="36"/>
      <c r="H294" s="36"/>
      <c r="I294" s="36"/>
      <c r="J294" s="36">
        <v>1270</v>
      </c>
      <c r="K294" s="36"/>
      <c r="L294" s="36"/>
      <c r="M294" s="36"/>
      <c r="N294" s="36"/>
      <c r="O294" s="35">
        <f t="shared" si="680"/>
        <v>0</v>
      </c>
      <c r="P294" s="35">
        <f t="shared" si="681"/>
        <v>0</v>
      </c>
      <c r="Q294" s="35">
        <f t="shared" si="682"/>
        <v>0</v>
      </c>
      <c r="R294" s="35">
        <f t="shared" si="683"/>
        <v>0</v>
      </c>
      <c r="S294" s="36"/>
      <c r="T294" s="36"/>
      <c r="U294" s="36"/>
      <c r="V294" s="36"/>
      <c r="W294" s="36"/>
      <c r="X294" s="36"/>
      <c r="Y294" s="36">
        <f t="shared" si="684"/>
        <v>938</v>
      </c>
      <c r="Z294" s="36">
        <f t="shared" si="685"/>
        <v>938</v>
      </c>
      <c r="AA294" s="36"/>
      <c r="AB294" s="36">
        <v>938</v>
      </c>
      <c r="AC294" s="36"/>
      <c r="AD294" s="36"/>
      <c r="AE294" s="36"/>
      <c r="AF294" s="36"/>
      <c r="AG294" s="36"/>
      <c r="AH294" s="36"/>
      <c r="AI294" s="36"/>
      <c r="AJ294" s="36"/>
      <c r="AK294" s="36"/>
      <c r="AL294" s="36"/>
      <c r="AM294" s="91"/>
      <c r="AN294" s="94">
        <f t="shared" si="652"/>
        <v>73.858267716535437</v>
      </c>
      <c r="AO294" s="30" t="s">
        <v>262</v>
      </c>
      <c r="AP294" s="47"/>
    </row>
    <row r="295" spans="1:43" ht="56.25">
      <c r="A295" s="17"/>
      <c r="B295" s="18" t="s">
        <v>901</v>
      </c>
      <c r="C295" s="36"/>
      <c r="D295" s="36">
        <f t="shared" si="666"/>
        <v>184</v>
      </c>
      <c r="E295" s="36">
        <f t="shared" si="678"/>
        <v>0</v>
      </c>
      <c r="F295" s="36">
        <f t="shared" si="679"/>
        <v>184</v>
      </c>
      <c r="G295" s="36"/>
      <c r="H295" s="36"/>
      <c r="I295" s="36"/>
      <c r="J295" s="36">
        <v>184</v>
      </c>
      <c r="K295" s="36"/>
      <c r="L295" s="36"/>
      <c r="M295" s="36"/>
      <c r="N295" s="36"/>
      <c r="O295" s="35">
        <f t="shared" si="680"/>
        <v>0</v>
      </c>
      <c r="P295" s="35">
        <f t="shared" si="681"/>
        <v>0</v>
      </c>
      <c r="Q295" s="35">
        <f t="shared" si="682"/>
        <v>0</v>
      </c>
      <c r="R295" s="35">
        <f t="shared" si="683"/>
        <v>0</v>
      </c>
      <c r="S295" s="36"/>
      <c r="T295" s="36"/>
      <c r="U295" s="36"/>
      <c r="V295" s="36"/>
      <c r="W295" s="36"/>
      <c r="X295" s="36"/>
      <c r="Y295" s="36">
        <f t="shared" si="684"/>
        <v>184</v>
      </c>
      <c r="Z295" s="36">
        <f t="shared" si="685"/>
        <v>184</v>
      </c>
      <c r="AA295" s="36"/>
      <c r="AB295" s="36">
        <v>184</v>
      </c>
      <c r="AC295" s="36"/>
      <c r="AD295" s="36"/>
      <c r="AE295" s="36"/>
      <c r="AF295" s="36"/>
      <c r="AG295" s="36"/>
      <c r="AH295" s="36"/>
      <c r="AI295" s="36"/>
      <c r="AJ295" s="36"/>
      <c r="AK295" s="36"/>
      <c r="AL295" s="36"/>
      <c r="AM295" s="91"/>
      <c r="AN295" s="94">
        <f t="shared" si="652"/>
        <v>100</v>
      </c>
      <c r="AO295" s="30" t="s">
        <v>262</v>
      </c>
      <c r="AP295" s="47"/>
    </row>
    <row r="296" spans="1:43" ht="37.5">
      <c r="A296" s="12">
        <v>3</v>
      </c>
      <c r="B296" s="5" t="s">
        <v>180</v>
      </c>
      <c r="C296" s="39">
        <f t="shared" si="666"/>
        <v>3147</v>
      </c>
      <c r="D296" s="39">
        <f t="shared" si="666"/>
        <v>5204</v>
      </c>
      <c r="E296" s="39">
        <f t="shared" si="678"/>
        <v>3147</v>
      </c>
      <c r="F296" s="39">
        <f t="shared" si="679"/>
        <v>5204</v>
      </c>
      <c r="G296" s="35"/>
      <c r="H296" s="35"/>
      <c r="I296" s="35">
        <v>3147</v>
      </c>
      <c r="J296" s="35">
        <v>5204</v>
      </c>
      <c r="K296" s="35"/>
      <c r="L296" s="35"/>
      <c r="M296" s="35"/>
      <c r="N296" s="35"/>
      <c r="O296" s="35">
        <f t="shared" si="680"/>
        <v>0</v>
      </c>
      <c r="P296" s="35">
        <f t="shared" si="681"/>
        <v>0</v>
      </c>
      <c r="Q296" s="35">
        <f t="shared" si="682"/>
        <v>0</v>
      </c>
      <c r="R296" s="35">
        <f t="shared" si="683"/>
        <v>0</v>
      </c>
      <c r="S296" s="35"/>
      <c r="T296" s="35"/>
      <c r="U296" s="35"/>
      <c r="V296" s="35"/>
      <c r="W296" s="35"/>
      <c r="X296" s="35"/>
      <c r="Y296" s="39">
        <f>Z296+AF296</f>
        <v>3859</v>
      </c>
      <c r="Z296" s="39">
        <f t="shared" si="676"/>
        <v>3859</v>
      </c>
      <c r="AA296" s="39"/>
      <c r="AB296" s="39">
        <v>3859</v>
      </c>
      <c r="AC296" s="39"/>
      <c r="AD296" s="39"/>
      <c r="AE296" s="39"/>
      <c r="AF296" s="39"/>
      <c r="AG296" s="39"/>
      <c r="AH296" s="39"/>
      <c r="AI296" s="39"/>
      <c r="AJ296" s="39"/>
      <c r="AK296" s="39"/>
      <c r="AL296" s="39"/>
      <c r="AM296" s="91">
        <f>Y296/C296*100</f>
        <v>122.62472195741975</v>
      </c>
      <c r="AN296" s="91">
        <f t="shared" si="652"/>
        <v>74.154496541122214</v>
      </c>
      <c r="AO296" s="12" t="s">
        <v>262</v>
      </c>
      <c r="AP296" s="45"/>
      <c r="AQ296">
        <v>1</v>
      </c>
    </row>
    <row r="297" spans="1:43" ht="37.5">
      <c r="A297" s="12">
        <v>4</v>
      </c>
      <c r="B297" s="5" t="s">
        <v>181</v>
      </c>
      <c r="C297" s="39">
        <f t="shared" si="666"/>
        <v>3175</v>
      </c>
      <c r="D297" s="39">
        <f t="shared" si="666"/>
        <v>3979</v>
      </c>
      <c r="E297" s="39">
        <f t="shared" si="678"/>
        <v>3175</v>
      </c>
      <c r="F297" s="39">
        <f t="shared" si="679"/>
        <v>3979</v>
      </c>
      <c r="G297" s="35"/>
      <c r="H297" s="35"/>
      <c r="I297" s="35">
        <v>3175</v>
      </c>
      <c r="J297" s="35">
        <v>3979</v>
      </c>
      <c r="K297" s="35"/>
      <c r="L297" s="35"/>
      <c r="M297" s="35"/>
      <c r="N297" s="35"/>
      <c r="O297" s="35">
        <f t="shared" si="680"/>
        <v>0</v>
      </c>
      <c r="P297" s="35">
        <f t="shared" si="681"/>
        <v>0</v>
      </c>
      <c r="Q297" s="35">
        <f t="shared" si="682"/>
        <v>0</v>
      </c>
      <c r="R297" s="35">
        <f t="shared" si="683"/>
        <v>0</v>
      </c>
      <c r="S297" s="35"/>
      <c r="T297" s="35"/>
      <c r="U297" s="35"/>
      <c r="V297" s="35"/>
      <c r="W297" s="35"/>
      <c r="X297" s="35"/>
      <c r="Y297" s="39">
        <f>Z297+AF297</f>
        <v>2936</v>
      </c>
      <c r="Z297" s="39">
        <f t="shared" ref="Z297" si="686">AA297+AB297+AC297+AD297</f>
        <v>2936</v>
      </c>
      <c r="AA297" s="39"/>
      <c r="AB297" s="39">
        <v>2936</v>
      </c>
      <c r="AC297" s="39"/>
      <c r="AD297" s="39"/>
      <c r="AE297" s="39"/>
      <c r="AF297" s="39"/>
      <c r="AG297" s="39"/>
      <c r="AH297" s="39"/>
      <c r="AI297" s="39"/>
      <c r="AJ297" s="39"/>
      <c r="AK297" s="39"/>
      <c r="AL297" s="39"/>
      <c r="AM297" s="91">
        <f>Y297/C297*100</f>
        <v>92.472440944881896</v>
      </c>
      <c r="AN297" s="91">
        <f t="shared" si="652"/>
        <v>73.787383764765011</v>
      </c>
      <c r="AO297" s="12" t="s">
        <v>267</v>
      </c>
      <c r="AP297" s="45"/>
      <c r="AQ297">
        <v>1</v>
      </c>
    </row>
    <row r="298" spans="1:43" ht="37.5">
      <c r="A298" s="16">
        <v>5</v>
      </c>
      <c r="B298" s="2" t="s">
        <v>182</v>
      </c>
      <c r="C298" s="34">
        <f t="shared" ref="C298:AL298" si="687">SUM(C299:C301)</f>
        <v>366</v>
      </c>
      <c r="D298" s="34">
        <f t="shared" si="687"/>
        <v>2266</v>
      </c>
      <c r="E298" s="34">
        <f t="shared" si="687"/>
        <v>366</v>
      </c>
      <c r="F298" s="34">
        <f t="shared" si="687"/>
        <v>2266</v>
      </c>
      <c r="G298" s="34">
        <f t="shared" si="687"/>
        <v>0</v>
      </c>
      <c r="H298" s="34">
        <f t="shared" si="687"/>
        <v>0</v>
      </c>
      <c r="I298" s="34">
        <f t="shared" si="687"/>
        <v>366</v>
      </c>
      <c r="J298" s="34">
        <f t="shared" si="687"/>
        <v>2266</v>
      </c>
      <c r="K298" s="34">
        <f t="shared" si="687"/>
        <v>0</v>
      </c>
      <c r="L298" s="34">
        <f t="shared" si="687"/>
        <v>0</v>
      </c>
      <c r="M298" s="34">
        <f t="shared" si="687"/>
        <v>0</v>
      </c>
      <c r="N298" s="34">
        <f t="shared" si="687"/>
        <v>0</v>
      </c>
      <c r="O298" s="34">
        <f t="shared" si="687"/>
        <v>0</v>
      </c>
      <c r="P298" s="34">
        <f t="shared" si="687"/>
        <v>0</v>
      </c>
      <c r="Q298" s="34">
        <f t="shared" si="687"/>
        <v>0</v>
      </c>
      <c r="R298" s="34">
        <f t="shared" si="687"/>
        <v>0</v>
      </c>
      <c r="S298" s="34">
        <f t="shared" si="687"/>
        <v>0</v>
      </c>
      <c r="T298" s="34">
        <f t="shared" si="687"/>
        <v>0</v>
      </c>
      <c r="U298" s="34">
        <f t="shared" si="687"/>
        <v>0</v>
      </c>
      <c r="V298" s="34">
        <f t="shared" si="687"/>
        <v>0</v>
      </c>
      <c r="W298" s="34">
        <f t="shared" si="687"/>
        <v>0</v>
      </c>
      <c r="X298" s="34">
        <f t="shared" si="687"/>
        <v>0</v>
      </c>
      <c r="Y298" s="34">
        <f t="shared" si="687"/>
        <v>1266</v>
      </c>
      <c r="Z298" s="34">
        <f t="shared" si="687"/>
        <v>1266</v>
      </c>
      <c r="AA298" s="34">
        <f t="shared" si="687"/>
        <v>0</v>
      </c>
      <c r="AB298" s="34">
        <f t="shared" si="687"/>
        <v>1266</v>
      </c>
      <c r="AC298" s="34">
        <f t="shared" si="687"/>
        <v>0</v>
      </c>
      <c r="AD298" s="34">
        <f t="shared" si="687"/>
        <v>0</v>
      </c>
      <c r="AE298" s="34"/>
      <c r="AF298" s="34">
        <f t="shared" si="687"/>
        <v>0</v>
      </c>
      <c r="AG298" s="34">
        <f t="shared" si="687"/>
        <v>0</v>
      </c>
      <c r="AH298" s="34">
        <f t="shared" si="687"/>
        <v>0</v>
      </c>
      <c r="AI298" s="34">
        <f t="shared" si="687"/>
        <v>0</v>
      </c>
      <c r="AJ298" s="34">
        <f t="shared" si="687"/>
        <v>0</v>
      </c>
      <c r="AK298" s="34">
        <f t="shared" si="687"/>
        <v>0</v>
      </c>
      <c r="AL298" s="34">
        <f t="shared" si="687"/>
        <v>0</v>
      </c>
      <c r="AM298" s="90">
        <f>Y298/C298*100</f>
        <v>345.90163934426232</v>
      </c>
      <c r="AN298" s="90">
        <f t="shared" si="652"/>
        <v>55.869373345101501</v>
      </c>
      <c r="AO298" s="16"/>
      <c r="AP298" s="44">
        <v>0</v>
      </c>
    </row>
    <row r="299" spans="1:43" ht="56.25">
      <c r="A299" s="17"/>
      <c r="B299" s="18" t="s">
        <v>903</v>
      </c>
      <c r="C299" s="36">
        <f t="shared" ref="C299" si="688">E299+O299</f>
        <v>366</v>
      </c>
      <c r="D299" s="36">
        <f t="shared" si="666"/>
        <v>366</v>
      </c>
      <c r="E299" s="36">
        <f t="shared" ref="E299:E301" si="689">G299+I299+K299+L299+N299</f>
        <v>366</v>
      </c>
      <c r="F299" s="36">
        <f t="shared" ref="F299:F301" si="690">H299+J299+K299+L299+N299</f>
        <v>366</v>
      </c>
      <c r="G299" s="36"/>
      <c r="H299" s="36"/>
      <c r="I299" s="36">
        <v>366</v>
      </c>
      <c r="J299" s="36">
        <v>366</v>
      </c>
      <c r="K299" s="36"/>
      <c r="L299" s="36"/>
      <c r="M299" s="36"/>
      <c r="N299" s="36"/>
      <c r="O299" s="35">
        <f t="shared" ref="O299:O301" si="691">Q299+X299</f>
        <v>0</v>
      </c>
      <c r="P299" s="35">
        <f t="shared" ref="P299:P301" si="692">R299+X299</f>
        <v>0</v>
      </c>
      <c r="Q299" s="35">
        <f t="shared" ref="Q299:Q301" si="693">S299+U299+V299+W299</f>
        <v>0</v>
      </c>
      <c r="R299" s="35">
        <f t="shared" ref="R299:R301" si="694">T299+U299+V299+W299</f>
        <v>0</v>
      </c>
      <c r="S299" s="36"/>
      <c r="T299" s="36"/>
      <c r="U299" s="36"/>
      <c r="V299" s="36"/>
      <c r="W299" s="36"/>
      <c r="X299" s="36"/>
      <c r="Y299" s="36">
        <f>Z299+AF299</f>
        <v>366</v>
      </c>
      <c r="Z299" s="36">
        <f t="shared" ref="Z299" si="695">AA299+AB299+AC299+AD299</f>
        <v>366</v>
      </c>
      <c r="AA299" s="36"/>
      <c r="AB299" s="36">
        <v>366</v>
      </c>
      <c r="AC299" s="36"/>
      <c r="AD299" s="36"/>
      <c r="AE299" s="36"/>
      <c r="AF299" s="36"/>
      <c r="AG299" s="36"/>
      <c r="AH299" s="36"/>
      <c r="AI299" s="36"/>
      <c r="AJ299" s="36"/>
      <c r="AK299" s="36"/>
      <c r="AL299" s="36"/>
      <c r="AM299" s="94">
        <f>Y299/C299*100</f>
        <v>100</v>
      </c>
      <c r="AN299" s="94">
        <f t="shared" si="652"/>
        <v>100</v>
      </c>
      <c r="AO299" s="30" t="s">
        <v>262</v>
      </c>
      <c r="AP299" s="47"/>
      <c r="AQ299">
        <v>1</v>
      </c>
    </row>
    <row r="300" spans="1:43" ht="37.5">
      <c r="A300" s="17"/>
      <c r="B300" s="282" t="s">
        <v>904</v>
      </c>
      <c r="C300" s="36"/>
      <c r="D300" s="36">
        <f t="shared" si="666"/>
        <v>900</v>
      </c>
      <c r="E300" s="36">
        <f t="shared" si="689"/>
        <v>0</v>
      </c>
      <c r="F300" s="36">
        <f t="shared" si="690"/>
        <v>900</v>
      </c>
      <c r="G300" s="36"/>
      <c r="H300" s="36"/>
      <c r="I300" s="36"/>
      <c r="J300" s="36">
        <v>900</v>
      </c>
      <c r="K300" s="36"/>
      <c r="L300" s="36"/>
      <c r="M300" s="36"/>
      <c r="N300" s="36"/>
      <c r="O300" s="35">
        <f t="shared" si="691"/>
        <v>0</v>
      </c>
      <c r="P300" s="35">
        <f t="shared" si="692"/>
        <v>0</v>
      </c>
      <c r="Q300" s="35">
        <f t="shared" si="693"/>
        <v>0</v>
      </c>
      <c r="R300" s="35">
        <f t="shared" si="694"/>
        <v>0</v>
      </c>
      <c r="S300" s="36"/>
      <c r="T300" s="36"/>
      <c r="U300" s="36"/>
      <c r="V300" s="36"/>
      <c r="W300" s="36"/>
      <c r="X300" s="36"/>
      <c r="Y300" s="36">
        <f>Z300+AF300</f>
        <v>900</v>
      </c>
      <c r="Z300" s="36">
        <f t="shared" ref="Z300" si="696">AA300+AB300+AC300+AD300</f>
        <v>900</v>
      </c>
      <c r="AA300" s="36"/>
      <c r="AB300" s="36">
        <v>900</v>
      </c>
      <c r="AC300" s="36"/>
      <c r="AD300" s="36"/>
      <c r="AE300" s="36"/>
      <c r="AF300" s="36"/>
      <c r="AG300" s="36"/>
      <c r="AH300" s="36"/>
      <c r="AI300" s="36"/>
      <c r="AJ300" s="36"/>
      <c r="AK300" s="36"/>
      <c r="AL300" s="36"/>
      <c r="AM300" s="94"/>
      <c r="AN300" s="96">
        <f t="shared" si="652"/>
        <v>100</v>
      </c>
      <c r="AO300" s="30" t="s">
        <v>261</v>
      </c>
      <c r="AP300" s="47"/>
    </row>
    <row r="301" spans="1:43" ht="37.5">
      <c r="A301" s="17"/>
      <c r="B301" s="282" t="s">
        <v>905</v>
      </c>
      <c r="C301" s="36"/>
      <c r="D301" s="36">
        <f t="shared" si="666"/>
        <v>1000</v>
      </c>
      <c r="E301" s="36">
        <f t="shared" si="689"/>
        <v>0</v>
      </c>
      <c r="F301" s="36">
        <f t="shared" si="690"/>
        <v>1000</v>
      </c>
      <c r="G301" s="36"/>
      <c r="H301" s="36"/>
      <c r="I301" s="36"/>
      <c r="J301" s="36">
        <v>1000</v>
      </c>
      <c r="K301" s="36"/>
      <c r="L301" s="36"/>
      <c r="M301" s="36"/>
      <c r="N301" s="36"/>
      <c r="O301" s="35">
        <f t="shared" si="691"/>
        <v>0</v>
      </c>
      <c r="P301" s="35">
        <f t="shared" si="692"/>
        <v>0</v>
      </c>
      <c r="Q301" s="35">
        <f t="shared" si="693"/>
        <v>0</v>
      </c>
      <c r="R301" s="35">
        <f t="shared" si="694"/>
        <v>0</v>
      </c>
      <c r="S301" s="36"/>
      <c r="T301" s="36"/>
      <c r="U301" s="36"/>
      <c r="V301" s="36"/>
      <c r="W301" s="36"/>
      <c r="X301" s="36"/>
      <c r="Y301" s="36"/>
      <c r="Z301" s="36"/>
      <c r="AA301" s="36"/>
      <c r="AB301" s="36"/>
      <c r="AC301" s="36"/>
      <c r="AD301" s="36"/>
      <c r="AE301" s="36"/>
      <c r="AF301" s="36"/>
      <c r="AG301" s="36"/>
      <c r="AH301" s="36"/>
      <c r="AI301" s="36"/>
      <c r="AJ301" s="36"/>
      <c r="AK301" s="36"/>
      <c r="AL301" s="36"/>
      <c r="AM301" s="94"/>
      <c r="AN301" s="96">
        <f t="shared" si="652"/>
        <v>0</v>
      </c>
      <c r="AO301" s="30" t="s">
        <v>266</v>
      </c>
      <c r="AP301" s="47"/>
    </row>
    <row r="302" spans="1:43">
      <c r="A302" s="15" t="s">
        <v>36</v>
      </c>
      <c r="B302" s="2" t="s">
        <v>37</v>
      </c>
      <c r="C302" s="34">
        <f>C303</f>
        <v>14051</v>
      </c>
      <c r="D302" s="34">
        <f>D303</f>
        <v>24847</v>
      </c>
      <c r="E302" s="34">
        <f t="shared" ref="E302:AL302" si="697">E303</f>
        <v>14051</v>
      </c>
      <c r="F302" s="34">
        <f t="shared" si="697"/>
        <v>24847</v>
      </c>
      <c r="G302" s="34">
        <f t="shared" si="697"/>
        <v>0</v>
      </c>
      <c r="H302" s="34">
        <f t="shared" si="697"/>
        <v>0</v>
      </c>
      <c r="I302" s="34">
        <f t="shared" si="697"/>
        <v>14051</v>
      </c>
      <c r="J302" s="34">
        <f t="shared" si="697"/>
        <v>28543</v>
      </c>
      <c r="K302" s="34">
        <f t="shared" si="697"/>
        <v>0</v>
      </c>
      <c r="L302" s="34">
        <f t="shared" si="697"/>
        <v>0</v>
      </c>
      <c r="M302" s="34">
        <f t="shared" si="697"/>
        <v>0</v>
      </c>
      <c r="N302" s="34">
        <f t="shared" si="697"/>
        <v>0</v>
      </c>
      <c r="O302" s="34">
        <f t="shared" si="697"/>
        <v>0</v>
      </c>
      <c r="P302" s="34">
        <f t="shared" si="697"/>
        <v>0</v>
      </c>
      <c r="Q302" s="34">
        <f t="shared" si="697"/>
        <v>0</v>
      </c>
      <c r="R302" s="34">
        <f t="shared" si="697"/>
        <v>0</v>
      </c>
      <c r="S302" s="34">
        <f t="shared" si="697"/>
        <v>0</v>
      </c>
      <c r="T302" s="34">
        <f t="shared" si="697"/>
        <v>0</v>
      </c>
      <c r="U302" s="34">
        <f t="shared" si="697"/>
        <v>0</v>
      </c>
      <c r="V302" s="34">
        <f t="shared" si="697"/>
        <v>0</v>
      </c>
      <c r="W302" s="34">
        <f t="shared" si="697"/>
        <v>0</v>
      </c>
      <c r="X302" s="34">
        <f t="shared" si="697"/>
        <v>0</v>
      </c>
      <c r="Y302" s="34">
        <f t="shared" si="697"/>
        <v>20312</v>
      </c>
      <c r="Z302" s="34">
        <f t="shared" si="697"/>
        <v>20312</v>
      </c>
      <c r="AA302" s="34">
        <f t="shared" si="697"/>
        <v>0</v>
      </c>
      <c r="AB302" s="34">
        <f t="shared" si="697"/>
        <v>20312</v>
      </c>
      <c r="AC302" s="34">
        <f t="shared" si="697"/>
        <v>0</v>
      </c>
      <c r="AD302" s="34">
        <f t="shared" si="697"/>
        <v>0</v>
      </c>
      <c r="AE302" s="34"/>
      <c r="AF302" s="34">
        <f t="shared" si="697"/>
        <v>0</v>
      </c>
      <c r="AG302" s="34">
        <f t="shared" si="697"/>
        <v>0</v>
      </c>
      <c r="AH302" s="34">
        <f t="shared" si="697"/>
        <v>0</v>
      </c>
      <c r="AI302" s="34">
        <f t="shared" si="697"/>
        <v>0</v>
      </c>
      <c r="AJ302" s="34">
        <f t="shared" si="697"/>
        <v>0</v>
      </c>
      <c r="AK302" s="34">
        <f t="shared" si="697"/>
        <v>0</v>
      </c>
      <c r="AL302" s="34">
        <f t="shared" si="697"/>
        <v>0</v>
      </c>
      <c r="AM302" s="90">
        <f>Y302/C302*100</f>
        <v>144.5591061134439</v>
      </c>
      <c r="AN302" s="90">
        <f t="shared" si="652"/>
        <v>81.7482995935123</v>
      </c>
      <c r="AO302" s="16"/>
      <c r="AP302" s="44"/>
    </row>
    <row r="303" spans="1:43" ht="19.5">
      <c r="A303" s="21" t="s">
        <v>46</v>
      </c>
      <c r="B303" s="56" t="s">
        <v>33</v>
      </c>
      <c r="C303" s="38">
        <f t="shared" ref="C303" si="698">SUM(C306,C309,C311)</f>
        <v>14051</v>
      </c>
      <c r="D303" s="38">
        <f t="shared" ref="D303:H303" si="699">SUM(D306,D310,D311)</f>
        <v>24847</v>
      </c>
      <c r="E303" s="38">
        <f t="shared" si="699"/>
        <v>14051</v>
      </c>
      <c r="F303" s="38">
        <f t="shared" si="699"/>
        <v>24847</v>
      </c>
      <c r="G303" s="38">
        <f t="shared" si="699"/>
        <v>0</v>
      </c>
      <c r="H303" s="38">
        <f t="shared" si="699"/>
        <v>0</v>
      </c>
      <c r="I303" s="38">
        <f t="shared" ref="I303:AA303" si="700">SUM(I304,I305,I306,I309,I311)</f>
        <v>14051</v>
      </c>
      <c r="J303" s="38">
        <f t="shared" si="700"/>
        <v>28543</v>
      </c>
      <c r="K303" s="38">
        <f t="shared" si="700"/>
        <v>0</v>
      </c>
      <c r="L303" s="38">
        <f t="shared" si="700"/>
        <v>0</v>
      </c>
      <c r="M303" s="38">
        <f t="shared" si="700"/>
        <v>0</v>
      </c>
      <c r="N303" s="38">
        <f t="shared" si="700"/>
        <v>0</v>
      </c>
      <c r="O303" s="38">
        <f t="shared" si="700"/>
        <v>0</v>
      </c>
      <c r="P303" s="38">
        <f t="shared" si="700"/>
        <v>0</v>
      </c>
      <c r="Q303" s="38">
        <f t="shared" si="700"/>
        <v>0</v>
      </c>
      <c r="R303" s="38">
        <f t="shared" si="700"/>
        <v>0</v>
      </c>
      <c r="S303" s="38">
        <f t="shared" si="700"/>
        <v>0</v>
      </c>
      <c r="T303" s="38">
        <f t="shared" si="700"/>
        <v>0</v>
      </c>
      <c r="U303" s="38">
        <f t="shared" si="700"/>
        <v>0</v>
      </c>
      <c r="V303" s="38">
        <f t="shared" si="700"/>
        <v>0</v>
      </c>
      <c r="W303" s="38">
        <f t="shared" si="700"/>
        <v>0</v>
      </c>
      <c r="X303" s="38">
        <f t="shared" si="700"/>
        <v>0</v>
      </c>
      <c r="Y303" s="38">
        <f t="shared" si="700"/>
        <v>20312</v>
      </c>
      <c r="Z303" s="38">
        <f t="shared" si="700"/>
        <v>20312</v>
      </c>
      <c r="AA303" s="38">
        <f t="shared" si="700"/>
        <v>0</v>
      </c>
      <c r="AB303" s="38">
        <f>SUM(AB304,AB305,AB306,AB309,AB311)</f>
        <v>20312</v>
      </c>
      <c r="AC303" s="38">
        <f t="shared" ref="AC303:AE303" si="701">SUM(AC304,AC305,AC306,AC310,AC311)</f>
        <v>0</v>
      </c>
      <c r="AD303" s="38">
        <f t="shared" si="701"/>
        <v>0</v>
      </c>
      <c r="AE303" s="38">
        <f t="shared" si="701"/>
        <v>0</v>
      </c>
      <c r="AF303" s="38">
        <f t="shared" ref="AF303:AL303" si="702">SUM(AF306,AF310,AF311)</f>
        <v>0</v>
      </c>
      <c r="AG303" s="38">
        <f t="shared" si="702"/>
        <v>0</v>
      </c>
      <c r="AH303" s="38">
        <f t="shared" si="702"/>
        <v>0</v>
      </c>
      <c r="AI303" s="38">
        <f t="shared" si="702"/>
        <v>0</v>
      </c>
      <c r="AJ303" s="38">
        <f t="shared" si="702"/>
        <v>0</v>
      </c>
      <c r="AK303" s="38">
        <f t="shared" si="702"/>
        <v>0</v>
      </c>
      <c r="AL303" s="38">
        <f t="shared" si="702"/>
        <v>0</v>
      </c>
      <c r="AM303" s="96">
        <f>Y303/C303*100</f>
        <v>144.5591061134439</v>
      </c>
      <c r="AN303" s="90">
        <f t="shared" si="652"/>
        <v>81.7482995935123</v>
      </c>
      <c r="AO303" s="31">
        <v>0</v>
      </c>
      <c r="AP303" s="51">
        <v>0</v>
      </c>
    </row>
    <row r="304" spans="1:43" ht="56.25">
      <c r="A304" s="370">
        <v>1</v>
      </c>
      <c r="B304" s="373" t="s">
        <v>948</v>
      </c>
      <c r="C304" s="38"/>
      <c r="D304" s="38"/>
      <c r="E304" s="38"/>
      <c r="F304" s="38"/>
      <c r="G304" s="38"/>
      <c r="H304" s="38"/>
      <c r="I304" s="38"/>
      <c r="J304" s="39">
        <v>3500</v>
      </c>
      <c r="K304" s="38"/>
      <c r="L304" s="38"/>
      <c r="M304" s="38"/>
      <c r="N304" s="38"/>
      <c r="O304" s="38"/>
      <c r="P304" s="38"/>
      <c r="Q304" s="38"/>
      <c r="R304" s="38"/>
      <c r="S304" s="38"/>
      <c r="T304" s="38"/>
      <c r="U304" s="38"/>
      <c r="V304" s="38"/>
      <c r="W304" s="38"/>
      <c r="X304" s="38"/>
      <c r="Y304" s="39">
        <f>Z304+AF304</f>
        <v>3260</v>
      </c>
      <c r="Z304" s="39">
        <f t="shared" ref="Z304" si="703">AA304+AB304+AC304+AD304</f>
        <v>3260</v>
      </c>
      <c r="AA304" s="34"/>
      <c r="AB304" s="39">
        <v>3260</v>
      </c>
      <c r="AC304" s="34"/>
      <c r="AD304" s="38"/>
      <c r="AE304" s="38"/>
      <c r="AF304" s="38"/>
      <c r="AG304" s="38"/>
      <c r="AH304" s="38"/>
      <c r="AI304" s="38"/>
      <c r="AJ304" s="38"/>
      <c r="AK304" s="38"/>
      <c r="AL304" s="38"/>
      <c r="AM304" s="96"/>
      <c r="AN304" s="90"/>
      <c r="AO304" s="12" t="s">
        <v>259</v>
      </c>
      <c r="AP304" s="51"/>
    </row>
    <row r="305" spans="1:43" ht="37.5">
      <c r="A305" s="370">
        <v>2</v>
      </c>
      <c r="B305" s="373" t="s">
        <v>949</v>
      </c>
      <c r="C305" s="38"/>
      <c r="D305" s="38"/>
      <c r="E305" s="38"/>
      <c r="F305" s="38"/>
      <c r="G305" s="38"/>
      <c r="H305" s="38"/>
      <c r="I305" s="38"/>
      <c r="J305" s="39">
        <v>96</v>
      </c>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96"/>
      <c r="AN305" s="90"/>
      <c r="AO305" s="379" t="s">
        <v>955</v>
      </c>
      <c r="AP305" s="51"/>
    </row>
    <row r="306" spans="1:43">
      <c r="A306" s="15">
        <v>3</v>
      </c>
      <c r="B306" s="2" t="s">
        <v>177</v>
      </c>
      <c r="C306" s="34">
        <f t="shared" ref="C306:I306" si="704">C307+C308</f>
        <v>3999</v>
      </c>
      <c r="D306" s="34">
        <f t="shared" si="704"/>
        <v>3999</v>
      </c>
      <c r="E306" s="34">
        <f t="shared" si="704"/>
        <v>3999</v>
      </c>
      <c r="F306" s="34">
        <f t="shared" si="704"/>
        <v>3999</v>
      </c>
      <c r="G306" s="34">
        <f t="shared" si="704"/>
        <v>0</v>
      </c>
      <c r="H306" s="34">
        <f t="shared" si="704"/>
        <v>0</v>
      </c>
      <c r="I306" s="34">
        <f t="shared" si="704"/>
        <v>3999</v>
      </c>
      <c r="J306" s="34">
        <f>J307+J308</f>
        <v>4099</v>
      </c>
      <c r="K306" s="34">
        <f t="shared" ref="K306:AL306" si="705">K307</f>
        <v>0</v>
      </c>
      <c r="L306" s="34">
        <f t="shared" si="705"/>
        <v>0</v>
      </c>
      <c r="M306" s="34">
        <f t="shared" si="705"/>
        <v>0</v>
      </c>
      <c r="N306" s="34">
        <f t="shared" si="705"/>
        <v>0</v>
      </c>
      <c r="O306" s="34">
        <f t="shared" si="705"/>
        <v>0</v>
      </c>
      <c r="P306" s="34">
        <f t="shared" si="705"/>
        <v>0</v>
      </c>
      <c r="Q306" s="34">
        <f t="shared" si="705"/>
        <v>0</v>
      </c>
      <c r="R306" s="34">
        <f t="shared" si="705"/>
        <v>0</v>
      </c>
      <c r="S306" s="34">
        <f t="shared" si="705"/>
        <v>0</v>
      </c>
      <c r="T306" s="34">
        <f t="shared" si="705"/>
        <v>0</v>
      </c>
      <c r="U306" s="34">
        <f t="shared" si="705"/>
        <v>0</v>
      </c>
      <c r="V306" s="34">
        <f t="shared" si="705"/>
        <v>0</v>
      </c>
      <c r="W306" s="34">
        <f t="shared" si="705"/>
        <v>0</v>
      </c>
      <c r="X306" s="34">
        <f t="shared" si="705"/>
        <v>0</v>
      </c>
      <c r="Y306" s="34">
        <f t="shared" si="705"/>
        <v>3995</v>
      </c>
      <c r="Z306" s="34">
        <f t="shared" si="705"/>
        <v>3995</v>
      </c>
      <c r="AA306" s="34">
        <f t="shared" si="705"/>
        <v>0</v>
      </c>
      <c r="AB306" s="34">
        <f t="shared" si="705"/>
        <v>3995</v>
      </c>
      <c r="AC306" s="34">
        <f t="shared" si="705"/>
        <v>0</v>
      </c>
      <c r="AD306" s="34">
        <f t="shared" si="705"/>
        <v>0</v>
      </c>
      <c r="AE306" s="34"/>
      <c r="AF306" s="34">
        <f t="shared" si="705"/>
        <v>0</v>
      </c>
      <c r="AG306" s="34">
        <f t="shared" si="705"/>
        <v>0</v>
      </c>
      <c r="AH306" s="34">
        <f t="shared" si="705"/>
        <v>0</v>
      </c>
      <c r="AI306" s="34">
        <f t="shared" si="705"/>
        <v>0</v>
      </c>
      <c r="AJ306" s="34">
        <f t="shared" si="705"/>
        <v>0</v>
      </c>
      <c r="AK306" s="34">
        <f t="shared" si="705"/>
        <v>0</v>
      </c>
      <c r="AL306" s="34">
        <f t="shared" si="705"/>
        <v>0</v>
      </c>
      <c r="AM306" s="90">
        <f>Y306/C306*100</f>
        <v>99.899974993748444</v>
      </c>
      <c r="AN306" s="90">
        <f t="shared" si="652"/>
        <v>99.899974993748444</v>
      </c>
      <c r="AO306" s="16"/>
      <c r="AP306" s="44">
        <v>0</v>
      </c>
    </row>
    <row r="307" spans="1:43" ht="37.5">
      <c r="A307" s="17"/>
      <c r="B307" s="18" t="s">
        <v>950</v>
      </c>
      <c r="C307" s="36">
        <f t="shared" ref="C307:D313" si="706">E307+O307</f>
        <v>3999</v>
      </c>
      <c r="D307" s="36">
        <f t="shared" si="706"/>
        <v>3999</v>
      </c>
      <c r="E307" s="36">
        <f t="shared" ref="E307" si="707">G307+I307+K307+L307+N307</f>
        <v>3999</v>
      </c>
      <c r="F307" s="36">
        <f t="shared" ref="F307" si="708">H307+J307+K307+L307+N307</f>
        <v>3999</v>
      </c>
      <c r="G307" s="36"/>
      <c r="H307" s="36"/>
      <c r="I307" s="36">
        <v>3999</v>
      </c>
      <c r="J307" s="36">
        <v>3999</v>
      </c>
      <c r="K307" s="36"/>
      <c r="L307" s="36"/>
      <c r="M307" s="36"/>
      <c r="N307" s="36"/>
      <c r="O307" s="35">
        <f t="shared" ref="O307" si="709">Q307+X307</f>
        <v>0</v>
      </c>
      <c r="P307" s="35">
        <f t="shared" ref="P307" si="710">R307+X307</f>
        <v>0</v>
      </c>
      <c r="Q307" s="35">
        <f t="shared" ref="Q307" si="711">S307+U307+V307+W307</f>
        <v>0</v>
      </c>
      <c r="R307" s="35">
        <f t="shared" ref="R307" si="712">T307+U307+V307+W307</f>
        <v>0</v>
      </c>
      <c r="S307" s="36"/>
      <c r="T307" s="36"/>
      <c r="U307" s="36"/>
      <c r="V307" s="36"/>
      <c r="W307" s="36"/>
      <c r="X307" s="36"/>
      <c r="Y307" s="36">
        <f>Z307+AF307</f>
        <v>3995</v>
      </c>
      <c r="Z307" s="36">
        <f t="shared" ref="Z307" si="713">AA307+AB307+AC307+AD307</f>
        <v>3995</v>
      </c>
      <c r="AA307" s="36"/>
      <c r="AB307" s="36">
        <v>3995</v>
      </c>
      <c r="AC307" s="36"/>
      <c r="AD307" s="36"/>
      <c r="AE307" s="36"/>
      <c r="AF307" s="36"/>
      <c r="AG307" s="36"/>
      <c r="AH307" s="36"/>
      <c r="AI307" s="36"/>
      <c r="AJ307" s="36"/>
      <c r="AK307" s="36"/>
      <c r="AL307" s="36"/>
      <c r="AM307" s="94">
        <f>Y307/C307*100</f>
        <v>99.899974993748444</v>
      </c>
      <c r="AN307" s="94">
        <f t="shared" si="652"/>
        <v>99.899974993748444</v>
      </c>
      <c r="AO307" s="30" t="s">
        <v>268</v>
      </c>
      <c r="AP307" s="47"/>
      <c r="AQ307">
        <v>1</v>
      </c>
    </row>
    <row r="308" spans="1:43" ht="37.5">
      <c r="A308" s="17"/>
      <c r="B308" s="18" t="s">
        <v>951</v>
      </c>
      <c r="C308" s="36"/>
      <c r="D308" s="36"/>
      <c r="E308" s="36"/>
      <c r="F308" s="36"/>
      <c r="G308" s="36"/>
      <c r="H308" s="36"/>
      <c r="I308" s="36"/>
      <c r="J308" s="36">
        <v>100</v>
      </c>
      <c r="K308" s="36"/>
      <c r="L308" s="36"/>
      <c r="M308" s="36"/>
      <c r="N308" s="36"/>
      <c r="O308" s="35"/>
      <c r="P308" s="35"/>
      <c r="Q308" s="35"/>
      <c r="R308" s="35"/>
      <c r="S308" s="36"/>
      <c r="T308" s="36"/>
      <c r="U308" s="36"/>
      <c r="V308" s="36"/>
      <c r="W308" s="36"/>
      <c r="X308" s="36"/>
      <c r="Y308" s="36"/>
      <c r="Z308" s="36"/>
      <c r="AA308" s="36"/>
      <c r="AB308" s="36"/>
      <c r="AC308" s="36"/>
      <c r="AD308" s="36"/>
      <c r="AE308" s="36"/>
      <c r="AF308" s="36"/>
      <c r="AG308" s="36"/>
      <c r="AH308" s="36"/>
      <c r="AI308" s="36"/>
      <c r="AJ308" s="36"/>
      <c r="AK308" s="36"/>
      <c r="AL308" s="36"/>
      <c r="AM308" s="94"/>
      <c r="AN308" s="94"/>
      <c r="AO308" s="30" t="s">
        <v>264</v>
      </c>
      <c r="AP308" s="47"/>
    </row>
    <row r="309" spans="1:43" ht="37.5">
      <c r="A309" s="289" t="s">
        <v>140</v>
      </c>
      <c r="B309" s="298" t="s">
        <v>865</v>
      </c>
      <c r="C309" s="34">
        <f t="shared" ref="C309:AL309" si="714">C310</f>
        <v>0</v>
      </c>
      <c r="D309" s="34">
        <f t="shared" si="714"/>
        <v>8828</v>
      </c>
      <c r="E309" s="34">
        <f t="shared" si="714"/>
        <v>0</v>
      </c>
      <c r="F309" s="34">
        <f t="shared" si="714"/>
        <v>8828</v>
      </c>
      <c r="G309" s="34">
        <f t="shared" si="714"/>
        <v>0</v>
      </c>
      <c r="H309" s="34">
        <f t="shared" si="714"/>
        <v>0</v>
      </c>
      <c r="I309" s="34">
        <f t="shared" si="714"/>
        <v>0</v>
      </c>
      <c r="J309" s="34">
        <f t="shared" si="714"/>
        <v>8828</v>
      </c>
      <c r="K309" s="34">
        <f t="shared" si="714"/>
        <v>0</v>
      </c>
      <c r="L309" s="34">
        <f t="shared" si="714"/>
        <v>0</v>
      </c>
      <c r="M309" s="34">
        <f t="shared" si="714"/>
        <v>0</v>
      </c>
      <c r="N309" s="34">
        <f t="shared" si="714"/>
        <v>0</v>
      </c>
      <c r="O309" s="34">
        <f t="shared" si="714"/>
        <v>0</v>
      </c>
      <c r="P309" s="34">
        <f t="shared" si="714"/>
        <v>0</v>
      </c>
      <c r="Q309" s="34">
        <f t="shared" si="714"/>
        <v>0</v>
      </c>
      <c r="R309" s="34">
        <f t="shared" si="714"/>
        <v>0</v>
      </c>
      <c r="S309" s="34">
        <f t="shared" si="714"/>
        <v>0</v>
      </c>
      <c r="T309" s="34">
        <f t="shared" si="714"/>
        <v>0</v>
      </c>
      <c r="U309" s="34">
        <f t="shared" si="714"/>
        <v>0</v>
      </c>
      <c r="V309" s="34">
        <f t="shared" si="714"/>
        <v>0</v>
      </c>
      <c r="W309" s="34">
        <f t="shared" si="714"/>
        <v>0</v>
      </c>
      <c r="X309" s="34">
        <f t="shared" si="714"/>
        <v>0</v>
      </c>
      <c r="Y309" s="34">
        <f t="shared" si="714"/>
        <v>8192</v>
      </c>
      <c r="Z309" s="34">
        <f t="shared" si="714"/>
        <v>8192</v>
      </c>
      <c r="AA309" s="34">
        <f t="shared" si="714"/>
        <v>0</v>
      </c>
      <c r="AB309" s="34">
        <f t="shared" si="714"/>
        <v>8192</v>
      </c>
      <c r="AC309" s="34">
        <f t="shared" si="714"/>
        <v>0</v>
      </c>
      <c r="AD309" s="34">
        <f t="shared" si="714"/>
        <v>0</v>
      </c>
      <c r="AE309" s="34"/>
      <c r="AF309" s="34">
        <f t="shared" si="714"/>
        <v>0</v>
      </c>
      <c r="AG309" s="34">
        <f t="shared" si="714"/>
        <v>0</v>
      </c>
      <c r="AH309" s="34">
        <f t="shared" si="714"/>
        <v>0</v>
      </c>
      <c r="AI309" s="34">
        <f t="shared" si="714"/>
        <v>0</v>
      </c>
      <c r="AJ309" s="34">
        <f t="shared" si="714"/>
        <v>0</v>
      </c>
      <c r="AK309" s="34">
        <f t="shared" si="714"/>
        <v>0</v>
      </c>
      <c r="AL309" s="34">
        <f t="shared" si="714"/>
        <v>0</v>
      </c>
      <c r="AM309" s="91"/>
      <c r="AN309" s="90">
        <f>Y309/D310*100</f>
        <v>92.795650203896699</v>
      </c>
      <c r="AO309" s="30"/>
      <c r="AP309" s="47"/>
    </row>
    <row r="310" spans="1:43">
      <c r="A310" s="291"/>
      <c r="B310" s="299" t="s">
        <v>635</v>
      </c>
      <c r="C310" s="36"/>
      <c r="D310" s="36">
        <f t="shared" si="706"/>
        <v>8828</v>
      </c>
      <c r="E310" s="36">
        <f t="shared" ref="E310" si="715">G310+I310+K310+L310+N310</f>
        <v>0</v>
      </c>
      <c r="F310" s="36">
        <f t="shared" ref="F310" si="716">H310+J310+K310+L310+N310</f>
        <v>8828</v>
      </c>
      <c r="G310" s="36"/>
      <c r="H310" s="36"/>
      <c r="I310" s="36"/>
      <c r="J310" s="36">
        <v>8828</v>
      </c>
      <c r="K310" s="36"/>
      <c r="L310" s="36"/>
      <c r="M310" s="36"/>
      <c r="N310" s="36"/>
      <c r="O310" s="36"/>
      <c r="P310" s="36"/>
      <c r="Q310" s="35">
        <f t="shared" ref="Q310" si="717">S310+U310+V310+W310</f>
        <v>0</v>
      </c>
      <c r="R310" s="35">
        <f t="shared" ref="R310" si="718">T310+U310+V310+W310</f>
        <v>0</v>
      </c>
      <c r="S310" s="36"/>
      <c r="T310" s="36"/>
      <c r="U310" s="36"/>
      <c r="V310" s="36"/>
      <c r="W310" s="36"/>
      <c r="X310" s="36"/>
      <c r="Y310" s="36">
        <f>Z310+AF310</f>
        <v>8192</v>
      </c>
      <c r="Z310" s="36">
        <f t="shared" ref="Z310" si="719">AA310+AB310+AC310+AD310</f>
        <v>8192</v>
      </c>
      <c r="AA310" s="36"/>
      <c r="AB310" s="36">
        <v>8192</v>
      </c>
      <c r="AC310" s="36"/>
      <c r="AD310" s="36"/>
      <c r="AE310" s="36"/>
      <c r="AF310" s="36"/>
      <c r="AG310" s="36"/>
      <c r="AH310" s="36"/>
      <c r="AI310" s="36"/>
      <c r="AJ310" s="36"/>
      <c r="AK310" s="36"/>
      <c r="AL310" s="36"/>
      <c r="AM310" s="91"/>
      <c r="AN310" s="90"/>
      <c r="AO310" s="283" t="s">
        <v>277</v>
      </c>
      <c r="AP310" s="47"/>
    </row>
    <row r="311" spans="1:43" ht="45.75" customHeight="1">
      <c r="A311" s="16">
        <v>5</v>
      </c>
      <c r="B311" s="2" t="s">
        <v>182</v>
      </c>
      <c r="C311" s="34">
        <f>SUM(C312:C313)</f>
        <v>10052</v>
      </c>
      <c r="D311" s="34">
        <f>SUM(D312:D313)</f>
        <v>12020</v>
      </c>
      <c r="E311" s="34">
        <f t="shared" ref="E311:AL311" si="720">SUM(E312:E313)</f>
        <v>10052</v>
      </c>
      <c r="F311" s="34">
        <f t="shared" si="720"/>
        <v>12020</v>
      </c>
      <c r="G311" s="34">
        <f t="shared" si="720"/>
        <v>0</v>
      </c>
      <c r="H311" s="34">
        <f t="shared" si="720"/>
        <v>0</v>
      </c>
      <c r="I311" s="34">
        <f t="shared" si="720"/>
        <v>10052</v>
      </c>
      <c r="J311" s="34">
        <f t="shared" si="720"/>
        <v>12020</v>
      </c>
      <c r="K311" s="34">
        <f t="shared" si="720"/>
        <v>0</v>
      </c>
      <c r="L311" s="34">
        <f t="shared" si="720"/>
        <v>0</v>
      </c>
      <c r="M311" s="34">
        <f t="shared" si="720"/>
        <v>0</v>
      </c>
      <c r="N311" s="34">
        <f t="shared" si="720"/>
        <v>0</v>
      </c>
      <c r="O311" s="34">
        <f t="shared" si="720"/>
        <v>0</v>
      </c>
      <c r="P311" s="34">
        <f t="shared" si="720"/>
        <v>0</v>
      </c>
      <c r="Q311" s="34">
        <f t="shared" si="720"/>
        <v>0</v>
      </c>
      <c r="R311" s="34">
        <f t="shared" si="720"/>
        <v>0</v>
      </c>
      <c r="S311" s="34">
        <f t="shared" si="720"/>
        <v>0</v>
      </c>
      <c r="T311" s="34">
        <f t="shared" si="720"/>
        <v>0</v>
      </c>
      <c r="U311" s="34">
        <f t="shared" si="720"/>
        <v>0</v>
      </c>
      <c r="V311" s="34">
        <f t="shared" si="720"/>
        <v>0</v>
      </c>
      <c r="W311" s="34">
        <f t="shared" si="720"/>
        <v>0</v>
      </c>
      <c r="X311" s="34">
        <f t="shared" si="720"/>
        <v>0</v>
      </c>
      <c r="Y311" s="34">
        <f t="shared" si="720"/>
        <v>4865</v>
      </c>
      <c r="Z311" s="34">
        <f t="shared" si="720"/>
        <v>4865</v>
      </c>
      <c r="AA311" s="34">
        <f t="shared" si="720"/>
        <v>0</v>
      </c>
      <c r="AB311" s="34">
        <f t="shared" si="720"/>
        <v>4865</v>
      </c>
      <c r="AC311" s="34">
        <f t="shared" si="720"/>
        <v>0</v>
      </c>
      <c r="AD311" s="34">
        <f t="shared" si="720"/>
        <v>0</v>
      </c>
      <c r="AE311" s="34"/>
      <c r="AF311" s="34">
        <f t="shared" si="720"/>
        <v>0</v>
      </c>
      <c r="AG311" s="34">
        <f t="shared" si="720"/>
        <v>0</v>
      </c>
      <c r="AH311" s="34">
        <f t="shared" si="720"/>
        <v>0</v>
      </c>
      <c r="AI311" s="34">
        <f t="shared" si="720"/>
        <v>0</v>
      </c>
      <c r="AJ311" s="34">
        <f t="shared" si="720"/>
        <v>0</v>
      </c>
      <c r="AK311" s="34">
        <f t="shared" si="720"/>
        <v>0</v>
      </c>
      <c r="AL311" s="34">
        <f t="shared" si="720"/>
        <v>0</v>
      </c>
      <c r="AM311" s="90">
        <f>Y311/C311*100</f>
        <v>48.398328690807801</v>
      </c>
      <c r="AN311" s="90">
        <f t="shared" si="652"/>
        <v>40.47420965058236</v>
      </c>
      <c r="AO311" s="16"/>
      <c r="AP311" s="44"/>
    </row>
    <row r="312" spans="1:43" ht="75">
      <c r="A312" s="30"/>
      <c r="B312" s="18" t="s">
        <v>288</v>
      </c>
      <c r="C312" s="36">
        <f t="shared" ref="C312:C313" si="721">E312+O312</f>
        <v>8052</v>
      </c>
      <c r="D312" s="36">
        <f t="shared" si="706"/>
        <v>7730</v>
      </c>
      <c r="E312" s="36">
        <f t="shared" ref="E312:E313" si="722">G312+I312+K312+L312+N312</f>
        <v>8052</v>
      </c>
      <c r="F312" s="36">
        <f t="shared" ref="F312:F313" si="723">H312+J312+K312+L312+N312</f>
        <v>7730</v>
      </c>
      <c r="G312" s="36"/>
      <c r="H312" s="36"/>
      <c r="I312" s="36">
        <v>8052</v>
      </c>
      <c r="J312" s="36">
        <v>7730</v>
      </c>
      <c r="K312" s="36"/>
      <c r="L312" s="36"/>
      <c r="M312" s="36"/>
      <c r="N312" s="36"/>
      <c r="O312" s="35">
        <f t="shared" ref="O312:O313" si="724">Q312+X312</f>
        <v>0</v>
      </c>
      <c r="P312" s="35">
        <f t="shared" ref="P312:P313" si="725">R312+X312</f>
        <v>0</v>
      </c>
      <c r="Q312" s="35">
        <f t="shared" ref="Q312:Q313" si="726">S312+U312+V312+W312</f>
        <v>0</v>
      </c>
      <c r="R312" s="35">
        <f t="shared" ref="R312:R313" si="727">T312+U312+V312+W312</f>
        <v>0</v>
      </c>
      <c r="S312" s="36"/>
      <c r="T312" s="36"/>
      <c r="U312" s="36"/>
      <c r="V312" s="36"/>
      <c r="W312" s="36"/>
      <c r="X312" s="36"/>
      <c r="Y312" s="36">
        <f>Z312+AF312</f>
        <v>1814</v>
      </c>
      <c r="Z312" s="36">
        <f t="shared" ref="Z312:Z313" si="728">AA312+AB312+AC312+AD312</f>
        <v>1814</v>
      </c>
      <c r="AA312" s="36"/>
      <c r="AB312" s="36">
        <v>1814</v>
      </c>
      <c r="AC312" s="36"/>
      <c r="AD312" s="36"/>
      <c r="AE312" s="36"/>
      <c r="AF312" s="36"/>
      <c r="AG312" s="36"/>
      <c r="AH312" s="36"/>
      <c r="AI312" s="36"/>
      <c r="AJ312" s="36"/>
      <c r="AK312" s="36"/>
      <c r="AL312" s="36"/>
      <c r="AM312" s="91">
        <f>Y312/C312*100</f>
        <v>22.528564331843022</v>
      </c>
      <c r="AN312" s="94">
        <f t="shared" si="652"/>
        <v>23.467011642949547</v>
      </c>
      <c r="AO312" s="30" t="s">
        <v>268</v>
      </c>
      <c r="AP312" s="30" t="s">
        <v>270</v>
      </c>
      <c r="AQ312">
        <v>1</v>
      </c>
    </row>
    <row r="313" spans="1:43" ht="37.5">
      <c r="A313" s="30"/>
      <c r="B313" s="18" t="s">
        <v>289</v>
      </c>
      <c r="C313" s="36">
        <f t="shared" si="721"/>
        <v>2000</v>
      </c>
      <c r="D313" s="36">
        <f t="shared" si="706"/>
        <v>4290</v>
      </c>
      <c r="E313" s="36">
        <f t="shared" si="722"/>
        <v>2000</v>
      </c>
      <c r="F313" s="36">
        <f t="shared" si="723"/>
        <v>4290</v>
      </c>
      <c r="G313" s="36"/>
      <c r="H313" s="36"/>
      <c r="I313" s="36">
        <v>2000</v>
      </c>
      <c r="J313" s="36">
        <v>4290</v>
      </c>
      <c r="K313" s="36"/>
      <c r="L313" s="36"/>
      <c r="M313" s="36"/>
      <c r="N313" s="36"/>
      <c r="O313" s="35">
        <f t="shared" si="724"/>
        <v>0</v>
      </c>
      <c r="P313" s="35">
        <f t="shared" si="725"/>
        <v>0</v>
      </c>
      <c r="Q313" s="35">
        <f t="shared" si="726"/>
        <v>0</v>
      </c>
      <c r="R313" s="35">
        <f t="shared" si="727"/>
        <v>0</v>
      </c>
      <c r="S313" s="36"/>
      <c r="T313" s="36"/>
      <c r="U313" s="36"/>
      <c r="V313" s="36"/>
      <c r="W313" s="36"/>
      <c r="X313" s="36"/>
      <c r="Y313" s="36">
        <f>Z313+AF313</f>
        <v>3051</v>
      </c>
      <c r="Z313" s="36">
        <f t="shared" si="728"/>
        <v>3051</v>
      </c>
      <c r="AA313" s="36"/>
      <c r="AB313" s="36">
        <v>3051</v>
      </c>
      <c r="AC313" s="36"/>
      <c r="AD313" s="36"/>
      <c r="AE313" s="36"/>
      <c r="AF313" s="36"/>
      <c r="AG313" s="36"/>
      <c r="AH313" s="36"/>
      <c r="AI313" s="36"/>
      <c r="AJ313" s="36"/>
      <c r="AK313" s="36"/>
      <c r="AL313" s="36"/>
      <c r="AM313" s="94">
        <f>Y313/C313*100</f>
        <v>152.55000000000001</v>
      </c>
      <c r="AN313" s="94">
        <f t="shared" si="652"/>
        <v>71.11888111888112</v>
      </c>
      <c r="AO313" s="12" t="s">
        <v>265</v>
      </c>
      <c r="AP313" s="47"/>
      <c r="AQ313">
        <v>1</v>
      </c>
    </row>
    <row r="314" spans="1:43">
      <c r="A314" s="345" t="s">
        <v>291</v>
      </c>
      <c r="B314" s="346" t="s">
        <v>638</v>
      </c>
      <c r="C314" s="37">
        <f t="shared" ref="C314:AL314" si="729">C315</f>
        <v>0</v>
      </c>
      <c r="D314" s="37">
        <f t="shared" si="729"/>
        <v>0</v>
      </c>
      <c r="E314" s="37">
        <f t="shared" si="729"/>
        <v>0</v>
      </c>
      <c r="F314" s="37">
        <f t="shared" si="729"/>
        <v>0</v>
      </c>
      <c r="G314" s="37">
        <f t="shared" si="729"/>
        <v>0</v>
      </c>
      <c r="H314" s="37">
        <f t="shared" si="729"/>
        <v>0</v>
      </c>
      <c r="I314" s="37">
        <f t="shared" si="729"/>
        <v>0</v>
      </c>
      <c r="J314" s="37">
        <f t="shared" si="729"/>
        <v>0</v>
      </c>
      <c r="K314" s="37">
        <f t="shared" si="729"/>
        <v>0</v>
      </c>
      <c r="L314" s="37">
        <f t="shared" si="729"/>
        <v>0</v>
      </c>
      <c r="M314" s="37">
        <f t="shared" si="729"/>
        <v>0</v>
      </c>
      <c r="N314" s="37">
        <f t="shared" si="729"/>
        <v>0</v>
      </c>
      <c r="O314" s="37">
        <f t="shared" si="729"/>
        <v>0</v>
      </c>
      <c r="P314" s="37">
        <f t="shared" si="729"/>
        <v>0</v>
      </c>
      <c r="Q314" s="37">
        <f t="shared" si="729"/>
        <v>0</v>
      </c>
      <c r="R314" s="37">
        <f t="shared" si="729"/>
        <v>0</v>
      </c>
      <c r="S314" s="37">
        <f t="shared" si="729"/>
        <v>0</v>
      </c>
      <c r="T314" s="37">
        <f t="shared" si="729"/>
        <v>0</v>
      </c>
      <c r="U314" s="37">
        <f t="shared" si="729"/>
        <v>0</v>
      </c>
      <c r="V314" s="37">
        <f t="shared" si="729"/>
        <v>0</v>
      </c>
      <c r="W314" s="37">
        <f t="shared" si="729"/>
        <v>0</v>
      </c>
      <c r="X314" s="37">
        <f t="shared" si="729"/>
        <v>0</v>
      </c>
      <c r="Y314" s="37">
        <f t="shared" si="729"/>
        <v>0</v>
      </c>
      <c r="Z314" s="37">
        <f t="shared" si="729"/>
        <v>0</v>
      </c>
      <c r="AA314" s="37">
        <f t="shared" si="729"/>
        <v>0</v>
      </c>
      <c r="AB314" s="37">
        <f t="shared" si="729"/>
        <v>0</v>
      </c>
      <c r="AC314" s="37">
        <f t="shared" si="729"/>
        <v>0</v>
      </c>
      <c r="AD314" s="37">
        <f t="shared" si="729"/>
        <v>0</v>
      </c>
      <c r="AE314" s="37"/>
      <c r="AF314" s="37">
        <f t="shared" si="729"/>
        <v>0</v>
      </c>
      <c r="AG314" s="37">
        <f t="shared" si="729"/>
        <v>0</v>
      </c>
      <c r="AH314" s="37">
        <f t="shared" si="729"/>
        <v>0</v>
      </c>
      <c r="AI314" s="37">
        <f t="shared" si="729"/>
        <v>0</v>
      </c>
      <c r="AJ314" s="37">
        <f t="shared" si="729"/>
        <v>0</v>
      </c>
      <c r="AK314" s="37">
        <f t="shared" si="729"/>
        <v>0</v>
      </c>
      <c r="AL314" s="37">
        <f t="shared" si="729"/>
        <v>0</v>
      </c>
      <c r="AM314" s="101"/>
      <c r="AN314" s="93"/>
      <c r="AO314" s="347"/>
      <c r="AP314" s="348"/>
    </row>
    <row r="315" spans="1:43">
      <c r="A315" s="300" t="s">
        <v>26</v>
      </c>
      <c r="B315" s="279" t="s">
        <v>28</v>
      </c>
      <c r="C315" s="34">
        <f t="shared" ref="C315:E315" si="730">SUM(C316:C317)</f>
        <v>0</v>
      </c>
      <c r="D315" s="34">
        <f t="shared" si="730"/>
        <v>0</v>
      </c>
      <c r="E315" s="34">
        <f t="shared" si="730"/>
        <v>0</v>
      </c>
      <c r="F315" s="34">
        <f t="shared" ref="F315" si="731">SUM(F316:F317)</f>
        <v>0</v>
      </c>
      <c r="G315" s="34">
        <f t="shared" ref="G315:AL315" si="732">SUM(G316:G317)</f>
        <v>0</v>
      </c>
      <c r="H315" s="34">
        <f t="shared" si="732"/>
        <v>0</v>
      </c>
      <c r="I315" s="34">
        <f t="shared" si="732"/>
        <v>0</v>
      </c>
      <c r="J315" s="34">
        <f t="shared" si="732"/>
        <v>0</v>
      </c>
      <c r="K315" s="34">
        <f t="shared" si="732"/>
        <v>0</v>
      </c>
      <c r="L315" s="34">
        <f t="shared" si="732"/>
        <v>0</v>
      </c>
      <c r="M315" s="34">
        <f t="shared" si="732"/>
        <v>0</v>
      </c>
      <c r="N315" s="34">
        <f t="shared" si="732"/>
        <v>0</v>
      </c>
      <c r="O315" s="34">
        <f t="shared" si="732"/>
        <v>0</v>
      </c>
      <c r="P315" s="34">
        <f t="shared" si="732"/>
        <v>0</v>
      </c>
      <c r="Q315" s="34">
        <f t="shared" si="732"/>
        <v>0</v>
      </c>
      <c r="R315" s="34">
        <f t="shared" si="732"/>
        <v>0</v>
      </c>
      <c r="S315" s="34">
        <f t="shared" si="732"/>
        <v>0</v>
      </c>
      <c r="T315" s="34">
        <f t="shared" si="732"/>
        <v>0</v>
      </c>
      <c r="U315" s="34">
        <f t="shared" si="732"/>
        <v>0</v>
      </c>
      <c r="V315" s="34">
        <f t="shared" si="732"/>
        <v>0</v>
      </c>
      <c r="W315" s="34">
        <f t="shared" si="732"/>
        <v>0</v>
      </c>
      <c r="X315" s="34">
        <f t="shared" si="732"/>
        <v>0</v>
      </c>
      <c r="Y315" s="34">
        <f t="shared" si="732"/>
        <v>0</v>
      </c>
      <c r="Z315" s="34">
        <f t="shared" si="732"/>
        <v>0</v>
      </c>
      <c r="AA315" s="34">
        <f t="shared" si="732"/>
        <v>0</v>
      </c>
      <c r="AB315" s="34">
        <f t="shared" si="732"/>
        <v>0</v>
      </c>
      <c r="AC315" s="34">
        <f t="shared" si="732"/>
        <v>0</v>
      </c>
      <c r="AD315" s="34">
        <f t="shared" si="732"/>
        <v>0</v>
      </c>
      <c r="AE315" s="34"/>
      <c r="AF315" s="34">
        <f t="shared" si="732"/>
        <v>0</v>
      </c>
      <c r="AG315" s="34">
        <f t="shared" si="732"/>
        <v>0</v>
      </c>
      <c r="AH315" s="34">
        <f t="shared" si="732"/>
        <v>0</v>
      </c>
      <c r="AI315" s="34">
        <f t="shared" si="732"/>
        <v>0</v>
      </c>
      <c r="AJ315" s="34">
        <f t="shared" si="732"/>
        <v>0</v>
      </c>
      <c r="AK315" s="34">
        <f t="shared" si="732"/>
        <v>0</v>
      </c>
      <c r="AL315" s="34">
        <f t="shared" si="732"/>
        <v>0</v>
      </c>
      <c r="AM315" s="91"/>
      <c r="AN315" s="90"/>
      <c r="AO315" s="30"/>
      <c r="AP315" s="47"/>
    </row>
    <row r="316" spans="1:43" ht="56.25">
      <c r="A316" s="301">
        <v>1</v>
      </c>
      <c r="B316" s="302" t="s">
        <v>906</v>
      </c>
      <c r="C316" s="36"/>
      <c r="D316" s="39">
        <f t="shared" ref="D316:D317" si="733">F316+P316</f>
        <v>0</v>
      </c>
      <c r="E316" s="39">
        <f t="shared" ref="E316:E317" si="734">G316+I316+K316+L316+N316</f>
        <v>0</v>
      </c>
      <c r="F316" s="39">
        <f t="shared" ref="F316:F317" si="735">H316+J316+K316+L316+N316</f>
        <v>0</v>
      </c>
      <c r="G316" s="36"/>
      <c r="H316" s="36"/>
      <c r="I316" s="36"/>
      <c r="J316" s="39"/>
      <c r="K316" s="36"/>
      <c r="L316" s="36"/>
      <c r="M316" s="36"/>
      <c r="N316" s="36"/>
      <c r="O316" s="35">
        <f t="shared" ref="O316:O317" si="736">Q316+X316</f>
        <v>0</v>
      </c>
      <c r="P316" s="35">
        <f t="shared" ref="P316:P317" si="737">R316+X316</f>
        <v>0</v>
      </c>
      <c r="Q316" s="35">
        <f t="shared" ref="Q316:Q317" si="738">S316+U316+V316+W316</f>
        <v>0</v>
      </c>
      <c r="R316" s="35">
        <f t="shared" ref="R316:R317" si="739">T316+U316+V316+W316</f>
        <v>0</v>
      </c>
      <c r="S316" s="36"/>
      <c r="T316" s="36"/>
      <c r="U316" s="36"/>
      <c r="V316" s="36"/>
      <c r="W316" s="36"/>
      <c r="X316" s="36"/>
      <c r="Y316" s="36"/>
      <c r="Z316" s="36"/>
      <c r="AA316" s="36"/>
      <c r="AB316" s="36"/>
      <c r="AC316" s="36"/>
      <c r="AD316" s="36"/>
      <c r="AE316" s="36"/>
      <c r="AF316" s="36"/>
      <c r="AG316" s="36"/>
      <c r="AH316" s="36"/>
      <c r="AI316" s="36"/>
      <c r="AJ316" s="36"/>
      <c r="AK316" s="36"/>
      <c r="AL316" s="36"/>
      <c r="AM316" s="91"/>
      <c r="AN316" s="90"/>
      <c r="AO316" s="27" t="s">
        <v>259</v>
      </c>
      <c r="AP316" s="47"/>
    </row>
    <row r="317" spans="1:43" ht="66" customHeight="1">
      <c r="A317" s="301">
        <v>2</v>
      </c>
      <c r="B317" s="302" t="s">
        <v>907</v>
      </c>
      <c r="C317" s="36"/>
      <c r="D317" s="39">
        <f t="shared" si="733"/>
        <v>0</v>
      </c>
      <c r="E317" s="39">
        <f t="shared" si="734"/>
        <v>0</v>
      </c>
      <c r="F317" s="39">
        <f t="shared" si="735"/>
        <v>0</v>
      </c>
      <c r="G317" s="36"/>
      <c r="H317" s="36"/>
      <c r="I317" s="36"/>
      <c r="J317" s="39"/>
      <c r="K317" s="36"/>
      <c r="L317" s="36"/>
      <c r="M317" s="36"/>
      <c r="N317" s="36"/>
      <c r="O317" s="35">
        <f t="shared" si="736"/>
        <v>0</v>
      </c>
      <c r="P317" s="35">
        <f t="shared" si="737"/>
        <v>0</v>
      </c>
      <c r="Q317" s="35">
        <f t="shared" si="738"/>
        <v>0</v>
      </c>
      <c r="R317" s="35">
        <f t="shared" si="739"/>
        <v>0</v>
      </c>
      <c r="S317" s="36"/>
      <c r="T317" s="36"/>
      <c r="U317" s="36"/>
      <c r="V317" s="36"/>
      <c r="W317" s="36"/>
      <c r="X317" s="36"/>
      <c r="Y317" s="36"/>
      <c r="Z317" s="36"/>
      <c r="AA317" s="36"/>
      <c r="AB317" s="36"/>
      <c r="AC317" s="36"/>
      <c r="AD317" s="36"/>
      <c r="AE317" s="36"/>
      <c r="AF317" s="36"/>
      <c r="AG317" s="36"/>
      <c r="AH317" s="36"/>
      <c r="AI317" s="36"/>
      <c r="AJ317" s="36"/>
      <c r="AK317" s="36"/>
      <c r="AL317" s="36"/>
      <c r="AM317" s="91"/>
      <c r="AN317" s="90"/>
      <c r="AO317" s="27" t="s">
        <v>259</v>
      </c>
      <c r="AP317" s="47"/>
    </row>
    <row r="318" spans="1:43">
      <c r="A318" s="24" t="s">
        <v>291</v>
      </c>
      <c r="B318" s="25" t="s">
        <v>185</v>
      </c>
      <c r="C318" s="37">
        <f>C319+C348+C390+C403+C408+C420</f>
        <v>4404858</v>
      </c>
      <c r="D318" s="37">
        <f>D319+D348+D390+D403+D408+D420</f>
        <v>5422244</v>
      </c>
      <c r="E318" s="37">
        <f>E319+E348+E390+E403+E408+E420</f>
        <v>1277498</v>
      </c>
      <c r="F318" s="37">
        <f t="shared" ref="F318" si="740">F319+F348+F390+F403+F408+F420</f>
        <v>1294884</v>
      </c>
      <c r="G318" s="37">
        <f t="shared" ref="G318:AL318" si="741">G319+G348+G390+G403+G408+G420</f>
        <v>575726</v>
      </c>
      <c r="H318" s="37">
        <f t="shared" si="741"/>
        <v>520359</v>
      </c>
      <c r="I318" s="37">
        <f t="shared" si="741"/>
        <v>701772</v>
      </c>
      <c r="J318" s="37">
        <f t="shared" si="741"/>
        <v>737909</v>
      </c>
      <c r="K318" s="37">
        <f t="shared" si="741"/>
        <v>0</v>
      </c>
      <c r="L318" s="37">
        <f t="shared" si="741"/>
        <v>0</v>
      </c>
      <c r="M318" s="37">
        <f t="shared" si="741"/>
        <v>0</v>
      </c>
      <c r="N318" s="37">
        <f t="shared" si="741"/>
        <v>38910</v>
      </c>
      <c r="O318" s="37">
        <f t="shared" si="741"/>
        <v>3127360</v>
      </c>
      <c r="P318" s="37">
        <f t="shared" si="741"/>
        <v>4127360</v>
      </c>
      <c r="Q318" s="37">
        <f t="shared" si="741"/>
        <v>3127360</v>
      </c>
      <c r="R318" s="37">
        <f t="shared" si="741"/>
        <v>4127360</v>
      </c>
      <c r="S318" s="37">
        <f t="shared" si="741"/>
        <v>3127360</v>
      </c>
      <c r="T318" s="37">
        <f t="shared" si="741"/>
        <v>4127360</v>
      </c>
      <c r="U318" s="37">
        <f t="shared" si="741"/>
        <v>0</v>
      </c>
      <c r="V318" s="37">
        <f t="shared" si="741"/>
        <v>0</v>
      </c>
      <c r="W318" s="37">
        <f t="shared" si="741"/>
        <v>0</v>
      </c>
      <c r="X318" s="37">
        <f t="shared" si="741"/>
        <v>0</v>
      </c>
      <c r="Y318" s="37">
        <f t="shared" si="741"/>
        <v>5029287</v>
      </c>
      <c r="Z318" s="37">
        <f t="shared" si="741"/>
        <v>949518</v>
      </c>
      <c r="AA318" s="37">
        <f t="shared" si="741"/>
        <v>370609</v>
      </c>
      <c r="AB318" s="37">
        <f t="shared" si="741"/>
        <v>540115</v>
      </c>
      <c r="AC318" s="37">
        <f t="shared" ref="AC318:AE318" si="742">AC319+AC348+AC390+AC403+AC408+AC420</f>
        <v>0</v>
      </c>
      <c r="AD318" s="37">
        <f t="shared" si="742"/>
        <v>0</v>
      </c>
      <c r="AE318" s="37">
        <f t="shared" si="742"/>
        <v>38794</v>
      </c>
      <c r="AF318" s="37">
        <f t="shared" si="741"/>
        <v>4079769</v>
      </c>
      <c r="AG318" s="37">
        <f t="shared" si="741"/>
        <v>4079769</v>
      </c>
      <c r="AH318" s="37">
        <f t="shared" si="741"/>
        <v>4079769</v>
      </c>
      <c r="AI318" s="37">
        <f t="shared" si="741"/>
        <v>0</v>
      </c>
      <c r="AJ318" s="37">
        <f t="shared" si="741"/>
        <v>0</v>
      </c>
      <c r="AK318" s="37">
        <f t="shared" si="741"/>
        <v>0</v>
      </c>
      <c r="AL318" s="37">
        <f t="shared" si="741"/>
        <v>0</v>
      </c>
      <c r="AM318" s="93">
        <f t="shared" ref="AM318:AM324" si="743">Y318/C318*100</f>
        <v>114.17591668108258</v>
      </c>
      <c r="AN318" s="93">
        <f t="shared" si="652"/>
        <v>92.752871320434863</v>
      </c>
      <c r="AO318" s="48">
        <v>0</v>
      </c>
      <c r="AP318" s="49">
        <v>0</v>
      </c>
    </row>
    <row r="319" spans="1:43" ht="37.5">
      <c r="A319" s="32" t="s">
        <v>292</v>
      </c>
      <c r="B319" s="23" t="s">
        <v>186</v>
      </c>
      <c r="C319" s="40">
        <f>C320+C322</f>
        <v>202130</v>
      </c>
      <c r="D319" s="40">
        <f>D320+D322</f>
        <v>305526</v>
      </c>
      <c r="E319" s="40">
        <f t="shared" ref="E319" si="744">E320+E322</f>
        <v>129086</v>
      </c>
      <c r="F319" s="40">
        <f t="shared" ref="F319" si="745">F320+F322</f>
        <v>235882</v>
      </c>
      <c r="G319" s="40">
        <f t="shared" ref="G319:AL319" si="746">G320+G322</f>
        <v>16563</v>
      </c>
      <c r="H319" s="40">
        <f t="shared" si="746"/>
        <v>22671</v>
      </c>
      <c r="I319" s="40">
        <f t="shared" si="746"/>
        <v>112523</v>
      </c>
      <c r="J319" s="40">
        <f t="shared" si="746"/>
        <v>174301</v>
      </c>
      <c r="K319" s="40">
        <f t="shared" si="746"/>
        <v>0</v>
      </c>
      <c r="L319" s="40">
        <f t="shared" si="746"/>
        <v>0</v>
      </c>
      <c r="M319" s="40">
        <f t="shared" si="746"/>
        <v>0</v>
      </c>
      <c r="N319" s="40">
        <f t="shared" si="746"/>
        <v>38910</v>
      </c>
      <c r="O319" s="40">
        <f t="shared" si="746"/>
        <v>73044</v>
      </c>
      <c r="P319" s="40">
        <f t="shared" si="746"/>
        <v>69644</v>
      </c>
      <c r="Q319" s="40">
        <f t="shared" si="746"/>
        <v>73044</v>
      </c>
      <c r="R319" s="40">
        <f t="shared" si="746"/>
        <v>69644</v>
      </c>
      <c r="S319" s="40">
        <f t="shared" si="746"/>
        <v>73044</v>
      </c>
      <c r="T319" s="40">
        <f t="shared" si="746"/>
        <v>69644</v>
      </c>
      <c r="U319" s="40">
        <f t="shared" si="746"/>
        <v>0</v>
      </c>
      <c r="V319" s="40">
        <f t="shared" si="746"/>
        <v>0</v>
      </c>
      <c r="W319" s="40">
        <f t="shared" si="746"/>
        <v>0</v>
      </c>
      <c r="X319" s="40">
        <f t="shared" si="746"/>
        <v>0</v>
      </c>
      <c r="Y319" s="40">
        <f t="shared" si="746"/>
        <v>153239</v>
      </c>
      <c r="Z319" s="40">
        <f t="shared" si="746"/>
        <v>119029</v>
      </c>
      <c r="AA319" s="40">
        <f t="shared" si="746"/>
        <v>10366</v>
      </c>
      <c r="AB319" s="40">
        <f t="shared" si="746"/>
        <v>69869</v>
      </c>
      <c r="AC319" s="40">
        <f t="shared" ref="AC319:AE319" si="747">AC320+AC322</f>
        <v>0</v>
      </c>
      <c r="AD319" s="40">
        <f t="shared" si="747"/>
        <v>0</v>
      </c>
      <c r="AE319" s="40">
        <f t="shared" si="747"/>
        <v>38794</v>
      </c>
      <c r="AF319" s="40">
        <f t="shared" si="746"/>
        <v>34210</v>
      </c>
      <c r="AG319" s="40">
        <f t="shared" si="746"/>
        <v>34210</v>
      </c>
      <c r="AH319" s="40">
        <f t="shared" si="746"/>
        <v>34210</v>
      </c>
      <c r="AI319" s="40">
        <f t="shared" si="746"/>
        <v>0</v>
      </c>
      <c r="AJ319" s="40">
        <f t="shared" si="746"/>
        <v>0</v>
      </c>
      <c r="AK319" s="40">
        <f t="shared" si="746"/>
        <v>0</v>
      </c>
      <c r="AL319" s="40">
        <f t="shared" si="746"/>
        <v>0</v>
      </c>
      <c r="AM319" s="97">
        <f t="shared" si="743"/>
        <v>75.812101123039639</v>
      </c>
      <c r="AN319" s="97">
        <f t="shared" si="652"/>
        <v>50.155796887989887</v>
      </c>
      <c r="AO319" s="53"/>
      <c r="AP319" s="54"/>
    </row>
    <row r="320" spans="1:43">
      <c r="A320" s="15" t="s">
        <v>26</v>
      </c>
      <c r="B320" s="2" t="s">
        <v>28</v>
      </c>
      <c r="C320" s="34">
        <f>C321</f>
        <v>10000</v>
      </c>
      <c r="D320" s="34">
        <f>D321</f>
        <v>10000</v>
      </c>
      <c r="E320" s="34">
        <f t="shared" ref="E320:AL320" si="748">E321</f>
        <v>10000</v>
      </c>
      <c r="F320" s="34">
        <f t="shared" si="748"/>
        <v>10000</v>
      </c>
      <c r="G320" s="34">
        <f t="shared" si="748"/>
        <v>0</v>
      </c>
      <c r="H320" s="34">
        <f t="shared" si="748"/>
        <v>0</v>
      </c>
      <c r="I320" s="34">
        <f t="shared" si="748"/>
        <v>10000</v>
      </c>
      <c r="J320" s="34">
        <f t="shared" si="748"/>
        <v>10000</v>
      </c>
      <c r="K320" s="34">
        <f t="shared" si="748"/>
        <v>0</v>
      </c>
      <c r="L320" s="34">
        <f t="shared" si="748"/>
        <v>0</v>
      </c>
      <c r="M320" s="34">
        <f t="shared" si="748"/>
        <v>0</v>
      </c>
      <c r="N320" s="34">
        <f t="shared" si="748"/>
        <v>0</v>
      </c>
      <c r="O320" s="34">
        <f t="shared" si="748"/>
        <v>0</v>
      </c>
      <c r="P320" s="34">
        <f t="shared" si="748"/>
        <v>0</v>
      </c>
      <c r="Q320" s="34">
        <f t="shared" si="748"/>
        <v>0</v>
      </c>
      <c r="R320" s="34">
        <f t="shared" si="748"/>
        <v>0</v>
      </c>
      <c r="S320" s="34">
        <f t="shared" si="748"/>
        <v>0</v>
      </c>
      <c r="T320" s="34">
        <f t="shared" si="748"/>
        <v>0</v>
      </c>
      <c r="U320" s="34">
        <f t="shared" si="748"/>
        <v>0</v>
      </c>
      <c r="V320" s="34">
        <f t="shared" si="748"/>
        <v>0</v>
      </c>
      <c r="W320" s="34">
        <f t="shared" si="748"/>
        <v>0</v>
      </c>
      <c r="X320" s="34">
        <f t="shared" si="748"/>
        <v>0</v>
      </c>
      <c r="Y320" s="34">
        <f t="shared" si="748"/>
        <v>0</v>
      </c>
      <c r="Z320" s="34">
        <f t="shared" si="748"/>
        <v>0</v>
      </c>
      <c r="AA320" s="34">
        <f t="shared" si="748"/>
        <v>0</v>
      </c>
      <c r="AB320" s="34">
        <f t="shared" si="748"/>
        <v>0</v>
      </c>
      <c r="AC320" s="34">
        <f t="shared" si="748"/>
        <v>0</v>
      </c>
      <c r="AD320" s="34">
        <f t="shared" si="748"/>
        <v>0</v>
      </c>
      <c r="AE320" s="34"/>
      <c r="AF320" s="34">
        <f t="shared" si="748"/>
        <v>0</v>
      </c>
      <c r="AG320" s="34">
        <f t="shared" si="748"/>
        <v>0</v>
      </c>
      <c r="AH320" s="34">
        <f t="shared" si="748"/>
        <v>0</v>
      </c>
      <c r="AI320" s="34">
        <f t="shared" si="748"/>
        <v>0</v>
      </c>
      <c r="AJ320" s="34">
        <f t="shared" si="748"/>
        <v>0</v>
      </c>
      <c r="AK320" s="34">
        <f t="shared" si="748"/>
        <v>0</v>
      </c>
      <c r="AL320" s="34">
        <f t="shared" si="748"/>
        <v>0</v>
      </c>
      <c r="AM320" s="91">
        <f t="shared" si="743"/>
        <v>0</v>
      </c>
      <c r="AN320" s="90">
        <f t="shared" si="652"/>
        <v>0</v>
      </c>
      <c r="AO320" s="20"/>
      <c r="AP320" s="44"/>
    </row>
    <row r="321" spans="1:43" ht="63" customHeight="1">
      <c r="A321" s="12"/>
      <c r="B321" s="5" t="s">
        <v>187</v>
      </c>
      <c r="C321" s="39">
        <f t="shared" ref="C321:D321" si="749">E321+O321</f>
        <v>10000</v>
      </c>
      <c r="D321" s="39">
        <f t="shared" si="749"/>
        <v>10000</v>
      </c>
      <c r="E321" s="39">
        <f t="shared" ref="E321" si="750">G321+I321+K321+L321+N321</f>
        <v>10000</v>
      </c>
      <c r="F321" s="39">
        <f t="shared" ref="F321" si="751">H321+J321+K321+L321+N321</f>
        <v>10000</v>
      </c>
      <c r="G321" s="35"/>
      <c r="H321" s="35"/>
      <c r="I321" s="35">
        <v>10000</v>
      </c>
      <c r="J321" s="35">
        <v>10000</v>
      </c>
      <c r="K321" s="35"/>
      <c r="L321" s="35"/>
      <c r="M321" s="35"/>
      <c r="N321" s="35"/>
      <c r="O321" s="35">
        <f t="shared" ref="O321:P321" si="752">Q321+X321</f>
        <v>0</v>
      </c>
      <c r="P321" s="35">
        <f t="shared" si="752"/>
        <v>0</v>
      </c>
      <c r="Q321" s="35">
        <f t="shared" ref="Q321" si="753">S321+U321+V321+W321</f>
        <v>0</v>
      </c>
      <c r="R321" s="35">
        <f t="shared" ref="R321" si="754">T321+U321+V321+W321</f>
        <v>0</v>
      </c>
      <c r="S321" s="35"/>
      <c r="T321" s="35"/>
      <c r="U321" s="35"/>
      <c r="V321" s="35"/>
      <c r="W321" s="35"/>
      <c r="X321" s="35"/>
      <c r="Y321" s="39"/>
      <c r="Z321" s="39"/>
      <c r="AA321" s="39"/>
      <c r="AB321" s="39"/>
      <c r="AC321" s="39"/>
      <c r="AD321" s="39"/>
      <c r="AE321" s="39"/>
      <c r="AF321" s="39"/>
      <c r="AG321" s="39"/>
      <c r="AH321" s="39"/>
      <c r="AI321" s="39"/>
      <c r="AJ321" s="39"/>
      <c r="AK321" s="39"/>
      <c r="AL321" s="39"/>
      <c r="AM321" s="91">
        <f t="shared" si="743"/>
        <v>0</v>
      </c>
      <c r="AN321" s="90">
        <f t="shared" si="652"/>
        <v>0</v>
      </c>
      <c r="AO321" s="12" t="s">
        <v>271</v>
      </c>
      <c r="AP321" s="45"/>
      <c r="AQ321">
        <v>1</v>
      </c>
    </row>
    <row r="322" spans="1:43">
      <c r="A322" s="15" t="s">
        <v>38</v>
      </c>
      <c r="B322" s="2" t="s">
        <v>29</v>
      </c>
      <c r="C322" s="34">
        <f>C323+C333+C342</f>
        <v>192130</v>
      </c>
      <c r="D322" s="34">
        <f>D323+D333+D342</f>
        <v>295526</v>
      </c>
      <c r="E322" s="34">
        <f>E323+E333+E342</f>
        <v>119086</v>
      </c>
      <c r="F322" s="34">
        <f t="shared" ref="F322" si="755">F323+F333+F342</f>
        <v>225882</v>
      </c>
      <c r="G322" s="34">
        <f t="shared" ref="G322:AL322" si="756">G323+G333+G342</f>
        <v>16563</v>
      </c>
      <c r="H322" s="34">
        <f t="shared" si="756"/>
        <v>22671</v>
      </c>
      <c r="I322" s="34">
        <f t="shared" si="756"/>
        <v>102523</v>
      </c>
      <c r="J322" s="34">
        <f t="shared" si="756"/>
        <v>164301</v>
      </c>
      <c r="K322" s="34">
        <f t="shared" si="756"/>
        <v>0</v>
      </c>
      <c r="L322" s="34">
        <f t="shared" si="756"/>
        <v>0</v>
      </c>
      <c r="M322" s="34">
        <f t="shared" si="756"/>
        <v>0</v>
      </c>
      <c r="N322" s="34">
        <f t="shared" si="756"/>
        <v>38910</v>
      </c>
      <c r="O322" s="34">
        <f t="shared" si="756"/>
        <v>73044</v>
      </c>
      <c r="P322" s="34">
        <f t="shared" si="756"/>
        <v>69644</v>
      </c>
      <c r="Q322" s="34">
        <f t="shared" si="756"/>
        <v>73044</v>
      </c>
      <c r="R322" s="34">
        <f t="shared" si="756"/>
        <v>69644</v>
      </c>
      <c r="S322" s="34">
        <f t="shared" si="756"/>
        <v>73044</v>
      </c>
      <c r="T322" s="34">
        <f t="shared" si="756"/>
        <v>69644</v>
      </c>
      <c r="U322" s="34">
        <f t="shared" si="756"/>
        <v>0</v>
      </c>
      <c r="V322" s="34">
        <f t="shared" si="756"/>
        <v>0</v>
      </c>
      <c r="W322" s="34">
        <f t="shared" si="756"/>
        <v>0</v>
      </c>
      <c r="X322" s="34">
        <f t="shared" si="756"/>
        <v>0</v>
      </c>
      <c r="Y322" s="34">
        <f t="shared" si="756"/>
        <v>153239</v>
      </c>
      <c r="Z322" s="34">
        <f t="shared" si="756"/>
        <v>119029</v>
      </c>
      <c r="AA322" s="34">
        <f t="shared" si="756"/>
        <v>10366</v>
      </c>
      <c r="AB322" s="34">
        <f t="shared" si="756"/>
        <v>69869</v>
      </c>
      <c r="AC322" s="34">
        <f t="shared" ref="AC322:AE322" si="757">AC323+AC333+AC342</f>
        <v>0</v>
      </c>
      <c r="AD322" s="34">
        <f t="shared" si="757"/>
        <v>0</v>
      </c>
      <c r="AE322" s="34">
        <f t="shared" si="757"/>
        <v>38794</v>
      </c>
      <c r="AF322" s="34">
        <f t="shared" si="756"/>
        <v>34210</v>
      </c>
      <c r="AG322" s="34">
        <f t="shared" si="756"/>
        <v>34210</v>
      </c>
      <c r="AH322" s="34">
        <f t="shared" si="756"/>
        <v>34210</v>
      </c>
      <c r="AI322" s="34">
        <f t="shared" si="756"/>
        <v>0</v>
      </c>
      <c r="AJ322" s="34">
        <f t="shared" si="756"/>
        <v>0</v>
      </c>
      <c r="AK322" s="34">
        <f t="shared" si="756"/>
        <v>0</v>
      </c>
      <c r="AL322" s="34">
        <f t="shared" si="756"/>
        <v>0</v>
      </c>
      <c r="AM322" s="90">
        <f t="shared" si="743"/>
        <v>79.757976370166034</v>
      </c>
      <c r="AN322" s="90">
        <f t="shared" si="652"/>
        <v>51.852967251612384</v>
      </c>
      <c r="AO322" s="16"/>
      <c r="AP322" s="44"/>
    </row>
    <row r="323" spans="1:43">
      <c r="A323" s="16" t="s">
        <v>30</v>
      </c>
      <c r="B323" s="2" t="s">
        <v>31</v>
      </c>
      <c r="C323" s="34">
        <f>C324+C330</f>
        <v>89232</v>
      </c>
      <c r="D323" s="34">
        <f>D324+D330</f>
        <v>174698</v>
      </c>
      <c r="E323" s="34">
        <f>E324+E330</f>
        <v>89232</v>
      </c>
      <c r="F323" s="34">
        <f t="shared" ref="F323" si="758">F324+F330</f>
        <v>174698</v>
      </c>
      <c r="G323" s="34">
        <f t="shared" ref="G323:AL323" si="759">G324+G330</f>
        <v>6709</v>
      </c>
      <c r="H323" s="34">
        <f t="shared" si="759"/>
        <v>11987</v>
      </c>
      <c r="I323" s="34">
        <f t="shared" si="759"/>
        <v>82523</v>
      </c>
      <c r="J323" s="34">
        <f t="shared" si="759"/>
        <v>123801</v>
      </c>
      <c r="K323" s="34">
        <f t="shared" si="759"/>
        <v>0</v>
      </c>
      <c r="L323" s="34">
        <f t="shared" si="759"/>
        <v>0</v>
      </c>
      <c r="M323" s="34">
        <f t="shared" si="759"/>
        <v>0</v>
      </c>
      <c r="N323" s="34">
        <f t="shared" si="759"/>
        <v>38910</v>
      </c>
      <c r="O323" s="34">
        <f t="shared" si="759"/>
        <v>0</v>
      </c>
      <c r="P323" s="34">
        <f t="shared" si="759"/>
        <v>0</v>
      </c>
      <c r="Q323" s="34">
        <f t="shared" si="759"/>
        <v>0</v>
      </c>
      <c r="R323" s="34">
        <f t="shared" si="759"/>
        <v>0</v>
      </c>
      <c r="S323" s="34">
        <f t="shared" si="759"/>
        <v>0</v>
      </c>
      <c r="T323" s="34">
        <f t="shared" si="759"/>
        <v>0</v>
      </c>
      <c r="U323" s="34">
        <f t="shared" si="759"/>
        <v>0</v>
      </c>
      <c r="V323" s="34">
        <f t="shared" si="759"/>
        <v>0</v>
      </c>
      <c r="W323" s="34">
        <f t="shared" si="759"/>
        <v>0</v>
      </c>
      <c r="X323" s="34">
        <f t="shared" si="759"/>
        <v>0</v>
      </c>
      <c r="Y323" s="34">
        <f t="shared" si="759"/>
        <v>101564</v>
      </c>
      <c r="Z323" s="34">
        <f t="shared" si="759"/>
        <v>101564</v>
      </c>
      <c r="AA323" s="34">
        <f t="shared" si="759"/>
        <v>6997</v>
      </c>
      <c r="AB323" s="34">
        <f t="shared" si="759"/>
        <v>55773</v>
      </c>
      <c r="AC323" s="34">
        <f t="shared" ref="AC323:AE323" si="760">AC324+AC330</f>
        <v>0</v>
      </c>
      <c r="AD323" s="34">
        <f t="shared" si="760"/>
        <v>0</v>
      </c>
      <c r="AE323" s="34">
        <f t="shared" si="760"/>
        <v>38794</v>
      </c>
      <c r="AF323" s="34">
        <f t="shared" si="759"/>
        <v>0</v>
      </c>
      <c r="AG323" s="34">
        <f t="shared" si="759"/>
        <v>0</v>
      </c>
      <c r="AH323" s="34">
        <f t="shared" si="759"/>
        <v>0</v>
      </c>
      <c r="AI323" s="34">
        <f t="shared" si="759"/>
        <v>0</v>
      </c>
      <c r="AJ323" s="34">
        <f t="shared" si="759"/>
        <v>0</v>
      </c>
      <c r="AK323" s="34">
        <f t="shared" si="759"/>
        <v>0</v>
      </c>
      <c r="AL323" s="34">
        <f t="shared" si="759"/>
        <v>0</v>
      </c>
      <c r="AM323" s="90">
        <f t="shared" si="743"/>
        <v>113.82015420476958</v>
      </c>
      <c r="AN323" s="90">
        <f t="shared" si="652"/>
        <v>58.13689910588559</v>
      </c>
      <c r="AO323" s="16"/>
      <c r="AP323" s="44"/>
    </row>
    <row r="324" spans="1:43" ht="19.5">
      <c r="A324" s="21" t="s">
        <v>52</v>
      </c>
      <c r="B324" s="56" t="s">
        <v>32</v>
      </c>
      <c r="C324" s="38">
        <f t="shared" ref="C324:I324" si="761">SUM(C325:C329)</f>
        <v>82523</v>
      </c>
      <c r="D324" s="38">
        <f t="shared" si="761"/>
        <v>158420</v>
      </c>
      <c r="E324" s="38">
        <f t="shared" si="761"/>
        <v>82523</v>
      </c>
      <c r="F324" s="38">
        <f t="shared" si="761"/>
        <v>158420</v>
      </c>
      <c r="G324" s="38">
        <f t="shared" si="761"/>
        <v>0</v>
      </c>
      <c r="H324" s="38">
        <f t="shared" si="761"/>
        <v>0</v>
      </c>
      <c r="I324" s="38">
        <f t="shared" si="761"/>
        <v>82523</v>
      </c>
      <c r="J324" s="38">
        <f>SUM(J325:J329)</f>
        <v>119510</v>
      </c>
      <c r="K324" s="38">
        <f t="shared" ref="K324:AL324" si="762">SUM(K325:K328)</f>
        <v>0</v>
      </c>
      <c r="L324" s="38">
        <f t="shared" si="762"/>
        <v>0</v>
      </c>
      <c r="M324" s="38">
        <f t="shared" si="762"/>
        <v>0</v>
      </c>
      <c r="N324" s="38">
        <f t="shared" si="762"/>
        <v>38910</v>
      </c>
      <c r="O324" s="38">
        <f t="shared" si="762"/>
        <v>0</v>
      </c>
      <c r="P324" s="38">
        <f t="shared" si="762"/>
        <v>0</v>
      </c>
      <c r="Q324" s="38">
        <f t="shared" si="762"/>
        <v>0</v>
      </c>
      <c r="R324" s="38">
        <f t="shared" si="762"/>
        <v>0</v>
      </c>
      <c r="S324" s="38">
        <f t="shared" si="762"/>
        <v>0</v>
      </c>
      <c r="T324" s="38">
        <f t="shared" si="762"/>
        <v>0</v>
      </c>
      <c r="U324" s="38">
        <f t="shared" si="762"/>
        <v>0</v>
      </c>
      <c r="V324" s="38">
        <f t="shared" si="762"/>
        <v>0</v>
      </c>
      <c r="W324" s="38">
        <f t="shared" si="762"/>
        <v>0</v>
      </c>
      <c r="X324" s="38">
        <f t="shared" si="762"/>
        <v>0</v>
      </c>
      <c r="Y324" s="38">
        <f t="shared" ref="Y324:AA324" si="763">SUM(Y325:Y329)</f>
        <v>94567</v>
      </c>
      <c r="Z324" s="38">
        <f t="shared" si="763"/>
        <v>94567</v>
      </c>
      <c r="AA324" s="38">
        <f t="shared" si="763"/>
        <v>0</v>
      </c>
      <c r="AB324" s="38">
        <f>SUM(AB325:AB329)</f>
        <v>55773</v>
      </c>
      <c r="AC324" s="38">
        <f t="shared" ref="AC324:AE324" si="764">SUM(AC325:AC328)</f>
        <v>0</v>
      </c>
      <c r="AD324" s="38">
        <f t="shared" si="764"/>
        <v>0</v>
      </c>
      <c r="AE324" s="38">
        <f t="shared" si="764"/>
        <v>38794</v>
      </c>
      <c r="AF324" s="38">
        <f t="shared" si="762"/>
        <v>0</v>
      </c>
      <c r="AG324" s="38">
        <f t="shared" si="762"/>
        <v>0</v>
      </c>
      <c r="AH324" s="38">
        <f t="shared" si="762"/>
        <v>0</v>
      </c>
      <c r="AI324" s="38">
        <f t="shared" si="762"/>
        <v>0</v>
      </c>
      <c r="AJ324" s="38">
        <f t="shared" si="762"/>
        <v>0</v>
      </c>
      <c r="AK324" s="38">
        <f t="shared" si="762"/>
        <v>0</v>
      </c>
      <c r="AL324" s="38">
        <f t="shared" si="762"/>
        <v>0</v>
      </c>
      <c r="AM324" s="96">
        <f t="shared" si="743"/>
        <v>114.59471904802298</v>
      </c>
      <c r="AN324" s="96">
        <f t="shared" si="652"/>
        <v>59.693851786390603</v>
      </c>
      <c r="AO324" s="31">
        <v>0</v>
      </c>
      <c r="AP324" s="51">
        <v>0</v>
      </c>
    </row>
    <row r="325" spans="1:43" ht="96" customHeight="1">
      <c r="A325" s="272">
        <v>1</v>
      </c>
      <c r="B325" s="303" t="s">
        <v>908</v>
      </c>
      <c r="C325" s="38"/>
      <c r="D325" s="39">
        <f t="shared" ref="D325:D332" si="765">F325+P325</f>
        <v>26569</v>
      </c>
      <c r="E325" s="39">
        <f t="shared" ref="E325:E328" si="766">G325+I325+K325+L325+N325</f>
        <v>0</v>
      </c>
      <c r="F325" s="39">
        <f t="shared" ref="F325:F329" si="767">H325+J325+K325+L325+N325</f>
        <v>26569</v>
      </c>
      <c r="G325" s="38"/>
      <c r="H325" s="38"/>
      <c r="I325" s="38"/>
      <c r="J325" s="39">
        <v>26569</v>
      </c>
      <c r="K325" s="38"/>
      <c r="L325" s="38"/>
      <c r="M325" s="38"/>
      <c r="N325" s="38"/>
      <c r="O325" s="35">
        <f t="shared" ref="O325:O328" si="768">Q325+X325</f>
        <v>0</v>
      </c>
      <c r="P325" s="35">
        <f t="shared" ref="P325:P328" si="769">R325+X325</f>
        <v>0</v>
      </c>
      <c r="Q325" s="35">
        <f t="shared" ref="Q325:Q328" si="770">S325+U325+V325+W325</f>
        <v>0</v>
      </c>
      <c r="R325" s="35">
        <f t="shared" ref="R325:R328" si="771">T325+U325+V325+W325</f>
        <v>0</v>
      </c>
      <c r="S325" s="38"/>
      <c r="T325" s="38"/>
      <c r="U325" s="38"/>
      <c r="V325" s="38"/>
      <c r="W325" s="38"/>
      <c r="X325" s="38"/>
      <c r="Y325" s="39">
        <f>Z325+AF325</f>
        <v>15959</v>
      </c>
      <c r="Z325" s="39">
        <f t="shared" ref="Z325" si="772">AA325+AB325+AC325+AD325</f>
        <v>15959</v>
      </c>
      <c r="AA325" s="38"/>
      <c r="AB325" s="39">
        <v>15959</v>
      </c>
      <c r="AC325" s="38"/>
      <c r="AD325" s="38"/>
      <c r="AE325" s="38"/>
      <c r="AF325" s="38"/>
      <c r="AG325" s="38"/>
      <c r="AH325" s="38"/>
      <c r="AI325" s="38"/>
      <c r="AJ325" s="38"/>
      <c r="AK325" s="38"/>
      <c r="AL325" s="38"/>
      <c r="AM325" s="96"/>
      <c r="AN325" s="91">
        <f t="shared" si="652"/>
        <v>60.066242613572207</v>
      </c>
      <c r="AO325" s="304" t="s">
        <v>272</v>
      </c>
      <c r="AP325" s="51"/>
    </row>
    <row r="326" spans="1:43" ht="83.25" customHeight="1">
      <c r="A326" s="12">
        <v>2</v>
      </c>
      <c r="B326" s="5" t="s">
        <v>188</v>
      </c>
      <c r="C326" s="39">
        <f t="shared" ref="C326:C328" si="773">E326+O326</f>
        <v>47523</v>
      </c>
      <c r="D326" s="39">
        <f t="shared" si="765"/>
        <v>47523</v>
      </c>
      <c r="E326" s="39">
        <f t="shared" si="766"/>
        <v>47523</v>
      </c>
      <c r="F326" s="39">
        <f t="shared" si="767"/>
        <v>47523</v>
      </c>
      <c r="G326" s="35"/>
      <c r="H326" s="35"/>
      <c r="I326" s="35">
        <v>47523</v>
      </c>
      <c r="J326" s="35">
        <v>47523</v>
      </c>
      <c r="K326" s="35"/>
      <c r="L326" s="35"/>
      <c r="M326" s="35"/>
      <c r="N326" s="35"/>
      <c r="O326" s="35">
        <f t="shared" si="768"/>
        <v>0</v>
      </c>
      <c r="P326" s="35">
        <f t="shared" si="769"/>
        <v>0</v>
      </c>
      <c r="Q326" s="35">
        <f t="shared" si="770"/>
        <v>0</v>
      </c>
      <c r="R326" s="35">
        <f t="shared" si="771"/>
        <v>0</v>
      </c>
      <c r="S326" s="35"/>
      <c r="T326" s="35"/>
      <c r="U326" s="35"/>
      <c r="V326" s="35"/>
      <c r="W326" s="35"/>
      <c r="X326" s="35"/>
      <c r="Y326" s="39">
        <f>Z326+AF326</f>
        <v>27970</v>
      </c>
      <c r="Z326" s="39">
        <f t="shared" ref="Z326:Z328" si="774">AA326+AB326+AC326+AD326</f>
        <v>27970</v>
      </c>
      <c r="AA326" s="39"/>
      <c r="AB326" s="39">
        <v>27970</v>
      </c>
      <c r="AC326" s="39"/>
      <c r="AD326" s="39"/>
      <c r="AE326" s="39"/>
      <c r="AF326" s="39"/>
      <c r="AG326" s="39"/>
      <c r="AH326" s="39"/>
      <c r="AI326" s="39"/>
      <c r="AJ326" s="39"/>
      <c r="AK326" s="39"/>
      <c r="AL326" s="39"/>
      <c r="AM326" s="91">
        <f>Y326/C326*100</f>
        <v>58.855711971045601</v>
      </c>
      <c r="AN326" s="91">
        <f t="shared" si="652"/>
        <v>58.855711971045601</v>
      </c>
      <c r="AO326" s="12" t="s">
        <v>271</v>
      </c>
      <c r="AP326" s="45"/>
      <c r="AQ326">
        <v>1</v>
      </c>
    </row>
    <row r="327" spans="1:43" ht="83.25" customHeight="1">
      <c r="A327" s="293" t="s">
        <v>138</v>
      </c>
      <c r="B327" s="296" t="s">
        <v>909</v>
      </c>
      <c r="C327" s="39"/>
      <c r="D327" s="39">
        <f t="shared" si="765"/>
        <v>38910</v>
      </c>
      <c r="E327" s="39"/>
      <c r="F327" s="39">
        <f t="shared" si="767"/>
        <v>38910</v>
      </c>
      <c r="G327" s="35"/>
      <c r="H327" s="35"/>
      <c r="I327" s="35"/>
      <c r="J327" s="35"/>
      <c r="K327" s="35"/>
      <c r="L327" s="35"/>
      <c r="M327" s="35"/>
      <c r="N327" s="35">
        <v>38910</v>
      </c>
      <c r="O327" s="35">
        <f t="shared" si="768"/>
        <v>0</v>
      </c>
      <c r="P327" s="35">
        <f t="shared" si="769"/>
        <v>0</v>
      </c>
      <c r="Q327" s="35">
        <f t="shared" si="770"/>
        <v>0</v>
      </c>
      <c r="R327" s="35">
        <f t="shared" si="771"/>
        <v>0</v>
      </c>
      <c r="S327" s="35"/>
      <c r="T327" s="35"/>
      <c r="U327" s="35"/>
      <c r="V327" s="35"/>
      <c r="W327" s="35"/>
      <c r="X327" s="35"/>
      <c r="Y327" s="39">
        <f t="shared" ref="Y327" si="775">Z327+AF327</f>
        <v>38794</v>
      </c>
      <c r="Z327" s="39">
        <f>AA327+AB327+AC327+AD327+AE327</f>
        <v>38794</v>
      </c>
      <c r="AA327" s="39"/>
      <c r="AB327" s="39"/>
      <c r="AC327" s="39"/>
      <c r="AD327" s="39"/>
      <c r="AE327" s="39">
        <v>38794</v>
      </c>
      <c r="AF327" s="39"/>
      <c r="AG327" s="39"/>
      <c r="AH327" s="39"/>
      <c r="AI327" s="39"/>
      <c r="AJ327" s="39"/>
      <c r="AK327" s="39"/>
      <c r="AL327" s="39"/>
      <c r="AM327" s="91"/>
      <c r="AN327" s="91">
        <f t="shared" si="652"/>
        <v>99.701876124389628</v>
      </c>
      <c r="AO327" s="12" t="s">
        <v>314</v>
      </c>
      <c r="AP327" s="45"/>
    </row>
    <row r="328" spans="1:43" ht="46.5" customHeight="1">
      <c r="A328" s="12">
        <v>4</v>
      </c>
      <c r="B328" s="5" t="s">
        <v>189</v>
      </c>
      <c r="C328" s="39">
        <f t="shared" si="773"/>
        <v>35000</v>
      </c>
      <c r="D328" s="39">
        <f t="shared" si="765"/>
        <v>35000</v>
      </c>
      <c r="E328" s="39">
        <f t="shared" si="766"/>
        <v>35000</v>
      </c>
      <c r="F328" s="39">
        <f t="shared" si="767"/>
        <v>35000</v>
      </c>
      <c r="G328" s="35"/>
      <c r="H328" s="35"/>
      <c r="I328" s="35">
        <v>35000</v>
      </c>
      <c r="J328" s="35">
        <v>35000</v>
      </c>
      <c r="K328" s="35"/>
      <c r="L328" s="35"/>
      <c r="M328" s="35"/>
      <c r="N328" s="35"/>
      <c r="O328" s="35">
        <f t="shared" si="768"/>
        <v>0</v>
      </c>
      <c r="P328" s="35">
        <f t="shared" si="769"/>
        <v>0</v>
      </c>
      <c r="Q328" s="35">
        <f t="shared" si="770"/>
        <v>0</v>
      </c>
      <c r="R328" s="35">
        <f t="shared" si="771"/>
        <v>0</v>
      </c>
      <c r="S328" s="35"/>
      <c r="T328" s="35"/>
      <c r="U328" s="35"/>
      <c r="V328" s="35"/>
      <c r="W328" s="35"/>
      <c r="X328" s="35"/>
      <c r="Y328" s="39">
        <f>Z328+AF328</f>
        <v>1426</v>
      </c>
      <c r="Z328" s="39">
        <f t="shared" si="774"/>
        <v>1426</v>
      </c>
      <c r="AA328" s="39"/>
      <c r="AB328" s="39">
        <v>1426</v>
      </c>
      <c r="AC328" s="39"/>
      <c r="AD328" s="39"/>
      <c r="AE328" s="39"/>
      <c r="AF328" s="39"/>
      <c r="AG328" s="39"/>
      <c r="AH328" s="39"/>
      <c r="AI328" s="39"/>
      <c r="AJ328" s="39"/>
      <c r="AK328" s="39"/>
      <c r="AL328" s="39"/>
      <c r="AM328" s="91">
        <f>Y328/C328*100</f>
        <v>4.0742857142857147</v>
      </c>
      <c r="AN328" s="91">
        <f t="shared" si="652"/>
        <v>4.0742857142857147</v>
      </c>
      <c r="AO328" s="19" t="s">
        <v>272</v>
      </c>
      <c r="AP328" s="45"/>
      <c r="AQ328">
        <v>1</v>
      </c>
    </row>
    <row r="329" spans="1:43" ht="46.5" customHeight="1">
      <c r="A329" s="376" t="s">
        <v>201</v>
      </c>
      <c r="B329" s="377" t="s">
        <v>952</v>
      </c>
      <c r="C329" s="39">
        <f t="shared" ref="C329" si="776">E329+O329</f>
        <v>0</v>
      </c>
      <c r="D329" s="39">
        <f t="shared" ref="D329" si="777">F329+P329</f>
        <v>10418</v>
      </c>
      <c r="E329" s="39"/>
      <c r="F329" s="39">
        <f t="shared" si="767"/>
        <v>10418</v>
      </c>
      <c r="G329" s="35"/>
      <c r="H329" s="35"/>
      <c r="I329" s="35"/>
      <c r="J329" s="35">
        <v>10418</v>
      </c>
      <c r="K329" s="35"/>
      <c r="L329" s="35"/>
      <c r="M329" s="35"/>
      <c r="N329" s="35"/>
      <c r="O329" s="35"/>
      <c r="P329" s="35"/>
      <c r="Q329" s="35"/>
      <c r="R329" s="35"/>
      <c r="S329" s="35"/>
      <c r="T329" s="35"/>
      <c r="U329" s="35"/>
      <c r="V329" s="35"/>
      <c r="W329" s="35"/>
      <c r="X329" s="35"/>
      <c r="Y329" s="39">
        <f>Z329+AF329</f>
        <v>10418</v>
      </c>
      <c r="Z329" s="39">
        <f t="shared" ref="Z329" si="778">AA329+AB329+AC329+AD329</f>
        <v>10418</v>
      </c>
      <c r="AA329" s="39"/>
      <c r="AB329" s="39">
        <v>10418</v>
      </c>
      <c r="AC329" s="39"/>
      <c r="AD329" s="39"/>
      <c r="AE329" s="39"/>
      <c r="AF329" s="39"/>
      <c r="AG329" s="39"/>
      <c r="AH329" s="39"/>
      <c r="AI329" s="39"/>
      <c r="AJ329" s="39"/>
      <c r="AK329" s="39"/>
      <c r="AL329" s="39"/>
      <c r="AM329" s="91"/>
      <c r="AN329" s="91"/>
      <c r="AO329" s="12" t="s">
        <v>271</v>
      </c>
      <c r="AP329" s="45"/>
    </row>
    <row r="330" spans="1:43" ht="19.5">
      <c r="A330" s="21" t="s">
        <v>46</v>
      </c>
      <c r="B330" s="56" t="s">
        <v>33</v>
      </c>
      <c r="C330" s="38">
        <f>SUM(C331:C332)</f>
        <v>6709</v>
      </c>
      <c r="D330" s="38">
        <f>SUM(D331:D332)</f>
        <v>16278</v>
      </c>
      <c r="E330" s="38">
        <f t="shared" ref="E330:AL330" si="779">SUM(E331:E332)</f>
        <v>6709</v>
      </c>
      <c r="F330" s="38">
        <f t="shared" si="779"/>
        <v>16278</v>
      </c>
      <c r="G330" s="38">
        <f t="shared" si="779"/>
        <v>6709</v>
      </c>
      <c r="H330" s="38">
        <f t="shared" si="779"/>
        <v>11987</v>
      </c>
      <c r="I330" s="38">
        <f t="shared" si="779"/>
        <v>0</v>
      </c>
      <c r="J330" s="38">
        <f t="shared" si="779"/>
        <v>4291</v>
      </c>
      <c r="K330" s="38">
        <f t="shared" si="779"/>
        <v>0</v>
      </c>
      <c r="L330" s="38">
        <f t="shared" si="779"/>
        <v>0</v>
      </c>
      <c r="M330" s="38">
        <f t="shared" si="779"/>
        <v>0</v>
      </c>
      <c r="N330" s="38">
        <f t="shared" si="779"/>
        <v>0</v>
      </c>
      <c r="O330" s="38">
        <f t="shared" si="779"/>
        <v>0</v>
      </c>
      <c r="P330" s="38">
        <f t="shared" si="779"/>
        <v>0</v>
      </c>
      <c r="Q330" s="38">
        <f t="shared" si="779"/>
        <v>0</v>
      </c>
      <c r="R330" s="38">
        <f t="shared" si="779"/>
        <v>0</v>
      </c>
      <c r="S330" s="38">
        <f t="shared" si="779"/>
        <v>0</v>
      </c>
      <c r="T330" s="38">
        <f t="shared" si="779"/>
        <v>0</v>
      </c>
      <c r="U330" s="38">
        <f t="shared" si="779"/>
        <v>0</v>
      </c>
      <c r="V330" s="38">
        <f t="shared" si="779"/>
        <v>0</v>
      </c>
      <c r="W330" s="38">
        <f t="shared" si="779"/>
        <v>0</v>
      </c>
      <c r="X330" s="38">
        <f t="shared" si="779"/>
        <v>0</v>
      </c>
      <c r="Y330" s="38">
        <f t="shared" si="779"/>
        <v>6997</v>
      </c>
      <c r="Z330" s="38">
        <f t="shared" si="779"/>
        <v>6997</v>
      </c>
      <c r="AA330" s="38">
        <f t="shared" si="779"/>
        <v>6997</v>
      </c>
      <c r="AB330" s="38">
        <f t="shared" si="779"/>
        <v>0</v>
      </c>
      <c r="AC330" s="38">
        <f t="shared" si="779"/>
        <v>0</v>
      </c>
      <c r="AD330" s="38">
        <f t="shared" si="779"/>
        <v>0</v>
      </c>
      <c r="AE330" s="38"/>
      <c r="AF330" s="38">
        <f t="shared" si="779"/>
        <v>0</v>
      </c>
      <c r="AG330" s="38">
        <f t="shared" si="779"/>
        <v>0</v>
      </c>
      <c r="AH330" s="38">
        <f t="shared" si="779"/>
        <v>0</v>
      </c>
      <c r="AI330" s="38">
        <f t="shared" si="779"/>
        <v>0</v>
      </c>
      <c r="AJ330" s="38">
        <f t="shared" si="779"/>
        <v>0</v>
      </c>
      <c r="AK330" s="38">
        <f t="shared" si="779"/>
        <v>0</v>
      </c>
      <c r="AL330" s="38">
        <f t="shared" si="779"/>
        <v>0</v>
      </c>
      <c r="AM330" s="96">
        <f>Y330/C330*100</f>
        <v>104.29274109405276</v>
      </c>
      <c r="AN330" s="96">
        <f t="shared" si="652"/>
        <v>42.984396117459141</v>
      </c>
      <c r="AO330" s="50"/>
      <c r="AP330" s="51"/>
    </row>
    <row r="331" spans="1:43" ht="48" customHeight="1">
      <c r="A331" s="293">
        <v>1</v>
      </c>
      <c r="B331" s="5" t="s">
        <v>190</v>
      </c>
      <c r="C331" s="39">
        <f t="shared" ref="C331" si="780">E331+O331</f>
        <v>6709</v>
      </c>
      <c r="D331" s="39">
        <f t="shared" si="765"/>
        <v>11000</v>
      </c>
      <c r="E331" s="39">
        <f t="shared" ref="E331:E332" si="781">G331+I331+K331+L331+N331</f>
        <v>6709</v>
      </c>
      <c r="F331" s="39">
        <f t="shared" ref="F331:F332" si="782">H331+J331+K331+L331+N331</f>
        <v>11000</v>
      </c>
      <c r="G331" s="35">
        <v>6709</v>
      </c>
      <c r="H331" s="35">
        <v>6709</v>
      </c>
      <c r="I331" s="35"/>
      <c r="J331" s="35">
        <v>4291</v>
      </c>
      <c r="K331" s="35"/>
      <c r="L331" s="35"/>
      <c r="M331" s="35"/>
      <c r="N331" s="35"/>
      <c r="O331" s="35">
        <f t="shared" ref="O331:O332" si="783">Q331+X331</f>
        <v>0</v>
      </c>
      <c r="P331" s="35">
        <f t="shared" ref="P331:P332" si="784">R331+X331</f>
        <v>0</v>
      </c>
      <c r="Q331" s="35">
        <f t="shared" ref="Q331:Q332" si="785">S331+U331+V331+W331</f>
        <v>0</v>
      </c>
      <c r="R331" s="35">
        <f t="shared" ref="R331:R332" si="786">T331+U331+V331+W331</f>
        <v>0</v>
      </c>
      <c r="S331" s="35"/>
      <c r="T331" s="35"/>
      <c r="U331" s="35"/>
      <c r="V331" s="35"/>
      <c r="W331" s="35"/>
      <c r="X331" s="35"/>
      <c r="Y331" s="39">
        <f>Z331+AF331</f>
        <v>2543</v>
      </c>
      <c r="Z331" s="39">
        <f t="shared" ref="Z331:Z332" si="787">AA331+AB331+AC331+AD331</f>
        <v>2543</v>
      </c>
      <c r="AA331" s="39">
        <v>2543</v>
      </c>
      <c r="AB331" s="39"/>
      <c r="AC331" s="39"/>
      <c r="AD331" s="39"/>
      <c r="AE331" s="39"/>
      <c r="AF331" s="39"/>
      <c r="AG331" s="39"/>
      <c r="AH331" s="39"/>
      <c r="AI331" s="39"/>
      <c r="AJ331" s="39"/>
      <c r="AK331" s="39"/>
      <c r="AL331" s="39"/>
      <c r="AM331" s="91">
        <f>Y331/C331*100</f>
        <v>37.904307646445076</v>
      </c>
      <c r="AN331" s="91">
        <f t="shared" si="652"/>
        <v>23.118181818181817</v>
      </c>
      <c r="AO331" s="12" t="s">
        <v>271</v>
      </c>
      <c r="AP331" s="45"/>
      <c r="AQ331">
        <v>1</v>
      </c>
    </row>
    <row r="332" spans="1:43" ht="48" customHeight="1">
      <c r="A332" s="293">
        <v>2</v>
      </c>
      <c r="B332" s="305" t="s">
        <v>644</v>
      </c>
      <c r="C332" s="39"/>
      <c r="D332" s="39">
        <f t="shared" si="765"/>
        <v>5278</v>
      </c>
      <c r="E332" s="39">
        <f t="shared" si="781"/>
        <v>0</v>
      </c>
      <c r="F332" s="39">
        <f t="shared" si="782"/>
        <v>5278</v>
      </c>
      <c r="G332" s="35"/>
      <c r="H332" s="35">
        <v>5278</v>
      </c>
      <c r="I332" s="35"/>
      <c r="J332" s="35"/>
      <c r="K332" s="35"/>
      <c r="L332" s="35"/>
      <c r="M332" s="35"/>
      <c r="N332" s="35"/>
      <c r="O332" s="35">
        <f t="shared" si="783"/>
        <v>0</v>
      </c>
      <c r="P332" s="35">
        <f t="shared" si="784"/>
        <v>0</v>
      </c>
      <c r="Q332" s="35">
        <f t="shared" si="785"/>
        <v>0</v>
      </c>
      <c r="R332" s="35">
        <f t="shared" si="786"/>
        <v>0</v>
      </c>
      <c r="S332" s="35"/>
      <c r="T332" s="35"/>
      <c r="U332" s="35"/>
      <c r="V332" s="35"/>
      <c r="W332" s="35"/>
      <c r="X332" s="35"/>
      <c r="Y332" s="39">
        <f>Z332+AF332</f>
        <v>4454</v>
      </c>
      <c r="Z332" s="39">
        <f t="shared" si="787"/>
        <v>4454</v>
      </c>
      <c r="AA332" s="39">
        <v>4454</v>
      </c>
      <c r="AB332" s="39"/>
      <c r="AC332" s="39"/>
      <c r="AD332" s="39"/>
      <c r="AE332" s="39"/>
      <c r="AF332" s="39"/>
      <c r="AG332" s="39"/>
      <c r="AH332" s="39"/>
      <c r="AI332" s="39"/>
      <c r="AJ332" s="39"/>
      <c r="AK332" s="39"/>
      <c r="AL332" s="39"/>
      <c r="AM332" s="91"/>
      <c r="AN332" s="91">
        <f t="shared" si="652"/>
        <v>84.388025767336117</v>
      </c>
      <c r="AO332" s="27" t="s">
        <v>313</v>
      </c>
      <c r="AP332" s="45"/>
    </row>
    <row r="333" spans="1:43">
      <c r="A333" s="16" t="s">
        <v>34</v>
      </c>
      <c r="B333" s="2" t="s">
        <v>35</v>
      </c>
      <c r="C333" s="34">
        <f>C334</f>
        <v>100985</v>
      </c>
      <c r="D333" s="34">
        <f>D334</f>
        <v>117415</v>
      </c>
      <c r="E333" s="34">
        <f t="shared" ref="E333:AL333" si="788">E334</f>
        <v>27941</v>
      </c>
      <c r="F333" s="34">
        <f t="shared" si="788"/>
        <v>47771</v>
      </c>
      <c r="G333" s="34">
        <f t="shared" si="788"/>
        <v>7941</v>
      </c>
      <c r="H333" s="34">
        <f t="shared" si="788"/>
        <v>7271</v>
      </c>
      <c r="I333" s="34">
        <f t="shared" si="788"/>
        <v>20000</v>
      </c>
      <c r="J333" s="34">
        <f t="shared" si="788"/>
        <v>40500</v>
      </c>
      <c r="K333" s="34">
        <f t="shared" si="788"/>
        <v>0</v>
      </c>
      <c r="L333" s="34">
        <f t="shared" si="788"/>
        <v>0</v>
      </c>
      <c r="M333" s="34">
        <f t="shared" si="788"/>
        <v>0</v>
      </c>
      <c r="N333" s="34">
        <f t="shared" si="788"/>
        <v>0</v>
      </c>
      <c r="O333" s="34">
        <f t="shared" si="788"/>
        <v>73044</v>
      </c>
      <c r="P333" s="34">
        <f t="shared" si="788"/>
        <v>69644</v>
      </c>
      <c r="Q333" s="34">
        <f t="shared" si="788"/>
        <v>73044</v>
      </c>
      <c r="R333" s="34">
        <f t="shared" si="788"/>
        <v>69644</v>
      </c>
      <c r="S333" s="34">
        <f t="shared" si="788"/>
        <v>73044</v>
      </c>
      <c r="T333" s="34">
        <f t="shared" si="788"/>
        <v>69644</v>
      </c>
      <c r="U333" s="34">
        <f t="shared" si="788"/>
        <v>0</v>
      </c>
      <c r="V333" s="34">
        <f t="shared" si="788"/>
        <v>0</v>
      </c>
      <c r="W333" s="34">
        <f t="shared" si="788"/>
        <v>0</v>
      </c>
      <c r="X333" s="34">
        <f t="shared" si="788"/>
        <v>0</v>
      </c>
      <c r="Y333" s="34">
        <f t="shared" si="788"/>
        <v>51034</v>
      </c>
      <c r="Z333" s="34">
        <f t="shared" si="788"/>
        <v>16824</v>
      </c>
      <c r="AA333" s="34">
        <f t="shared" si="788"/>
        <v>2728</v>
      </c>
      <c r="AB333" s="34">
        <f t="shared" si="788"/>
        <v>14096</v>
      </c>
      <c r="AC333" s="34">
        <f t="shared" si="788"/>
        <v>0</v>
      </c>
      <c r="AD333" s="34">
        <f t="shared" si="788"/>
        <v>0</v>
      </c>
      <c r="AE333" s="34"/>
      <c r="AF333" s="34">
        <f t="shared" si="788"/>
        <v>34210</v>
      </c>
      <c r="AG333" s="34">
        <f t="shared" si="788"/>
        <v>34210</v>
      </c>
      <c r="AH333" s="34">
        <f t="shared" si="788"/>
        <v>34210</v>
      </c>
      <c r="AI333" s="34">
        <f t="shared" si="788"/>
        <v>0</v>
      </c>
      <c r="AJ333" s="34">
        <f t="shared" si="788"/>
        <v>0</v>
      </c>
      <c r="AK333" s="34">
        <f t="shared" si="788"/>
        <v>0</v>
      </c>
      <c r="AL333" s="34">
        <f t="shared" si="788"/>
        <v>0</v>
      </c>
      <c r="AM333" s="90">
        <f>Y333/C333*100</f>
        <v>50.536218250235187</v>
      </c>
      <c r="AN333" s="90">
        <f t="shared" si="652"/>
        <v>43.464633990546353</v>
      </c>
      <c r="AO333" s="16"/>
      <c r="AP333" s="44"/>
    </row>
    <row r="334" spans="1:43" ht="19.5">
      <c r="A334" s="21" t="s">
        <v>46</v>
      </c>
      <c r="B334" s="56" t="s">
        <v>33</v>
      </c>
      <c r="C334" s="38">
        <f>SUM(C335:C341)</f>
        <v>100985</v>
      </c>
      <c r="D334" s="38">
        <f>SUM(D335:D341)</f>
        <v>117415</v>
      </c>
      <c r="E334" s="38">
        <f t="shared" ref="E334" si="789">SUM(E335:E341)</f>
        <v>27941</v>
      </c>
      <c r="F334" s="38">
        <f t="shared" ref="F334:AL334" si="790">SUM(F335:F341)</f>
        <v>47771</v>
      </c>
      <c r="G334" s="38">
        <f t="shared" si="790"/>
        <v>7941</v>
      </c>
      <c r="H334" s="38">
        <f t="shared" si="790"/>
        <v>7271</v>
      </c>
      <c r="I334" s="38">
        <f t="shared" si="790"/>
        <v>20000</v>
      </c>
      <c r="J334" s="38">
        <f t="shared" si="790"/>
        <v>40500</v>
      </c>
      <c r="K334" s="38">
        <f t="shared" si="790"/>
        <v>0</v>
      </c>
      <c r="L334" s="38">
        <f t="shared" si="790"/>
        <v>0</v>
      </c>
      <c r="M334" s="38">
        <f t="shared" si="790"/>
        <v>0</v>
      </c>
      <c r="N334" s="38">
        <f t="shared" si="790"/>
        <v>0</v>
      </c>
      <c r="O334" s="38">
        <f t="shared" si="790"/>
        <v>73044</v>
      </c>
      <c r="P334" s="38">
        <f t="shared" si="790"/>
        <v>69644</v>
      </c>
      <c r="Q334" s="38">
        <f t="shared" si="790"/>
        <v>73044</v>
      </c>
      <c r="R334" s="38">
        <f t="shared" si="790"/>
        <v>69644</v>
      </c>
      <c r="S334" s="38">
        <f t="shared" si="790"/>
        <v>73044</v>
      </c>
      <c r="T334" s="38">
        <f t="shared" si="790"/>
        <v>69644</v>
      </c>
      <c r="U334" s="38">
        <f t="shared" si="790"/>
        <v>0</v>
      </c>
      <c r="V334" s="38">
        <f t="shared" si="790"/>
        <v>0</v>
      </c>
      <c r="W334" s="38">
        <f t="shared" si="790"/>
        <v>0</v>
      </c>
      <c r="X334" s="38">
        <f t="shared" si="790"/>
        <v>0</v>
      </c>
      <c r="Y334" s="38">
        <f t="shared" si="790"/>
        <v>51034</v>
      </c>
      <c r="Z334" s="38">
        <f t="shared" si="790"/>
        <v>16824</v>
      </c>
      <c r="AA334" s="38">
        <f t="shared" si="790"/>
        <v>2728</v>
      </c>
      <c r="AB334" s="38">
        <f t="shared" si="790"/>
        <v>14096</v>
      </c>
      <c r="AC334" s="38">
        <f t="shared" si="790"/>
        <v>0</v>
      </c>
      <c r="AD334" s="38">
        <f t="shared" si="790"/>
        <v>0</v>
      </c>
      <c r="AE334" s="38"/>
      <c r="AF334" s="38">
        <f t="shared" si="790"/>
        <v>34210</v>
      </c>
      <c r="AG334" s="38">
        <f t="shared" si="790"/>
        <v>34210</v>
      </c>
      <c r="AH334" s="38">
        <f t="shared" si="790"/>
        <v>34210</v>
      </c>
      <c r="AI334" s="38">
        <f t="shared" si="790"/>
        <v>0</v>
      </c>
      <c r="AJ334" s="38">
        <f t="shared" si="790"/>
        <v>0</v>
      </c>
      <c r="AK334" s="38">
        <f t="shared" si="790"/>
        <v>0</v>
      </c>
      <c r="AL334" s="38">
        <f t="shared" si="790"/>
        <v>0</v>
      </c>
      <c r="AM334" s="96">
        <f>Y334/C334*100</f>
        <v>50.536218250235187</v>
      </c>
      <c r="AN334" s="96">
        <f t="shared" si="652"/>
        <v>43.464633990546353</v>
      </c>
      <c r="AO334" s="31"/>
      <c r="AP334" s="51">
        <v>0</v>
      </c>
    </row>
    <row r="335" spans="1:43" ht="63.75" customHeight="1">
      <c r="A335" s="12">
        <v>1</v>
      </c>
      <c r="B335" s="5" t="s">
        <v>191</v>
      </c>
      <c r="C335" s="39">
        <f t="shared" ref="C335:D341" si="791">E335+O335</f>
        <v>4755</v>
      </c>
      <c r="D335" s="39">
        <f t="shared" si="791"/>
        <v>4755</v>
      </c>
      <c r="E335" s="39">
        <f t="shared" ref="E335:E341" si="792">G335+I335+K335+L335+N335</f>
        <v>4755</v>
      </c>
      <c r="F335" s="39">
        <f t="shared" ref="F335:F341" si="793">H335+J335+K335+L335+N335</f>
        <v>4755</v>
      </c>
      <c r="G335" s="35">
        <v>4755</v>
      </c>
      <c r="H335" s="35">
        <v>4755</v>
      </c>
      <c r="I335" s="35"/>
      <c r="J335" s="35"/>
      <c r="K335" s="35"/>
      <c r="L335" s="35"/>
      <c r="M335" s="35"/>
      <c r="N335" s="35"/>
      <c r="O335" s="35">
        <f t="shared" ref="O335:O341" si="794">Q335+X335</f>
        <v>0</v>
      </c>
      <c r="P335" s="35">
        <f t="shared" ref="P335:P341" si="795">R335+X335</f>
        <v>0</v>
      </c>
      <c r="Q335" s="35">
        <f t="shared" ref="Q335:Q341" si="796">S335+U335+V335+W335</f>
        <v>0</v>
      </c>
      <c r="R335" s="35">
        <f t="shared" ref="R335:R341" si="797">T335+U335+V335+W335</f>
        <v>0</v>
      </c>
      <c r="S335" s="35"/>
      <c r="T335" s="35"/>
      <c r="U335" s="35"/>
      <c r="V335" s="35"/>
      <c r="W335" s="35"/>
      <c r="X335" s="35"/>
      <c r="Y335" s="39">
        <f t="shared" ref="Y335:Y339" si="798">Z335+AF335</f>
        <v>517</v>
      </c>
      <c r="Z335" s="39">
        <f t="shared" ref="Z335:Z339" si="799">AA335+AB335+AC335+AD335</f>
        <v>517</v>
      </c>
      <c r="AA335" s="39">
        <v>517</v>
      </c>
      <c r="AB335" s="39"/>
      <c r="AC335" s="39"/>
      <c r="AD335" s="39"/>
      <c r="AE335" s="39"/>
      <c r="AF335" s="39"/>
      <c r="AG335" s="39"/>
      <c r="AH335" s="39"/>
      <c r="AI335" s="39"/>
      <c r="AJ335" s="39"/>
      <c r="AK335" s="39"/>
      <c r="AL335" s="39"/>
      <c r="AM335" s="91">
        <f>Y335/C335*100</f>
        <v>10.872765509989485</v>
      </c>
      <c r="AN335" s="90">
        <f t="shared" si="652"/>
        <v>10.872765509989485</v>
      </c>
      <c r="AO335" s="12" t="s">
        <v>273</v>
      </c>
      <c r="AP335" s="45"/>
      <c r="AQ335">
        <v>1</v>
      </c>
    </row>
    <row r="336" spans="1:43" ht="48" customHeight="1">
      <c r="A336" s="12">
        <v>2</v>
      </c>
      <c r="B336" s="5" t="s">
        <v>192</v>
      </c>
      <c r="C336" s="39">
        <f t="shared" si="791"/>
        <v>3186</v>
      </c>
      <c r="D336" s="39">
        <f t="shared" si="791"/>
        <v>2516</v>
      </c>
      <c r="E336" s="39">
        <f t="shared" si="792"/>
        <v>3186</v>
      </c>
      <c r="F336" s="39">
        <f t="shared" si="793"/>
        <v>2516</v>
      </c>
      <c r="G336" s="35">
        <v>3186</v>
      </c>
      <c r="H336" s="35">
        <v>2516</v>
      </c>
      <c r="I336" s="35"/>
      <c r="J336" s="35"/>
      <c r="K336" s="35"/>
      <c r="L336" s="35"/>
      <c r="M336" s="35"/>
      <c r="N336" s="35"/>
      <c r="O336" s="35">
        <f t="shared" si="794"/>
        <v>0</v>
      </c>
      <c r="P336" s="35">
        <f t="shared" si="795"/>
        <v>0</v>
      </c>
      <c r="Q336" s="35">
        <f t="shared" si="796"/>
        <v>0</v>
      </c>
      <c r="R336" s="35">
        <f t="shared" si="797"/>
        <v>0</v>
      </c>
      <c r="S336" s="35"/>
      <c r="T336" s="35"/>
      <c r="U336" s="35"/>
      <c r="V336" s="35"/>
      <c r="W336" s="35"/>
      <c r="X336" s="35"/>
      <c r="Y336" s="39">
        <f t="shared" si="798"/>
        <v>2211</v>
      </c>
      <c r="Z336" s="39">
        <f t="shared" si="799"/>
        <v>2211</v>
      </c>
      <c r="AA336" s="39">
        <v>2211</v>
      </c>
      <c r="AB336" s="39"/>
      <c r="AC336" s="39"/>
      <c r="AD336" s="39"/>
      <c r="AE336" s="39"/>
      <c r="AF336" s="39"/>
      <c r="AG336" s="39"/>
      <c r="AH336" s="39"/>
      <c r="AI336" s="39"/>
      <c r="AJ336" s="39"/>
      <c r="AK336" s="39"/>
      <c r="AL336" s="39"/>
      <c r="AM336" s="91">
        <f>Y336/C336*100</f>
        <v>69.397363465160083</v>
      </c>
      <c r="AN336" s="91">
        <f t="shared" si="652"/>
        <v>87.877583465818759</v>
      </c>
      <c r="AO336" s="12" t="s">
        <v>274</v>
      </c>
      <c r="AP336" s="45"/>
      <c r="AQ336">
        <v>1</v>
      </c>
    </row>
    <row r="337" spans="1:48" ht="24.75" customHeight="1">
      <c r="A337" s="12" t="s">
        <v>138</v>
      </c>
      <c r="B337" s="5" t="s">
        <v>193</v>
      </c>
      <c r="C337" s="39">
        <f t="shared" si="791"/>
        <v>20000</v>
      </c>
      <c r="D337" s="39">
        <f t="shared" si="791"/>
        <v>20000</v>
      </c>
      <c r="E337" s="39">
        <f t="shared" si="792"/>
        <v>20000</v>
      </c>
      <c r="F337" s="39">
        <f t="shared" si="793"/>
        <v>20000</v>
      </c>
      <c r="G337" s="35"/>
      <c r="H337" s="35"/>
      <c r="I337" s="35">
        <v>20000</v>
      </c>
      <c r="J337" s="35">
        <v>20000</v>
      </c>
      <c r="K337" s="35"/>
      <c r="L337" s="35"/>
      <c r="M337" s="35"/>
      <c r="N337" s="35"/>
      <c r="O337" s="35">
        <f t="shared" si="794"/>
        <v>0</v>
      </c>
      <c r="P337" s="35">
        <f t="shared" si="795"/>
        <v>0</v>
      </c>
      <c r="Q337" s="35">
        <f t="shared" si="796"/>
        <v>0</v>
      </c>
      <c r="R337" s="35">
        <f t="shared" si="797"/>
        <v>0</v>
      </c>
      <c r="S337" s="35"/>
      <c r="T337" s="35"/>
      <c r="U337" s="35"/>
      <c r="V337" s="35"/>
      <c r="W337" s="35"/>
      <c r="X337" s="35"/>
      <c r="Y337" s="39">
        <f t="shared" si="798"/>
        <v>0</v>
      </c>
      <c r="Z337" s="39">
        <f t="shared" si="799"/>
        <v>0</v>
      </c>
      <c r="AA337" s="39"/>
      <c r="AB337" s="39"/>
      <c r="AC337" s="39"/>
      <c r="AD337" s="39"/>
      <c r="AE337" s="39"/>
      <c r="AF337" s="39"/>
      <c r="AG337" s="39"/>
      <c r="AH337" s="39"/>
      <c r="AI337" s="39"/>
      <c r="AJ337" s="39"/>
      <c r="AK337" s="39"/>
      <c r="AL337" s="39"/>
      <c r="AM337" s="91">
        <f>Y337/C337*100</f>
        <v>0</v>
      </c>
      <c r="AN337" s="90">
        <f t="shared" si="652"/>
        <v>0</v>
      </c>
      <c r="AO337" s="12" t="s">
        <v>272</v>
      </c>
      <c r="AP337" s="45"/>
      <c r="AQ337">
        <v>1</v>
      </c>
    </row>
    <row r="338" spans="1:48" ht="47.25" customHeight="1">
      <c r="A338" s="293" t="s">
        <v>140</v>
      </c>
      <c r="B338" s="306" t="s">
        <v>911</v>
      </c>
      <c r="C338" s="39"/>
      <c r="D338" s="39">
        <f t="shared" si="791"/>
        <v>15500</v>
      </c>
      <c r="E338" s="39">
        <f t="shared" si="792"/>
        <v>0</v>
      </c>
      <c r="F338" s="39">
        <f t="shared" si="793"/>
        <v>15500</v>
      </c>
      <c r="G338" s="35"/>
      <c r="H338" s="35"/>
      <c r="I338" s="35"/>
      <c r="J338" s="35">
        <v>15500</v>
      </c>
      <c r="K338" s="35"/>
      <c r="L338" s="35"/>
      <c r="M338" s="35"/>
      <c r="N338" s="35"/>
      <c r="O338" s="35">
        <f t="shared" si="794"/>
        <v>0</v>
      </c>
      <c r="P338" s="35">
        <f t="shared" si="795"/>
        <v>0</v>
      </c>
      <c r="Q338" s="35">
        <f t="shared" si="796"/>
        <v>0</v>
      </c>
      <c r="R338" s="35">
        <f t="shared" si="797"/>
        <v>0</v>
      </c>
      <c r="S338" s="35"/>
      <c r="T338" s="35"/>
      <c r="U338" s="35"/>
      <c r="V338" s="35"/>
      <c r="W338" s="35"/>
      <c r="X338" s="35"/>
      <c r="Y338" s="39">
        <f t="shared" si="798"/>
        <v>13936</v>
      </c>
      <c r="Z338" s="39">
        <f t="shared" si="799"/>
        <v>13936</v>
      </c>
      <c r="AA338" s="39"/>
      <c r="AB338" s="39">
        <v>13936</v>
      </c>
      <c r="AC338" s="39"/>
      <c r="AD338" s="39"/>
      <c r="AE338" s="39"/>
      <c r="AF338" s="39"/>
      <c r="AG338" s="39"/>
      <c r="AH338" s="39"/>
      <c r="AI338" s="39"/>
      <c r="AJ338" s="39"/>
      <c r="AK338" s="39"/>
      <c r="AL338" s="39"/>
      <c r="AM338" s="91"/>
      <c r="AN338" s="91">
        <f t="shared" si="652"/>
        <v>89.909677419354836</v>
      </c>
      <c r="AO338" s="12" t="s">
        <v>315</v>
      </c>
      <c r="AP338" s="45"/>
    </row>
    <row r="339" spans="1:48" ht="45.75" customHeight="1">
      <c r="A339" s="293" t="s">
        <v>201</v>
      </c>
      <c r="B339" s="307" t="s">
        <v>912</v>
      </c>
      <c r="C339" s="39"/>
      <c r="D339" s="39">
        <f t="shared" si="791"/>
        <v>5000</v>
      </c>
      <c r="E339" s="39">
        <f t="shared" si="792"/>
        <v>0</v>
      </c>
      <c r="F339" s="39">
        <f t="shared" si="793"/>
        <v>5000</v>
      </c>
      <c r="G339" s="35"/>
      <c r="H339" s="35"/>
      <c r="I339" s="35"/>
      <c r="J339" s="35">
        <v>5000</v>
      </c>
      <c r="K339" s="35"/>
      <c r="L339" s="35"/>
      <c r="M339" s="35"/>
      <c r="N339" s="35"/>
      <c r="O339" s="35">
        <f t="shared" si="794"/>
        <v>0</v>
      </c>
      <c r="P339" s="35">
        <f t="shared" si="795"/>
        <v>0</v>
      </c>
      <c r="Q339" s="35">
        <f t="shared" si="796"/>
        <v>0</v>
      </c>
      <c r="R339" s="35">
        <f t="shared" si="797"/>
        <v>0</v>
      </c>
      <c r="S339" s="35"/>
      <c r="T339" s="35"/>
      <c r="U339" s="35"/>
      <c r="V339" s="35"/>
      <c r="W339" s="35"/>
      <c r="X339" s="35"/>
      <c r="Y339" s="39">
        <f t="shared" si="798"/>
        <v>160</v>
      </c>
      <c r="Z339" s="39">
        <f t="shared" si="799"/>
        <v>160</v>
      </c>
      <c r="AA339" s="39"/>
      <c r="AB339" s="39">
        <v>160</v>
      </c>
      <c r="AC339" s="39"/>
      <c r="AD339" s="39"/>
      <c r="AE339" s="39"/>
      <c r="AF339" s="39"/>
      <c r="AG339" s="39"/>
      <c r="AH339" s="39"/>
      <c r="AI339" s="39"/>
      <c r="AJ339" s="39"/>
      <c r="AK339" s="39"/>
      <c r="AL339" s="39"/>
      <c r="AM339" s="91"/>
      <c r="AN339" s="91">
        <f t="shared" si="652"/>
        <v>3.2</v>
      </c>
      <c r="AO339" s="308" t="s">
        <v>381</v>
      </c>
      <c r="AP339" s="45"/>
    </row>
    <row r="340" spans="1:48" ht="50.25" customHeight="1">
      <c r="A340" s="12">
        <v>6</v>
      </c>
      <c r="B340" s="5" t="s">
        <v>338</v>
      </c>
      <c r="C340" s="39">
        <f t="shared" si="791"/>
        <v>26439</v>
      </c>
      <c r="D340" s="39">
        <f t="shared" si="791"/>
        <v>23039</v>
      </c>
      <c r="E340" s="39">
        <f t="shared" si="792"/>
        <v>0</v>
      </c>
      <c r="F340" s="39">
        <f t="shared" si="793"/>
        <v>0</v>
      </c>
      <c r="G340" s="35"/>
      <c r="H340" s="35"/>
      <c r="I340" s="35"/>
      <c r="J340" s="35"/>
      <c r="K340" s="35"/>
      <c r="L340" s="35"/>
      <c r="M340" s="35"/>
      <c r="N340" s="35"/>
      <c r="O340" s="35">
        <f t="shared" si="794"/>
        <v>26439</v>
      </c>
      <c r="P340" s="35">
        <f t="shared" si="795"/>
        <v>23039</v>
      </c>
      <c r="Q340" s="35">
        <f t="shared" si="796"/>
        <v>26439</v>
      </c>
      <c r="R340" s="35">
        <f t="shared" si="797"/>
        <v>23039</v>
      </c>
      <c r="S340" s="35">
        <v>26439</v>
      </c>
      <c r="T340" s="35">
        <v>23039</v>
      </c>
      <c r="U340" s="35"/>
      <c r="V340" s="35"/>
      <c r="W340" s="35"/>
      <c r="X340" s="35"/>
      <c r="Y340" s="39">
        <f>Z340+AF340</f>
        <v>22630</v>
      </c>
      <c r="Z340" s="39">
        <f>AA340+AB340+AC340+AD340</f>
        <v>0</v>
      </c>
      <c r="AA340" s="39"/>
      <c r="AB340" s="39"/>
      <c r="AC340" s="39"/>
      <c r="AD340" s="39"/>
      <c r="AE340" s="39"/>
      <c r="AF340" s="39">
        <f t="shared" ref="AF340" si="800">AG340+AL340</f>
        <v>22630</v>
      </c>
      <c r="AG340" s="39">
        <f t="shared" ref="AG340" si="801">AH340+AI340+AJ340+AK340</f>
        <v>22630</v>
      </c>
      <c r="AH340" s="39">
        <v>22630</v>
      </c>
      <c r="AI340" s="39"/>
      <c r="AJ340" s="39"/>
      <c r="AK340" s="39"/>
      <c r="AL340" s="39"/>
      <c r="AM340" s="91">
        <f t="shared" ref="AM340:AM346" si="802">Y340/C340*100</f>
        <v>85.593252392299263</v>
      </c>
      <c r="AN340" s="91">
        <f t="shared" si="652"/>
        <v>98.224749338078908</v>
      </c>
      <c r="AO340" s="12" t="s">
        <v>271</v>
      </c>
      <c r="AP340" s="45"/>
      <c r="AQ340">
        <v>1</v>
      </c>
    </row>
    <row r="341" spans="1:48" ht="47.25" customHeight="1">
      <c r="A341" s="12">
        <v>7</v>
      </c>
      <c r="B341" s="5" t="s">
        <v>339</v>
      </c>
      <c r="C341" s="39">
        <f t="shared" si="791"/>
        <v>46605</v>
      </c>
      <c r="D341" s="39">
        <f t="shared" si="791"/>
        <v>46605</v>
      </c>
      <c r="E341" s="39">
        <f t="shared" si="792"/>
        <v>0</v>
      </c>
      <c r="F341" s="39">
        <f t="shared" si="793"/>
        <v>0</v>
      </c>
      <c r="G341" s="35"/>
      <c r="H341" s="35"/>
      <c r="I341" s="35"/>
      <c r="J341" s="35"/>
      <c r="K341" s="35"/>
      <c r="L341" s="35"/>
      <c r="M341" s="35"/>
      <c r="N341" s="35"/>
      <c r="O341" s="35">
        <f t="shared" si="794"/>
        <v>46605</v>
      </c>
      <c r="P341" s="35">
        <f t="shared" si="795"/>
        <v>46605</v>
      </c>
      <c r="Q341" s="35">
        <f t="shared" si="796"/>
        <v>46605</v>
      </c>
      <c r="R341" s="35">
        <f t="shared" si="797"/>
        <v>46605</v>
      </c>
      <c r="S341" s="35">
        <v>46605</v>
      </c>
      <c r="T341" s="35">
        <v>46605</v>
      </c>
      <c r="U341" s="35"/>
      <c r="V341" s="35"/>
      <c r="W341" s="35"/>
      <c r="X341" s="35"/>
      <c r="Y341" s="39">
        <f>Z341+AF341</f>
        <v>11580</v>
      </c>
      <c r="Z341" s="39">
        <f>AA341+AB341+AC341+AD341</f>
        <v>0</v>
      </c>
      <c r="AA341" s="39"/>
      <c r="AB341" s="39"/>
      <c r="AC341" s="39"/>
      <c r="AD341" s="39"/>
      <c r="AE341" s="39"/>
      <c r="AF341" s="39">
        <f t="shared" ref="AF341" si="803">AG341+AL341</f>
        <v>11580</v>
      </c>
      <c r="AG341" s="39">
        <f t="shared" ref="AG341" si="804">AH341+AI341+AJ341+AK341</f>
        <v>11580</v>
      </c>
      <c r="AH341" s="39">
        <v>11580</v>
      </c>
      <c r="AI341" s="39"/>
      <c r="AJ341" s="39"/>
      <c r="AK341" s="39"/>
      <c r="AL341" s="39"/>
      <c r="AM341" s="91">
        <f t="shared" si="802"/>
        <v>24.847119407788863</v>
      </c>
      <c r="AN341" s="91">
        <f t="shared" si="652"/>
        <v>24.847119407788863</v>
      </c>
      <c r="AO341" s="27" t="s">
        <v>313</v>
      </c>
      <c r="AP341" s="45"/>
      <c r="AQ341">
        <v>1</v>
      </c>
    </row>
    <row r="342" spans="1:48">
      <c r="A342" s="15" t="s">
        <v>36</v>
      </c>
      <c r="B342" s="2" t="s">
        <v>37</v>
      </c>
      <c r="C342" s="34">
        <f>C343</f>
        <v>1913</v>
      </c>
      <c r="D342" s="34">
        <f>D343</f>
        <v>3413</v>
      </c>
      <c r="E342" s="34">
        <f t="shared" ref="E342:AB345" si="805">E343</f>
        <v>1913</v>
      </c>
      <c r="F342" s="34">
        <f t="shared" si="805"/>
        <v>3413</v>
      </c>
      <c r="G342" s="34">
        <f t="shared" si="805"/>
        <v>1913</v>
      </c>
      <c r="H342" s="34">
        <f t="shared" si="805"/>
        <v>3413</v>
      </c>
      <c r="I342" s="34">
        <f t="shared" si="805"/>
        <v>0</v>
      </c>
      <c r="J342" s="34">
        <f t="shared" si="805"/>
        <v>0</v>
      </c>
      <c r="K342" s="34">
        <f t="shared" si="805"/>
        <v>0</v>
      </c>
      <c r="L342" s="34">
        <f t="shared" si="805"/>
        <v>0</v>
      </c>
      <c r="M342" s="34">
        <f t="shared" si="805"/>
        <v>0</v>
      </c>
      <c r="N342" s="34">
        <f t="shared" si="805"/>
        <v>0</v>
      </c>
      <c r="O342" s="34">
        <f t="shared" si="805"/>
        <v>0</v>
      </c>
      <c r="P342" s="34">
        <f t="shared" si="805"/>
        <v>0</v>
      </c>
      <c r="Q342" s="34">
        <f t="shared" si="805"/>
        <v>0</v>
      </c>
      <c r="R342" s="34">
        <f t="shared" si="805"/>
        <v>0</v>
      </c>
      <c r="S342" s="34">
        <f t="shared" si="805"/>
        <v>0</v>
      </c>
      <c r="T342" s="34">
        <f t="shared" si="805"/>
        <v>0</v>
      </c>
      <c r="U342" s="34">
        <f t="shared" si="805"/>
        <v>0</v>
      </c>
      <c r="V342" s="34">
        <f t="shared" si="805"/>
        <v>0</v>
      </c>
      <c r="W342" s="34">
        <f t="shared" si="805"/>
        <v>0</v>
      </c>
      <c r="X342" s="34">
        <f t="shared" si="805"/>
        <v>0</v>
      </c>
      <c r="Y342" s="34">
        <f t="shared" si="805"/>
        <v>641</v>
      </c>
      <c r="Z342" s="34">
        <f t="shared" si="805"/>
        <v>641</v>
      </c>
      <c r="AA342" s="34">
        <f t="shared" si="805"/>
        <v>641</v>
      </c>
      <c r="AB342" s="34">
        <f t="shared" si="805"/>
        <v>0</v>
      </c>
      <c r="AC342" s="34">
        <f t="shared" ref="G342:AL344" si="806">AC343</f>
        <v>0</v>
      </c>
      <c r="AD342" s="34">
        <f t="shared" si="806"/>
        <v>0</v>
      </c>
      <c r="AE342" s="34"/>
      <c r="AF342" s="34">
        <f t="shared" si="806"/>
        <v>0</v>
      </c>
      <c r="AG342" s="34">
        <f t="shared" si="806"/>
        <v>0</v>
      </c>
      <c r="AH342" s="34">
        <f t="shared" si="806"/>
        <v>0</v>
      </c>
      <c r="AI342" s="34">
        <f t="shared" si="806"/>
        <v>0</v>
      </c>
      <c r="AJ342" s="34">
        <f t="shared" si="806"/>
        <v>0</v>
      </c>
      <c r="AK342" s="34">
        <f t="shared" si="806"/>
        <v>0</v>
      </c>
      <c r="AL342" s="34">
        <f t="shared" si="806"/>
        <v>0</v>
      </c>
      <c r="AM342" s="90">
        <f t="shared" si="802"/>
        <v>33.507579717720859</v>
      </c>
      <c r="AN342" s="90">
        <f t="shared" si="652"/>
        <v>18.781130969821273</v>
      </c>
      <c r="AO342" s="20">
        <v>0</v>
      </c>
      <c r="AP342" s="44">
        <v>0</v>
      </c>
    </row>
    <row r="343" spans="1:48" ht="19.5">
      <c r="A343" s="21" t="s">
        <v>46</v>
      </c>
      <c r="B343" s="56" t="s">
        <v>33</v>
      </c>
      <c r="C343" s="38">
        <f t="shared" ref="C343:F343" si="807">SUM(C344,C347)</f>
        <v>1913</v>
      </c>
      <c r="D343" s="38">
        <f t="shared" ref="D343" si="808">SUM(D344,D347)</f>
        <v>3413</v>
      </c>
      <c r="E343" s="38">
        <f t="shared" si="807"/>
        <v>1913</v>
      </c>
      <c r="F343" s="38">
        <f t="shared" si="807"/>
        <v>3413</v>
      </c>
      <c r="G343" s="38">
        <f t="shared" ref="G343:AL343" si="809">SUM(G344,G347)</f>
        <v>1913</v>
      </c>
      <c r="H343" s="38">
        <f t="shared" si="809"/>
        <v>3413</v>
      </c>
      <c r="I343" s="38">
        <f t="shared" si="809"/>
        <v>0</v>
      </c>
      <c r="J343" s="38">
        <f t="shared" si="809"/>
        <v>0</v>
      </c>
      <c r="K343" s="38">
        <f t="shared" si="809"/>
        <v>0</v>
      </c>
      <c r="L343" s="38">
        <f t="shared" si="809"/>
        <v>0</v>
      </c>
      <c r="M343" s="38">
        <f t="shared" si="809"/>
        <v>0</v>
      </c>
      <c r="N343" s="38">
        <f t="shared" si="809"/>
        <v>0</v>
      </c>
      <c r="O343" s="38">
        <f t="shared" si="809"/>
        <v>0</v>
      </c>
      <c r="P343" s="38">
        <f t="shared" si="809"/>
        <v>0</v>
      </c>
      <c r="Q343" s="38">
        <f t="shared" si="809"/>
        <v>0</v>
      </c>
      <c r="R343" s="38">
        <f t="shared" si="809"/>
        <v>0</v>
      </c>
      <c r="S343" s="38">
        <f t="shared" si="809"/>
        <v>0</v>
      </c>
      <c r="T343" s="38">
        <f t="shared" si="809"/>
        <v>0</v>
      </c>
      <c r="U343" s="38">
        <f t="shared" si="809"/>
        <v>0</v>
      </c>
      <c r="V343" s="38">
        <f t="shared" si="809"/>
        <v>0</v>
      </c>
      <c r="W343" s="38">
        <f t="shared" si="809"/>
        <v>0</v>
      </c>
      <c r="X343" s="38">
        <f t="shared" si="809"/>
        <v>0</v>
      </c>
      <c r="Y343" s="38">
        <f t="shared" si="809"/>
        <v>641</v>
      </c>
      <c r="Z343" s="38">
        <f t="shared" si="809"/>
        <v>641</v>
      </c>
      <c r="AA343" s="38">
        <f t="shared" si="809"/>
        <v>641</v>
      </c>
      <c r="AB343" s="38">
        <f t="shared" si="809"/>
        <v>0</v>
      </c>
      <c r="AC343" s="38">
        <f t="shared" si="809"/>
        <v>0</v>
      </c>
      <c r="AD343" s="38">
        <f t="shared" si="809"/>
        <v>0</v>
      </c>
      <c r="AE343" s="38"/>
      <c r="AF343" s="38">
        <f t="shared" si="809"/>
        <v>0</v>
      </c>
      <c r="AG343" s="38">
        <f t="shared" si="809"/>
        <v>0</v>
      </c>
      <c r="AH343" s="38">
        <f t="shared" si="809"/>
        <v>0</v>
      </c>
      <c r="AI343" s="38">
        <f t="shared" si="809"/>
        <v>0</v>
      </c>
      <c r="AJ343" s="38">
        <f t="shared" si="809"/>
        <v>0</v>
      </c>
      <c r="AK343" s="38">
        <f t="shared" si="809"/>
        <v>0</v>
      </c>
      <c r="AL343" s="38">
        <f t="shared" si="809"/>
        <v>0</v>
      </c>
      <c r="AM343" s="96">
        <f t="shared" si="802"/>
        <v>33.507579717720859</v>
      </c>
      <c r="AN343" s="96">
        <f t="shared" si="652"/>
        <v>18.781130969821273</v>
      </c>
      <c r="AO343" s="50">
        <v>0</v>
      </c>
      <c r="AP343" s="51">
        <v>0</v>
      </c>
    </row>
    <row r="344" spans="1:48" ht="54" customHeight="1">
      <c r="A344" s="16">
        <v>1</v>
      </c>
      <c r="B344" s="2" t="s">
        <v>194</v>
      </c>
      <c r="C344" s="34">
        <f>C345</f>
        <v>1913</v>
      </c>
      <c r="D344" s="34">
        <f>D345</f>
        <v>1913</v>
      </c>
      <c r="E344" s="34">
        <f t="shared" si="805"/>
        <v>1913</v>
      </c>
      <c r="F344" s="34">
        <f t="shared" si="805"/>
        <v>1913</v>
      </c>
      <c r="G344" s="34">
        <f t="shared" si="806"/>
        <v>1913</v>
      </c>
      <c r="H344" s="34">
        <f t="shared" si="806"/>
        <v>1913</v>
      </c>
      <c r="I344" s="34">
        <f t="shared" si="806"/>
        <v>0</v>
      </c>
      <c r="J344" s="34">
        <f t="shared" si="806"/>
        <v>0</v>
      </c>
      <c r="K344" s="34">
        <f t="shared" si="806"/>
        <v>0</v>
      </c>
      <c r="L344" s="34">
        <f t="shared" si="806"/>
        <v>0</v>
      </c>
      <c r="M344" s="34">
        <f t="shared" si="806"/>
        <v>0</v>
      </c>
      <c r="N344" s="34">
        <f t="shared" si="806"/>
        <v>0</v>
      </c>
      <c r="O344" s="34">
        <f t="shared" si="806"/>
        <v>0</v>
      </c>
      <c r="P344" s="34">
        <f t="shared" si="806"/>
        <v>0</v>
      </c>
      <c r="Q344" s="34">
        <f t="shared" si="806"/>
        <v>0</v>
      </c>
      <c r="R344" s="34">
        <f t="shared" si="806"/>
        <v>0</v>
      </c>
      <c r="S344" s="34">
        <f t="shared" si="806"/>
        <v>0</v>
      </c>
      <c r="T344" s="34">
        <f t="shared" si="806"/>
        <v>0</v>
      </c>
      <c r="U344" s="34">
        <f t="shared" si="806"/>
        <v>0</v>
      </c>
      <c r="V344" s="34">
        <f t="shared" si="806"/>
        <v>0</v>
      </c>
      <c r="W344" s="34">
        <f t="shared" si="806"/>
        <v>0</v>
      </c>
      <c r="X344" s="34">
        <f t="shared" si="806"/>
        <v>0</v>
      </c>
      <c r="Y344" s="34">
        <f t="shared" si="806"/>
        <v>609</v>
      </c>
      <c r="Z344" s="34">
        <f t="shared" si="806"/>
        <v>609</v>
      </c>
      <c r="AA344" s="34">
        <f t="shared" si="806"/>
        <v>609</v>
      </c>
      <c r="AB344" s="34">
        <f t="shared" si="806"/>
        <v>0</v>
      </c>
      <c r="AC344" s="34">
        <f t="shared" si="806"/>
        <v>0</v>
      </c>
      <c r="AD344" s="34">
        <f t="shared" si="806"/>
        <v>0</v>
      </c>
      <c r="AE344" s="34"/>
      <c r="AF344" s="34">
        <f t="shared" si="806"/>
        <v>0</v>
      </c>
      <c r="AG344" s="34">
        <f t="shared" si="806"/>
        <v>0</v>
      </c>
      <c r="AH344" s="34">
        <f t="shared" si="806"/>
        <v>0</v>
      </c>
      <c r="AI344" s="34">
        <f t="shared" si="806"/>
        <v>0</v>
      </c>
      <c r="AJ344" s="34">
        <f t="shared" si="806"/>
        <v>0</v>
      </c>
      <c r="AK344" s="34">
        <f t="shared" si="806"/>
        <v>0</v>
      </c>
      <c r="AL344" s="34">
        <f t="shared" si="806"/>
        <v>0</v>
      </c>
      <c r="AM344" s="91">
        <f t="shared" si="802"/>
        <v>31.834814427600627</v>
      </c>
      <c r="AN344" s="91">
        <f t="shared" si="652"/>
        <v>31.834814427600627</v>
      </c>
      <c r="AO344" s="20"/>
      <c r="AP344" s="44"/>
    </row>
    <row r="345" spans="1:48" ht="81.75" customHeight="1">
      <c r="A345" s="3"/>
      <c r="B345" s="5" t="s">
        <v>290</v>
      </c>
      <c r="C345" s="35">
        <f>C346</f>
        <v>1913</v>
      </c>
      <c r="D345" s="35">
        <f>D346</f>
        <v>1913</v>
      </c>
      <c r="E345" s="35">
        <f t="shared" si="805"/>
        <v>1913</v>
      </c>
      <c r="F345" s="35">
        <f t="shared" si="805"/>
        <v>1913</v>
      </c>
      <c r="G345" s="35">
        <f t="shared" si="805"/>
        <v>1913</v>
      </c>
      <c r="H345" s="35">
        <f t="shared" si="805"/>
        <v>1913</v>
      </c>
      <c r="I345" s="35">
        <f t="shared" si="805"/>
        <v>0</v>
      </c>
      <c r="J345" s="35">
        <f t="shared" si="805"/>
        <v>0</v>
      </c>
      <c r="K345" s="35">
        <f t="shared" si="805"/>
        <v>0</v>
      </c>
      <c r="L345" s="35">
        <f t="shared" si="805"/>
        <v>0</v>
      </c>
      <c r="M345" s="35">
        <f t="shared" si="805"/>
        <v>0</v>
      </c>
      <c r="N345" s="35">
        <f t="shared" si="805"/>
        <v>0</v>
      </c>
      <c r="O345" s="35">
        <f t="shared" si="805"/>
        <v>0</v>
      </c>
      <c r="P345" s="35">
        <f t="shared" si="805"/>
        <v>0</v>
      </c>
      <c r="Q345" s="35">
        <f t="shared" si="805"/>
        <v>0</v>
      </c>
      <c r="R345" s="35">
        <f t="shared" si="805"/>
        <v>0</v>
      </c>
      <c r="S345" s="35">
        <f t="shared" si="805"/>
        <v>0</v>
      </c>
      <c r="T345" s="35">
        <f t="shared" si="805"/>
        <v>0</v>
      </c>
      <c r="U345" s="35">
        <f t="shared" si="805"/>
        <v>0</v>
      </c>
      <c r="V345" s="35">
        <f t="shared" si="805"/>
        <v>0</v>
      </c>
      <c r="W345" s="35">
        <f t="shared" si="805"/>
        <v>0</v>
      </c>
      <c r="X345" s="35">
        <f t="shared" si="805"/>
        <v>0</v>
      </c>
      <c r="Y345" s="39">
        <f t="shared" ref="Y345:AL345" si="810">Y346</f>
        <v>609</v>
      </c>
      <c r="Z345" s="39">
        <f t="shared" si="810"/>
        <v>609</v>
      </c>
      <c r="AA345" s="39">
        <f t="shared" si="810"/>
        <v>609</v>
      </c>
      <c r="AB345" s="39">
        <f t="shared" si="810"/>
        <v>0</v>
      </c>
      <c r="AC345" s="39">
        <f t="shared" si="810"/>
        <v>0</v>
      </c>
      <c r="AD345" s="39">
        <f t="shared" si="810"/>
        <v>0</v>
      </c>
      <c r="AE345" s="39"/>
      <c r="AF345" s="39">
        <f t="shared" si="810"/>
        <v>0</v>
      </c>
      <c r="AG345" s="39">
        <f t="shared" si="810"/>
        <v>0</v>
      </c>
      <c r="AH345" s="39">
        <f t="shared" si="810"/>
        <v>0</v>
      </c>
      <c r="AI345" s="39">
        <f t="shared" si="810"/>
        <v>0</v>
      </c>
      <c r="AJ345" s="39">
        <f t="shared" si="810"/>
        <v>0</v>
      </c>
      <c r="AK345" s="39">
        <f t="shared" si="810"/>
        <v>0</v>
      </c>
      <c r="AL345" s="39">
        <f t="shared" si="810"/>
        <v>0</v>
      </c>
      <c r="AM345" s="91">
        <f t="shared" si="802"/>
        <v>31.834814427600627</v>
      </c>
      <c r="AN345" s="91">
        <f t="shared" si="652"/>
        <v>31.834814427600627</v>
      </c>
      <c r="AO345" s="19"/>
      <c r="AP345" s="45"/>
    </row>
    <row r="346" spans="1:48" ht="44.25" customHeight="1">
      <c r="A346" s="17"/>
      <c r="B346" s="18" t="s">
        <v>195</v>
      </c>
      <c r="C346" s="36">
        <f t="shared" ref="C346:D347" si="811">E346+O346</f>
        <v>1913</v>
      </c>
      <c r="D346" s="36">
        <f t="shared" si="811"/>
        <v>1913</v>
      </c>
      <c r="E346" s="36">
        <f t="shared" ref="E346:E347" si="812">G346+I346+K346+L346+N346</f>
        <v>1913</v>
      </c>
      <c r="F346" s="36">
        <f t="shared" ref="F346:F347" si="813">H346+J346+K346+L346+N346</f>
        <v>1913</v>
      </c>
      <c r="G346" s="36">
        <v>1913</v>
      </c>
      <c r="H346" s="36">
        <v>1913</v>
      </c>
      <c r="I346" s="36"/>
      <c r="J346" s="36"/>
      <c r="K346" s="36"/>
      <c r="L346" s="36"/>
      <c r="M346" s="36"/>
      <c r="N346" s="36"/>
      <c r="O346" s="35">
        <f t="shared" ref="O346" si="814">Q346+X346</f>
        <v>0</v>
      </c>
      <c r="P346" s="35">
        <f t="shared" ref="P346" si="815">R346+X346</f>
        <v>0</v>
      </c>
      <c r="Q346" s="35">
        <f t="shared" ref="Q346" si="816">S346+U346+V346+W346</f>
        <v>0</v>
      </c>
      <c r="R346" s="35">
        <f t="shared" ref="R346" si="817">T346+U346+V346+W346</f>
        <v>0</v>
      </c>
      <c r="S346" s="36"/>
      <c r="T346" s="36"/>
      <c r="U346" s="36"/>
      <c r="V346" s="36"/>
      <c r="W346" s="36"/>
      <c r="X346" s="36"/>
      <c r="Y346" s="36">
        <f t="shared" ref="Y346" si="818">Z346+AF346</f>
        <v>609</v>
      </c>
      <c r="Z346" s="36">
        <f>AA346+AB346+AC346+AD346</f>
        <v>609</v>
      </c>
      <c r="AA346" s="36">
        <v>609</v>
      </c>
      <c r="AB346" s="36"/>
      <c r="AC346" s="36"/>
      <c r="AD346" s="36"/>
      <c r="AE346" s="36"/>
      <c r="AF346" s="36"/>
      <c r="AG346" s="36"/>
      <c r="AH346" s="36"/>
      <c r="AI346" s="36"/>
      <c r="AJ346" s="36"/>
      <c r="AK346" s="36"/>
      <c r="AL346" s="36"/>
      <c r="AM346" s="94">
        <f t="shared" si="802"/>
        <v>31.834814427600627</v>
      </c>
      <c r="AN346" s="94">
        <f t="shared" si="652"/>
        <v>31.834814427600627</v>
      </c>
      <c r="AO346" s="30" t="s">
        <v>315</v>
      </c>
      <c r="AP346" s="47"/>
      <c r="AQ346">
        <v>1</v>
      </c>
    </row>
    <row r="347" spans="1:48" ht="69" customHeight="1">
      <c r="A347" s="293" t="s">
        <v>54</v>
      </c>
      <c r="B347" s="309" t="s">
        <v>913</v>
      </c>
      <c r="C347" s="36"/>
      <c r="D347" s="39">
        <f t="shared" si="811"/>
        <v>1500</v>
      </c>
      <c r="E347" s="39">
        <f t="shared" si="812"/>
        <v>0</v>
      </c>
      <c r="F347" s="39">
        <f t="shared" si="813"/>
        <v>1500</v>
      </c>
      <c r="G347" s="36"/>
      <c r="H347" s="39">
        <v>1500</v>
      </c>
      <c r="I347" s="36"/>
      <c r="J347" s="36"/>
      <c r="K347" s="36"/>
      <c r="L347" s="36"/>
      <c r="M347" s="36"/>
      <c r="N347" s="36"/>
      <c r="O347" s="35">
        <f t="shared" ref="O347" si="819">Q347+X347</f>
        <v>0</v>
      </c>
      <c r="P347" s="35">
        <f t="shared" ref="P347" si="820">R347+X347</f>
        <v>0</v>
      </c>
      <c r="Q347" s="35">
        <f t="shared" ref="Q347" si="821">S347+U347+V347+W347</f>
        <v>0</v>
      </c>
      <c r="R347" s="35">
        <f t="shared" ref="R347" si="822">T347+U347+V347+W347</f>
        <v>0</v>
      </c>
      <c r="S347" s="36"/>
      <c r="T347" s="36"/>
      <c r="U347" s="36"/>
      <c r="V347" s="36"/>
      <c r="W347" s="36"/>
      <c r="X347" s="36"/>
      <c r="Y347" s="39">
        <f t="shared" ref="Y347" si="823">Z347+AF347</f>
        <v>32</v>
      </c>
      <c r="Z347" s="39">
        <f>AA347+AB347+AC347+AD347</f>
        <v>32</v>
      </c>
      <c r="AA347" s="39">
        <v>32</v>
      </c>
      <c r="AB347" s="36"/>
      <c r="AC347" s="36"/>
      <c r="AD347" s="36"/>
      <c r="AE347" s="36"/>
      <c r="AF347" s="36"/>
      <c r="AG347" s="36"/>
      <c r="AH347" s="36"/>
      <c r="AI347" s="36"/>
      <c r="AJ347" s="36"/>
      <c r="AK347" s="36"/>
      <c r="AL347" s="36"/>
      <c r="AM347" s="91"/>
      <c r="AN347" s="91">
        <f t="shared" si="652"/>
        <v>2.1333333333333333</v>
      </c>
      <c r="AO347" s="12" t="s">
        <v>266</v>
      </c>
      <c r="AP347" s="47"/>
    </row>
    <row r="348" spans="1:48">
      <c r="A348" s="22" t="s">
        <v>293</v>
      </c>
      <c r="B348" s="23" t="s">
        <v>196</v>
      </c>
      <c r="C348" s="40">
        <f>C349</f>
        <v>4012299</v>
      </c>
      <c r="D348" s="40">
        <f>D349</f>
        <v>5041780</v>
      </c>
      <c r="E348" s="40">
        <f t="shared" ref="E348:AL348" si="824">E349</f>
        <v>1007983</v>
      </c>
      <c r="F348" s="40">
        <f t="shared" si="824"/>
        <v>988550</v>
      </c>
      <c r="G348" s="40">
        <f t="shared" si="824"/>
        <v>470037</v>
      </c>
      <c r="H348" s="40">
        <f t="shared" si="824"/>
        <v>457236</v>
      </c>
      <c r="I348" s="40">
        <f t="shared" si="824"/>
        <v>537946</v>
      </c>
      <c r="J348" s="40">
        <f t="shared" si="824"/>
        <v>533608</v>
      </c>
      <c r="K348" s="40">
        <f t="shared" si="824"/>
        <v>0</v>
      </c>
      <c r="L348" s="40">
        <f t="shared" si="824"/>
        <v>0</v>
      </c>
      <c r="M348" s="40">
        <f t="shared" si="824"/>
        <v>0</v>
      </c>
      <c r="N348" s="40">
        <f t="shared" si="824"/>
        <v>0</v>
      </c>
      <c r="O348" s="40">
        <f t="shared" si="824"/>
        <v>3004316</v>
      </c>
      <c r="P348" s="40">
        <f t="shared" si="824"/>
        <v>4053230</v>
      </c>
      <c r="Q348" s="40">
        <f t="shared" si="824"/>
        <v>3004316</v>
      </c>
      <c r="R348" s="40">
        <f t="shared" si="824"/>
        <v>4053230</v>
      </c>
      <c r="S348" s="40">
        <f t="shared" si="824"/>
        <v>3004316</v>
      </c>
      <c r="T348" s="40">
        <f t="shared" si="824"/>
        <v>4053230</v>
      </c>
      <c r="U348" s="40">
        <f t="shared" si="824"/>
        <v>0</v>
      </c>
      <c r="V348" s="40">
        <f t="shared" si="824"/>
        <v>0</v>
      </c>
      <c r="W348" s="40">
        <f t="shared" si="824"/>
        <v>0</v>
      </c>
      <c r="X348" s="40">
        <f t="shared" si="824"/>
        <v>0</v>
      </c>
      <c r="Y348" s="40">
        <f t="shared" si="824"/>
        <v>4834890</v>
      </c>
      <c r="Z348" s="40">
        <f t="shared" si="824"/>
        <v>793816</v>
      </c>
      <c r="AA348" s="40">
        <f t="shared" si="824"/>
        <v>323570</v>
      </c>
      <c r="AB348" s="40">
        <f t="shared" si="824"/>
        <v>470246</v>
      </c>
      <c r="AC348" s="40">
        <f t="shared" si="824"/>
        <v>0</v>
      </c>
      <c r="AD348" s="40">
        <f t="shared" si="824"/>
        <v>0</v>
      </c>
      <c r="AE348" s="40"/>
      <c r="AF348" s="40">
        <f t="shared" si="824"/>
        <v>4041074</v>
      </c>
      <c r="AG348" s="40">
        <f t="shared" si="824"/>
        <v>4041074</v>
      </c>
      <c r="AH348" s="40">
        <f t="shared" si="824"/>
        <v>4041074</v>
      </c>
      <c r="AI348" s="40">
        <f t="shared" si="824"/>
        <v>0</v>
      </c>
      <c r="AJ348" s="40">
        <f t="shared" si="824"/>
        <v>0</v>
      </c>
      <c r="AK348" s="40">
        <f t="shared" si="824"/>
        <v>0</v>
      </c>
      <c r="AL348" s="40">
        <f t="shared" si="824"/>
        <v>0</v>
      </c>
      <c r="AM348" s="97">
        <f t="shared" ref="AM348:AM363" si="825">Y348/C348*100</f>
        <v>120.50173728328821</v>
      </c>
      <c r="AN348" s="97">
        <f t="shared" si="652"/>
        <v>95.89648893843048</v>
      </c>
      <c r="AO348" s="32"/>
      <c r="AP348" s="54"/>
      <c r="AT348">
        <v>4041074</v>
      </c>
      <c r="AU348">
        <v>2955000</v>
      </c>
      <c r="AV348">
        <f>AT348-AU348</f>
        <v>1086074</v>
      </c>
    </row>
    <row r="349" spans="1:48">
      <c r="A349" s="15" t="s">
        <v>38</v>
      </c>
      <c r="B349" s="2" t="s">
        <v>29</v>
      </c>
      <c r="C349" s="34">
        <f>C350+C367+C381</f>
        <v>4012299</v>
      </c>
      <c r="D349" s="34">
        <f>D350+D367+D381</f>
        <v>5041780</v>
      </c>
      <c r="E349" s="34">
        <f>E350+E367+E381</f>
        <v>1007983</v>
      </c>
      <c r="F349" s="34">
        <f t="shared" ref="F349:AL349" si="826">F350+F367+F381</f>
        <v>988550</v>
      </c>
      <c r="G349" s="34">
        <f t="shared" si="826"/>
        <v>470037</v>
      </c>
      <c r="H349" s="34">
        <f t="shared" si="826"/>
        <v>457236</v>
      </c>
      <c r="I349" s="34">
        <f t="shared" si="826"/>
        <v>537946</v>
      </c>
      <c r="J349" s="34">
        <f t="shared" si="826"/>
        <v>533608</v>
      </c>
      <c r="K349" s="34">
        <f t="shared" si="826"/>
        <v>0</v>
      </c>
      <c r="L349" s="34">
        <f t="shared" si="826"/>
        <v>0</v>
      </c>
      <c r="M349" s="34">
        <f t="shared" si="826"/>
        <v>0</v>
      </c>
      <c r="N349" s="34">
        <f t="shared" si="826"/>
        <v>0</v>
      </c>
      <c r="O349" s="34">
        <f t="shared" si="826"/>
        <v>3004316</v>
      </c>
      <c r="P349" s="34">
        <f t="shared" si="826"/>
        <v>4053230</v>
      </c>
      <c r="Q349" s="34">
        <f t="shared" si="826"/>
        <v>3004316</v>
      </c>
      <c r="R349" s="34">
        <f t="shared" si="826"/>
        <v>4053230</v>
      </c>
      <c r="S349" s="34">
        <f t="shared" si="826"/>
        <v>3004316</v>
      </c>
      <c r="T349" s="34">
        <f t="shared" si="826"/>
        <v>4053230</v>
      </c>
      <c r="U349" s="34">
        <f t="shared" si="826"/>
        <v>0</v>
      </c>
      <c r="V349" s="34">
        <f t="shared" si="826"/>
        <v>0</v>
      </c>
      <c r="W349" s="34">
        <f t="shared" si="826"/>
        <v>0</v>
      </c>
      <c r="X349" s="34">
        <f t="shared" si="826"/>
        <v>0</v>
      </c>
      <c r="Y349" s="34">
        <f t="shared" si="826"/>
        <v>4834890</v>
      </c>
      <c r="Z349" s="34">
        <f t="shared" si="826"/>
        <v>793816</v>
      </c>
      <c r="AA349" s="34">
        <f t="shared" si="826"/>
        <v>323570</v>
      </c>
      <c r="AB349" s="34">
        <f t="shared" si="826"/>
        <v>470246</v>
      </c>
      <c r="AC349" s="34">
        <f t="shared" si="826"/>
        <v>0</v>
      </c>
      <c r="AD349" s="34">
        <f t="shared" si="826"/>
        <v>0</v>
      </c>
      <c r="AE349" s="34"/>
      <c r="AF349" s="34">
        <f t="shared" si="826"/>
        <v>4041074</v>
      </c>
      <c r="AG349" s="34">
        <f t="shared" si="826"/>
        <v>4041074</v>
      </c>
      <c r="AH349" s="34">
        <f t="shared" si="826"/>
        <v>4041074</v>
      </c>
      <c r="AI349" s="34">
        <f t="shared" si="826"/>
        <v>0</v>
      </c>
      <c r="AJ349" s="34">
        <f t="shared" si="826"/>
        <v>0</v>
      </c>
      <c r="AK349" s="34">
        <f t="shared" si="826"/>
        <v>0</v>
      </c>
      <c r="AL349" s="34">
        <f t="shared" si="826"/>
        <v>0</v>
      </c>
      <c r="AM349" s="90">
        <f t="shared" si="825"/>
        <v>120.50173728328821</v>
      </c>
      <c r="AN349" s="90">
        <f t="shared" ref="AN349:AN413" si="827">Y349/D349*100</f>
        <v>95.89648893843048</v>
      </c>
      <c r="AO349" s="16"/>
      <c r="AP349" s="44"/>
    </row>
    <row r="350" spans="1:48">
      <c r="A350" s="16" t="s">
        <v>30</v>
      </c>
      <c r="B350" s="2" t="s">
        <v>31</v>
      </c>
      <c r="C350" s="34">
        <f>C351+C360</f>
        <v>1133318</v>
      </c>
      <c r="D350" s="34">
        <f>D351+D360</f>
        <v>617258</v>
      </c>
      <c r="E350" s="34">
        <f t="shared" ref="E350" si="828">E351+E360</f>
        <v>487318</v>
      </c>
      <c r="F350" s="34">
        <f t="shared" ref="F350:AL350" si="829">F351+F360</f>
        <v>394758</v>
      </c>
      <c r="G350" s="34">
        <f t="shared" si="829"/>
        <v>262435</v>
      </c>
      <c r="H350" s="34">
        <f t="shared" si="829"/>
        <v>151228</v>
      </c>
      <c r="I350" s="34">
        <f t="shared" si="829"/>
        <v>224883</v>
      </c>
      <c r="J350" s="34">
        <f t="shared" si="829"/>
        <v>243530</v>
      </c>
      <c r="K350" s="34">
        <f t="shared" si="829"/>
        <v>0</v>
      </c>
      <c r="L350" s="34">
        <f t="shared" si="829"/>
        <v>0</v>
      </c>
      <c r="M350" s="34">
        <f t="shared" si="829"/>
        <v>0</v>
      </c>
      <c r="N350" s="34">
        <f t="shared" si="829"/>
        <v>0</v>
      </c>
      <c r="O350" s="34">
        <f t="shared" si="829"/>
        <v>646000</v>
      </c>
      <c r="P350" s="34">
        <f t="shared" si="829"/>
        <v>222500</v>
      </c>
      <c r="Q350" s="34">
        <f t="shared" si="829"/>
        <v>646000</v>
      </c>
      <c r="R350" s="34">
        <f t="shared" si="829"/>
        <v>222500</v>
      </c>
      <c r="S350" s="34">
        <f t="shared" si="829"/>
        <v>646000</v>
      </c>
      <c r="T350" s="34">
        <f t="shared" si="829"/>
        <v>222500</v>
      </c>
      <c r="U350" s="34">
        <f t="shared" si="829"/>
        <v>0</v>
      </c>
      <c r="V350" s="34">
        <f t="shared" si="829"/>
        <v>0</v>
      </c>
      <c r="W350" s="34">
        <f t="shared" si="829"/>
        <v>0</v>
      </c>
      <c r="X350" s="34">
        <f t="shared" si="829"/>
        <v>0</v>
      </c>
      <c r="Y350" s="34">
        <f t="shared" si="829"/>
        <v>475033</v>
      </c>
      <c r="Z350" s="34">
        <f t="shared" si="829"/>
        <v>252858</v>
      </c>
      <c r="AA350" s="34">
        <f t="shared" si="829"/>
        <v>57362</v>
      </c>
      <c r="AB350" s="34">
        <f t="shared" si="829"/>
        <v>195496</v>
      </c>
      <c r="AC350" s="34">
        <f t="shared" si="829"/>
        <v>0</v>
      </c>
      <c r="AD350" s="34">
        <f t="shared" si="829"/>
        <v>0</v>
      </c>
      <c r="AE350" s="34"/>
      <c r="AF350" s="34">
        <f t="shared" si="829"/>
        <v>222175</v>
      </c>
      <c r="AG350" s="34">
        <f t="shared" si="829"/>
        <v>222175</v>
      </c>
      <c r="AH350" s="34">
        <f t="shared" si="829"/>
        <v>222175</v>
      </c>
      <c r="AI350" s="34">
        <f t="shared" si="829"/>
        <v>0</v>
      </c>
      <c r="AJ350" s="34">
        <f t="shared" si="829"/>
        <v>0</v>
      </c>
      <c r="AK350" s="34">
        <f t="shared" si="829"/>
        <v>0</v>
      </c>
      <c r="AL350" s="34">
        <f t="shared" si="829"/>
        <v>0</v>
      </c>
      <c r="AM350" s="90">
        <f t="shared" si="825"/>
        <v>41.915243559177568</v>
      </c>
      <c r="AN350" s="90">
        <f t="shared" si="827"/>
        <v>76.958581338759473</v>
      </c>
      <c r="AO350" s="16"/>
      <c r="AP350" s="44"/>
    </row>
    <row r="351" spans="1:48" ht="19.5">
      <c r="A351" s="21" t="s">
        <v>52</v>
      </c>
      <c r="B351" s="56" t="s">
        <v>32</v>
      </c>
      <c r="C351" s="38">
        <f>SUM(C352:C359)</f>
        <v>1096402</v>
      </c>
      <c r="D351" s="38">
        <f>SUM(D352:D359)</f>
        <v>554962</v>
      </c>
      <c r="E351" s="38">
        <f t="shared" ref="E351" si="830">SUM(E352:E359)</f>
        <v>450402</v>
      </c>
      <c r="F351" s="38">
        <f t="shared" ref="F351:AL351" si="831">SUM(F352:F359)</f>
        <v>332462</v>
      </c>
      <c r="G351" s="38">
        <f t="shared" si="831"/>
        <v>253860</v>
      </c>
      <c r="H351" s="38">
        <f t="shared" si="831"/>
        <v>131933</v>
      </c>
      <c r="I351" s="38">
        <f t="shared" si="831"/>
        <v>196542</v>
      </c>
      <c r="J351" s="38">
        <f t="shared" si="831"/>
        <v>200529</v>
      </c>
      <c r="K351" s="38">
        <f t="shared" si="831"/>
        <v>0</v>
      </c>
      <c r="L351" s="38">
        <f t="shared" si="831"/>
        <v>0</v>
      </c>
      <c r="M351" s="38">
        <f t="shared" si="831"/>
        <v>0</v>
      </c>
      <c r="N351" s="38">
        <f t="shared" si="831"/>
        <v>0</v>
      </c>
      <c r="O351" s="38">
        <f t="shared" si="831"/>
        <v>646000</v>
      </c>
      <c r="P351" s="38">
        <f t="shared" si="831"/>
        <v>222500</v>
      </c>
      <c r="Q351" s="38">
        <f t="shared" si="831"/>
        <v>646000</v>
      </c>
      <c r="R351" s="38">
        <f t="shared" si="831"/>
        <v>222500</v>
      </c>
      <c r="S351" s="38">
        <f t="shared" si="831"/>
        <v>646000</v>
      </c>
      <c r="T351" s="38">
        <f t="shared" si="831"/>
        <v>222500</v>
      </c>
      <c r="U351" s="38">
        <f t="shared" si="831"/>
        <v>0</v>
      </c>
      <c r="V351" s="38">
        <f t="shared" si="831"/>
        <v>0</v>
      </c>
      <c r="W351" s="38">
        <f t="shared" si="831"/>
        <v>0</v>
      </c>
      <c r="X351" s="38">
        <f t="shared" si="831"/>
        <v>0</v>
      </c>
      <c r="Y351" s="38">
        <f t="shared" si="831"/>
        <v>432455</v>
      </c>
      <c r="Z351" s="38">
        <f t="shared" si="831"/>
        <v>210280</v>
      </c>
      <c r="AA351" s="38">
        <f t="shared" si="831"/>
        <v>41961</v>
      </c>
      <c r="AB351" s="38">
        <f t="shared" si="831"/>
        <v>168319</v>
      </c>
      <c r="AC351" s="38">
        <f t="shared" si="831"/>
        <v>0</v>
      </c>
      <c r="AD351" s="38">
        <f t="shared" si="831"/>
        <v>0</v>
      </c>
      <c r="AE351" s="38"/>
      <c r="AF351" s="38">
        <f t="shared" si="831"/>
        <v>222175</v>
      </c>
      <c r="AG351" s="38">
        <f t="shared" si="831"/>
        <v>222175</v>
      </c>
      <c r="AH351" s="38">
        <f t="shared" si="831"/>
        <v>222175</v>
      </c>
      <c r="AI351" s="38">
        <f t="shared" si="831"/>
        <v>0</v>
      </c>
      <c r="AJ351" s="38">
        <f t="shared" si="831"/>
        <v>0</v>
      </c>
      <c r="AK351" s="38">
        <f t="shared" si="831"/>
        <v>0</v>
      </c>
      <c r="AL351" s="38">
        <f t="shared" si="831"/>
        <v>0</v>
      </c>
      <c r="AM351" s="96">
        <f t="shared" si="825"/>
        <v>39.443105722171246</v>
      </c>
      <c r="AN351" s="96">
        <f t="shared" si="827"/>
        <v>77.925155235853978</v>
      </c>
      <c r="AO351" s="31"/>
      <c r="AP351" s="51"/>
    </row>
    <row r="352" spans="1:48" ht="48.75" customHeight="1">
      <c r="A352" s="12" t="s">
        <v>49</v>
      </c>
      <c r="B352" s="5" t="s">
        <v>197</v>
      </c>
      <c r="C352" s="39">
        <f t="shared" ref="C352:D366" si="832">E352+O352</f>
        <v>3613</v>
      </c>
      <c r="D352" s="39">
        <f t="shared" si="832"/>
        <v>11919</v>
      </c>
      <c r="E352" s="39">
        <f t="shared" ref="E352:E359" si="833">G352+I352+K352+L352+N352</f>
        <v>3613</v>
      </c>
      <c r="F352" s="39">
        <f t="shared" ref="F352:F359" si="834">H352+J352+K352+L352+N352</f>
        <v>11919</v>
      </c>
      <c r="G352" s="35">
        <v>0</v>
      </c>
      <c r="H352" s="35">
        <v>906</v>
      </c>
      <c r="I352" s="35">
        <v>3613</v>
      </c>
      <c r="J352" s="35">
        <v>11013</v>
      </c>
      <c r="K352" s="35"/>
      <c r="L352" s="35"/>
      <c r="M352" s="35"/>
      <c r="N352" s="35"/>
      <c r="O352" s="35">
        <f t="shared" ref="O352:O359" si="835">Q352+X352</f>
        <v>0</v>
      </c>
      <c r="P352" s="35">
        <f t="shared" ref="P352:P359" si="836">R352+X352</f>
        <v>0</v>
      </c>
      <c r="Q352" s="35">
        <f t="shared" ref="Q352:Q359" si="837">S352+U352+V352+W352</f>
        <v>0</v>
      </c>
      <c r="R352" s="35">
        <f t="shared" ref="R352:R359" si="838">T352+U352+V352+W352</f>
        <v>0</v>
      </c>
      <c r="S352" s="35"/>
      <c r="T352" s="35"/>
      <c r="U352" s="35"/>
      <c r="V352" s="35"/>
      <c r="W352" s="35"/>
      <c r="X352" s="35"/>
      <c r="Y352" s="39">
        <f t="shared" ref="Y352:Y359" si="839">Z352+AF352</f>
        <v>10178</v>
      </c>
      <c r="Z352" s="39">
        <f>AA352+AB352+AC352+AD352</f>
        <v>10178</v>
      </c>
      <c r="AA352" s="39"/>
      <c r="AB352" s="39">
        <v>10178</v>
      </c>
      <c r="AC352" s="39"/>
      <c r="AD352" s="39"/>
      <c r="AE352" s="39"/>
      <c r="AF352" s="39"/>
      <c r="AG352" s="39"/>
      <c r="AH352" s="39"/>
      <c r="AI352" s="39"/>
      <c r="AJ352" s="39"/>
      <c r="AK352" s="39"/>
      <c r="AL352" s="39"/>
      <c r="AM352" s="91">
        <f t="shared" si="825"/>
        <v>281.70495433158044</v>
      </c>
      <c r="AN352" s="91">
        <f t="shared" si="827"/>
        <v>85.39306988841345</v>
      </c>
      <c r="AO352" s="12" t="s">
        <v>314</v>
      </c>
      <c r="AP352" s="45"/>
      <c r="AQ352">
        <v>1</v>
      </c>
    </row>
    <row r="353" spans="1:46" ht="74.25" customHeight="1">
      <c r="A353" s="12" t="s">
        <v>54</v>
      </c>
      <c r="B353" s="5" t="s">
        <v>198</v>
      </c>
      <c r="C353" s="39">
        <f t="shared" si="832"/>
        <v>21000</v>
      </c>
      <c r="D353" s="39">
        <f t="shared" si="832"/>
        <v>10582</v>
      </c>
      <c r="E353" s="39">
        <f t="shared" si="833"/>
        <v>21000</v>
      </c>
      <c r="F353" s="39">
        <f t="shared" si="834"/>
        <v>10582</v>
      </c>
      <c r="G353" s="35">
        <v>21000</v>
      </c>
      <c r="H353" s="35">
        <v>10582</v>
      </c>
      <c r="I353" s="35"/>
      <c r="J353" s="35"/>
      <c r="K353" s="35"/>
      <c r="L353" s="35"/>
      <c r="M353" s="35"/>
      <c r="N353" s="35"/>
      <c r="O353" s="35">
        <f t="shared" si="835"/>
        <v>0</v>
      </c>
      <c r="P353" s="35">
        <f t="shared" si="836"/>
        <v>0</v>
      </c>
      <c r="Q353" s="35">
        <f t="shared" si="837"/>
        <v>0</v>
      </c>
      <c r="R353" s="35">
        <f t="shared" si="838"/>
        <v>0</v>
      </c>
      <c r="S353" s="35"/>
      <c r="T353" s="35"/>
      <c r="U353" s="35"/>
      <c r="V353" s="35"/>
      <c r="W353" s="35"/>
      <c r="X353" s="35"/>
      <c r="Y353" s="39">
        <f t="shared" si="839"/>
        <v>3045</v>
      </c>
      <c r="Z353" s="39">
        <f t="shared" ref="Z353" si="840">AA353+AB353+AC353+AD353</f>
        <v>3045</v>
      </c>
      <c r="AA353" s="39">
        <v>3045</v>
      </c>
      <c r="AB353" s="39"/>
      <c r="AC353" s="39"/>
      <c r="AD353" s="39"/>
      <c r="AE353" s="39"/>
      <c r="AF353" s="39">
        <f t="shared" ref="AF353" si="841">AG353+AL353</f>
        <v>0</v>
      </c>
      <c r="AG353" s="39">
        <f t="shared" ref="AG353" si="842">AH353+AI353+AJ353+AK353</f>
        <v>0</v>
      </c>
      <c r="AH353" s="39"/>
      <c r="AI353" s="39"/>
      <c r="AJ353" s="39"/>
      <c r="AK353" s="39"/>
      <c r="AL353" s="39"/>
      <c r="AM353" s="91">
        <f t="shared" si="825"/>
        <v>14.499999999999998</v>
      </c>
      <c r="AN353" s="91">
        <f t="shared" si="827"/>
        <v>28.775278775278775</v>
      </c>
      <c r="AO353" s="12" t="s">
        <v>271</v>
      </c>
      <c r="AP353" s="45"/>
      <c r="AQ353">
        <v>1</v>
      </c>
    </row>
    <row r="354" spans="1:46" ht="37.5">
      <c r="A354" s="12" t="s">
        <v>138</v>
      </c>
      <c r="B354" s="5" t="s">
        <v>199</v>
      </c>
      <c r="C354" s="39">
        <f t="shared" si="832"/>
        <v>43000</v>
      </c>
      <c r="D354" s="39">
        <f t="shared" si="832"/>
        <v>43000</v>
      </c>
      <c r="E354" s="39">
        <f t="shared" si="833"/>
        <v>43000</v>
      </c>
      <c r="F354" s="39">
        <f t="shared" si="834"/>
        <v>43000</v>
      </c>
      <c r="G354" s="35"/>
      <c r="H354" s="35"/>
      <c r="I354" s="35">
        <v>43000</v>
      </c>
      <c r="J354" s="35">
        <v>43000</v>
      </c>
      <c r="K354" s="35"/>
      <c r="L354" s="35"/>
      <c r="M354" s="35"/>
      <c r="N354" s="35"/>
      <c r="O354" s="35">
        <f t="shared" si="835"/>
        <v>0</v>
      </c>
      <c r="P354" s="35">
        <f t="shared" si="836"/>
        <v>0</v>
      </c>
      <c r="Q354" s="35">
        <f t="shared" si="837"/>
        <v>0</v>
      </c>
      <c r="R354" s="35">
        <f t="shared" si="838"/>
        <v>0</v>
      </c>
      <c r="S354" s="35"/>
      <c r="T354" s="35"/>
      <c r="U354" s="35"/>
      <c r="V354" s="35"/>
      <c r="W354" s="35"/>
      <c r="X354" s="35"/>
      <c r="Y354" s="39">
        <f t="shared" si="839"/>
        <v>35633</v>
      </c>
      <c r="Z354" s="39">
        <f t="shared" ref="Z354:Z355" si="843">AA354+AB354+AC354+AD354</f>
        <v>35633</v>
      </c>
      <c r="AA354" s="39"/>
      <c r="AB354" s="39">
        <v>35633</v>
      </c>
      <c r="AC354" s="39"/>
      <c r="AD354" s="39"/>
      <c r="AE354" s="39"/>
      <c r="AF354" s="39"/>
      <c r="AG354" s="39"/>
      <c r="AH354" s="39"/>
      <c r="AI354" s="39"/>
      <c r="AJ354" s="39"/>
      <c r="AK354" s="39"/>
      <c r="AL354" s="39"/>
      <c r="AM354" s="91">
        <f t="shared" si="825"/>
        <v>82.867441860465121</v>
      </c>
      <c r="AN354" s="91">
        <f t="shared" si="827"/>
        <v>82.867441860465121</v>
      </c>
      <c r="AO354" s="12" t="s">
        <v>271</v>
      </c>
      <c r="AP354" s="45"/>
      <c r="AQ354">
        <v>1</v>
      </c>
      <c r="AT354" s="57">
        <f>D354-Y354</f>
        <v>7367</v>
      </c>
    </row>
    <row r="355" spans="1:46" ht="68.25" customHeight="1">
      <c r="A355" s="12" t="s">
        <v>140</v>
      </c>
      <c r="B355" s="5" t="s">
        <v>200</v>
      </c>
      <c r="C355" s="39">
        <f t="shared" si="832"/>
        <v>608112</v>
      </c>
      <c r="D355" s="39">
        <f t="shared" si="832"/>
        <v>227197</v>
      </c>
      <c r="E355" s="39">
        <f t="shared" si="833"/>
        <v>258112</v>
      </c>
      <c r="F355" s="39">
        <f t="shared" si="834"/>
        <v>145697</v>
      </c>
      <c r="G355" s="35">
        <v>229112</v>
      </c>
      <c r="H355" s="35">
        <v>116697</v>
      </c>
      <c r="I355" s="35">
        <v>29000</v>
      </c>
      <c r="J355" s="35">
        <v>29000</v>
      </c>
      <c r="K355" s="35"/>
      <c r="L355" s="35"/>
      <c r="M355" s="35"/>
      <c r="N355" s="35"/>
      <c r="O355" s="35">
        <f t="shared" si="835"/>
        <v>350000</v>
      </c>
      <c r="P355" s="35">
        <f t="shared" si="836"/>
        <v>81500</v>
      </c>
      <c r="Q355" s="35">
        <f t="shared" si="837"/>
        <v>350000</v>
      </c>
      <c r="R355" s="35">
        <f t="shared" si="838"/>
        <v>81500</v>
      </c>
      <c r="S355" s="35">
        <v>350000</v>
      </c>
      <c r="T355" s="35">
        <v>81500</v>
      </c>
      <c r="U355" s="35"/>
      <c r="V355" s="35"/>
      <c r="W355" s="35"/>
      <c r="X355" s="35"/>
      <c r="Y355" s="39">
        <f t="shared" si="839"/>
        <v>144457</v>
      </c>
      <c r="Z355" s="39">
        <f t="shared" si="843"/>
        <v>63282</v>
      </c>
      <c r="AA355" s="39">
        <v>35168</v>
      </c>
      <c r="AB355" s="39">
        <v>28114</v>
      </c>
      <c r="AC355" s="39"/>
      <c r="AD355" s="39"/>
      <c r="AE355" s="39"/>
      <c r="AF355" s="39">
        <f t="shared" ref="AF355" si="844">AG355+AL355</f>
        <v>81175</v>
      </c>
      <c r="AG355" s="39">
        <f t="shared" ref="AG355" si="845">AH355+AI355+AJ355+AK355</f>
        <v>81175</v>
      </c>
      <c r="AH355" s="39">
        <v>81175</v>
      </c>
      <c r="AI355" s="39"/>
      <c r="AJ355" s="39"/>
      <c r="AK355" s="39"/>
      <c r="AL355" s="39"/>
      <c r="AM355" s="91">
        <f t="shared" si="825"/>
        <v>23.754999079117002</v>
      </c>
      <c r="AN355" s="91">
        <f t="shared" si="827"/>
        <v>63.582265610901558</v>
      </c>
      <c r="AO355" s="12" t="s">
        <v>271</v>
      </c>
      <c r="AP355" s="45"/>
      <c r="AQ355">
        <v>1</v>
      </c>
    </row>
    <row r="356" spans="1:46" ht="58.5" customHeight="1">
      <c r="A356" s="12" t="s">
        <v>201</v>
      </c>
      <c r="B356" s="5" t="s">
        <v>202</v>
      </c>
      <c r="C356" s="39">
        <f t="shared" si="832"/>
        <v>12309</v>
      </c>
      <c r="D356" s="39">
        <f t="shared" si="832"/>
        <v>20392</v>
      </c>
      <c r="E356" s="39">
        <f t="shared" si="833"/>
        <v>12309</v>
      </c>
      <c r="F356" s="39">
        <f t="shared" si="834"/>
        <v>20392</v>
      </c>
      <c r="G356" s="35"/>
      <c r="H356" s="35"/>
      <c r="I356" s="35">
        <v>12309</v>
      </c>
      <c r="J356" s="35">
        <v>20392</v>
      </c>
      <c r="K356" s="35"/>
      <c r="L356" s="35"/>
      <c r="M356" s="35"/>
      <c r="N356" s="35"/>
      <c r="O356" s="35">
        <f t="shared" si="835"/>
        <v>0</v>
      </c>
      <c r="P356" s="35">
        <f t="shared" si="836"/>
        <v>0</v>
      </c>
      <c r="Q356" s="35">
        <f t="shared" si="837"/>
        <v>0</v>
      </c>
      <c r="R356" s="35">
        <f t="shared" si="838"/>
        <v>0</v>
      </c>
      <c r="S356" s="35"/>
      <c r="T356" s="35"/>
      <c r="U356" s="35"/>
      <c r="V356" s="35"/>
      <c r="W356" s="35"/>
      <c r="X356" s="35"/>
      <c r="Y356" s="39">
        <f t="shared" si="839"/>
        <v>19230</v>
      </c>
      <c r="Z356" s="39">
        <f t="shared" ref="Z356" si="846">AA356+AB356+AC356+AD356</f>
        <v>19230</v>
      </c>
      <c r="AA356" s="39"/>
      <c r="AB356" s="39">
        <v>19230</v>
      </c>
      <c r="AC356" s="39"/>
      <c r="AD356" s="39"/>
      <c r="AE356" s="39"/>
      <c r="AF356" s="39"/>
      <c r="AG356" s="39"/>
      <c r="AH356" s="39"/>
      <c r="AI356" s="39"/>
      <c r="AJ356" s="39"/>
      <c r="AK356" s="39"/>
      <c r="AL356" s="39"/>
      <c r="AM356" s="91">
        <f t="shared" si="825"/>
        <v>156.22715086522055</v>
      </c>
      <c r="AN356" s="91">
        <f t="shared" si="827"/>
        <v>94.301686936053358</v>
      </c>
      <c r="AO356" s="12" t="s">
        <v>315</v>
      </c>
      <c r="AP356" s="45"/>
      <c r="AQ356">
        <v>1</v>
      </c>
    </row>
    <row r="357" spans="1:46" ht="63.75" customHeight="1">
      <c r="A357" s="12" t="s">
        <v>203</v>
      </c>
      <c r="B357" s="5" t="s">
        <v>204</v>
      </c>
      <c r="C357" s="39">
        <f t="shared" si="832"/>
        <v>358620</v>
      </c>
      <c r="D357" s="39">
        <f t="shared" si="832"/>
        <v>238124</v>
      </c>
      <c r="E357" s="39">
        <f t="shared" si="833"/>
        <v>108620</v>
      </c>
      <c r="F357" s="39">
        <f t="shared" si="834"/>
        <v>97124</v>
      </c>
      <c r="G357" s="35">
        <v>0</v>
      </c>
      <c r="H357" s="35"/>
      <c r="I357" s="35">
        <v>108620</v>
      </c>
      <c r="J357" s="35">
        <v>97124</v>
      </c>
      <c r="K357" s="35"/>
      <c r="L357" s="35"/>
      <c r="M357" s="35"/>
      <c r="N357" s="35"/>
      <c r="O357" s="35">
        <f t="shared" si="835"/>
        <v>250000</v>
      </c>
      <c r="P357" s="35">
        <f t="shared" si="836"/>
        <v>141000</v>
      </c>
      <c r="Q357" s="35">
        <f t="shared" si="837"/>
        <v>250000</v>
      </c>
      <c r="R357" s="35">
        <f t="shared" si="838"/>
        <v>141000</v>
      </c>
      <c r="S357" s="35">
        <v>250000</v>
      </c>
      <c r="T357" s="35">
        <v>141000</v>
      </c>
      <c r="U357" s="35"/>
      <c r="V357" s="35"/>
      <c r="W357" s="35"/>
      <c r="X357" s="35"/>
      <c r="Y357" s="39">
        <f t="shared" si="839"/>
        <v>216164</v>
      </c>
      <c r="Z357" s="39">
        <f>AA357+AB357+AC357+AD357</f>
        <v>75164</v>
      </c>
      <c r="AA357" s="39"/>
      <c r="AB357" s="39">
        <v>75164</v>
      </c>
      <c r="AC357" s="39"/>
      <c r="AD357" s="39"/>
      <c r="AE357" s="39"/>
      <c r="AF357" s="39">
        <f t="shared" ref="AF357" si="847">AG357+AL357</f>
        <v>141000</v>
      </c>
      <c r="AG357" s="39">
        <f t="shared" ref="AG357" si="848">AH357+AI357+AJ357+AK357</f>
        <v>141000</v>
      </c>
      <c r="AH357" s="39">
        <v>141000</v>
      </c>
      <c r="AI357" s="39"/>
      <c r="AJ357" s="39"/>
      <c r="AK357" s="39"/>
      <c r="AL357" s="39"/>
      <c r="AM357" s="91">
        <f t="shared" si="825"/>
        <v>60.276615916569064</v>
      </c>
      <c r="AN357" s="91">
        <f t="shared" si="827"/>
        <v>90.777914027985418</v>
      </c>
      <c r="AO357" s="12" t="s">
        <v>315</v>
      </c>
      <c r="AP357" s="45"/>
      <c r="AQ357">
        <v>1</v>
      </c>
      <c r="AT357" s="57">
        <f>D357-Y357</f>
        <v>21960</v>
      </c>
    </row>
    <row r="358" spans="1:46">
      <c r="A358" s="12" t="s">
        <v>143</v>
      </c>
      <c r="B358" s="5" t="s">
        <v>205</v>
      </c>
      <c r="C358" s="39">
        <f t="shared" si="832"/>
        <v>3748</v>
      </c>
      <c r="D358" s="39">
        <f t="shared" si="832"/>
        <v>3748</v>
      </c>
      <c r="E358" s="39">
        <f t="shared" si="833"/>
        <v>3748</v>
      </c>
      <c r="F358" s="39">
        <f t="shared" si="834"/>
        <v>3748</v>
      </c>
      <c r="G358" s="35">
        <v>3748</v>
      </c>
      <c r="H358" s="35">
        <v>3748</v>
      </c>
      <c r="I358" s="35"/>
      <c r="J358" s="35"/>
      <c r="K358" s="35"/>
      <c r="L358" s="35"/>
      <c r="M358" s="35"/>
      <c r="N358" s="35"/>
      <c r="O358" s="35">
        <f t="shared" si="835"/>
        <v>0</v>
      </c>
      <c r="P358" s="35">
        <f t="shared" si="836"/>
        <v>0</v>
      </c>
      <c r="Q358" s="35">
        <f t="shared" si="837"/>
        <v>0</v>
      </c>
      <c r="R358" s="35">
        <f t="shared" si="838"/>
        <v>0</v>
      </c>
      <c r="S358" s="35"/>
      <c r="T358" s="35"/>
      <c r="U358" s="35"/>
      <c r="V358" s="35"/>
      <c r="W358" s="35"/>
      <c r="X358" s="35"/>
      <c r="Y358" s="39">
        <f t="shared" si="839"/>
        <v>3748</v>
      </c>
      <c r="Z358" s="39">
        <f t="shared" ref="Z358:Z359" si="849">AA358+AB358+AC358+AD358</f>
        <v>3748</v>
      </c>
      <c r="AA358" s="39">
        <v>3748</v>
      </c>
      <c r="AB358" s="39"/>
      <c r="AC358" s="39"/>
      <c r="AD358" s="39"/>
      <c r="AE358" s="39"/>
      <c r="AF358" s="39"/>
      <c r="AG358" s="39"/>
      <c r="AH358" s="39"/>
      <c r="AI358" s="39"/>
      <c r="AJ358" s="39"/>
      <c r="AK358" s="39"/>
      <c r="AL358" s="39"/>
      <c r="AM358" s="91">
        <f t="shared" si="825"/>
        <v>100</v>
      </c>
      <c r="AN358" s="91">
        <f t="shared" si="827"/>
        <v>100</v>
      </c>
      <c r="AO358" s="12" t="s">
        <v>311</v>
      </c>
      <c r="AP358" s="45"/>
      <c r="AQ358">
        <v>1</v>
      </c>
    </row>
    <row r="359" spans="1:46">
      <c r="A359" s="12">
        <v>8</v>
      </c>
      <c r="B359" s="5" t="s">
        <v>340</v>
      </c>
      <c r="C359" s="39">
        <f t="shared" si="832"/>
        <v>46000</v>
      </c>
      <c r="D359" s="39">
        <f t="shared" si="832"/>
        <v>0</v>
      </c>
      <c r="E359" s="39">
        <f t="shared" si="833"/>
        <v>0</v>
      </c>
      <c r="F359" s="39">
        <f t="shared" si="834"/>
        <v>0</v>
      </c>
      <c r="G359" s="35"/>
      <c r="H359" s="35"/>
      <c r="I359" s="35"/>
      <c r="J359" s="35"/>
      <c r="K359" s="35"/>
      <c r="L359" s="35"/>
      <c r="M359" s="35"/>
      <c r="N359" s="35"/>
      <c r="O359" s="35">
        <f t="shared" si="835"/>
        <v>46000</v>
      </c>
      <c r="P359" s="35">
        <f t="shared" si="836"/>
        <v>0</v>
      </c>
      <c r="Q359" s="35">
        <f t="shared" si="837"/>
        <v>46000</v>
      </c>
      <c r="R359" s="35">
        <f t="shared" si="838"/>
        <v>0</v>
      </c>
      <c r="S359" s="35">
        <v>46000</v>
      </c>
      <c r="T359" s="35"/>
      <c r="U359" s="35"/>
      <c r="V359" s="35"/>
      <c r="W359" s="35"/>
      <c r="X359" s="35"/>
      <c r="Y359" s="39">
        <f t="shared" si="839"/>
        <v>0</v>
      </c>
      <c r="Z359" s="39">
        <f t="shared" si="849"/>
        <v>0</v>
      </c>
      <c r="AA359" s="39"/>
      <c r="AB359" s="39"/>
      <c r="AC359" s="39"/>
      <c r="AD359" s="39"/>
      <c r="AE359" s="39"/>
      <c r="AF359" s="39"/>
      <c r="AG359" s="39"/>
      <c r="AH359" s="39"/>
      <c r="AI359" s="39"/>
      <c r="AJ359" s="39"/>
      <c r="AK359" s="39"/>
      <c r="AL359" s="39"/>
      <c r="AM359" s="91">
        <f t="shared" si="825"/>
        <v>0</v>
      </c>
      <c r="AN359" s="90"/>
      <c r="AO359" s="12" t="s">
        <v>341</v>
      </c>
      <c r="AP359" s="45"/>
      <c r="AQ359">
        <v>1</v>
      </c>
      <c r="AT359" s="57">
        <f>D359-Y359</f>
        <v>0</v>
      </c>
    </row>
    <row r="360" spans="1:46" ht="19.5">
      <c r="A360" s="21" t="s">
        <v>46</v>
      </c>
      <c r="B360" s="56" t="s">
        <v>33</v>
      </c>
      <c r="C360" s="38">
        <f t="shared" ref="C360:AL360" si="850">SUM(C361:C366)</f>
        <v>36916</v>
      </c>
      <c r="D360" s="38">
        <f t="shared" si="850"/>
        <v>62296</v>
      </c>
      <c r="E360" s="38">
        <f t="shared" si="850"/>
        <v>36916</v>
      </c>
      <c r="F360" s="38">
        <f t="shared" si="850"/>
        <v>62296</v>
      </c>
      <c r="G360" s="38">
        <f t="shared" si="850"/>
        <v>8575</v>
      </c>
      <c r="H360" s="38">
        <f t="shared" si="850"/>
        <v>19295</v>
      </c>
      <c r="I360" s="38">
        <f t="shared" si="850"/>
        <v>28341</v>
      </c>
      <c r="J360" s="38">
        <f t="shared" si="850"/>
        <v>43001</v>
      </c>
      <c r="K360" s="38">
        <f t="shared" si="850"/>
        <v>0</v>
      </c>
      <c r="L360" s="38">
        <f t="shared" si="850"/>
        <v>0</v>
      </c>
      <c r="M360" s="38">
        <f t="shared" si="850"/>
        <v>0</v>
      </c>
      <c r="N360" s="38">
        <f t="shared" si="850"/>
        <v>0</v>
      </c>
      <c r="O360" s="38">
        <f t="shared" si="850"/>
        <v>0</v>
      </c>
      <c r="P360" s="38">
        <f t="shared" si="850"/>
        <v>0</v>
      </c>
      <c r="Q360" s="38">
        <f t="shared" si="850"/>
        <v>0</v>
      </c>
      <c r="R360" s="38">
        <f t="shared" si="850"/>
        <v>0</v>
      </c>
      <c r="S360" s="38">
        <f t="shared" si="850"/>
        <v>0</v>
      </c>
      <c r="T360" s="38">
        <f t="shared" si="850"/>
        <v>0</v>
      </c>
      <c r="U360" s="38">
        <f t="shared" si="850"/>
        <v>0</v>
      </c>
      <c r="V360" s="38">
        <f t="shared" si="850"/>
        <v>0</v>
      </c>
      <c r="W360" s="38">
        <f t="shared" si="850"/>
        <v>0</v>
      </c>
      <c r="X360" s="38">
        <f t="shared" si="850"/>
        <v>0</v>
      </c>
      <c r="Y360" s="38">
        <f t="shared" si="850"/>
        <v>42578</v>
      </c>
      <c r="Z360" s="38">
        <f t="shared" si="850"/>
        <v>42578</v>
      </c>
      <c r="AA360" s="38">
        <f t="shared" si="850"/>
        <v>15401</v>
      </c>
      <c r="AB360" s="38">
        <f t="shared" si="850"/>
        <v>27177</v>
      </c>
      <c r="AC360" s="38">
        <f t="shared" si="850"/>
        <v>0</v>
      </c>
      <c r="AD360" s="38">
        <f t="shared" si="850"/>
        <v>0</v>
      </c>
      <c r="AE360" s="38"/>
      <c r="AF360" s="38">
        <f t="shared" si="850"/>
        <v>0</v>
      </c>
      <c r="AG360" s="38">
        <f t="shared" si="850"/>
        <v>0</v>
      </c>
      <c r="AH360" s="38">
        <f t="shared" si="850"/>
        <v>0</v>
      </c>
      <c r="AI360" s="38">
        <f t="shared" si="850"/>
        <v>0</v>
      </c>
      <c r="AJ360" s="38">
        <f t="shared" si="850"/>
        <v>0</v>
      </c>
      <c r="AK360" s="38">
        <f t="shared" si="850"/>
        <v>0</v>
      </c>
      <c r="AL360" s="38">
        <f t="shared" si="850"/>
        <v>0</v>
      </c>
      <c r="AM360" s="96">
        <f t="shared" si="825"/>
        <v>115.33752302524651</v>
      </c>
      <c r="AN360" s="96">
        <f t="shared" si="827"/>
        <v>68.347887504815716</v>
      </c>
      <c r="AO360" s="31"/>
      <c r="AP360" s="51"/>
    </row>
    <row r="361" spans="1:46" ht="37.5">
      <c r="A361" s="12" t="s">
        <v>49</v>
      </c>
      <c r="B361" s="5" t="s">
        <v>206</v>
      </c>
      <c r="C361" s="39">
        <f t="shared" ref="C361:C363" si="851">E361+O361</f>
        <v>5028</v>
      </c>
      <c r="D361" s="39">
        <f t="shared" si="832"/>
        <v>10463</v>
      </c>
      <c r="E361" s="39">
        <f t="shared" ref="E361:E366" si="852">G361+I361+K361+L361+N361</f>
        <v>5028</v>
      </c>
      <c r="F361" s="39">
        <f t="shared" ref="F361:F366" si="853">H361+J361+K361+L361+N361</f>
        <v>10463</v>
      </c>
      <c r="G361" s="35"/>
      <c r="H361" s="35"/>
      <c r="I361" s="35">
        <v>5028</v>
      </c>
      <c r="J361" s="35">
        <v>10463</v>
      </c>
      <c r="K361" s="35"/>
      <c r="L361" s="35"/>
      <c r="M361" s="35"/>
      <c r="N361" s="35"/>
      <c r="O361" s="35">
        <f t="shared" ref="O361:O366" si="854">Q361+X361</f>
        <v>0</v>
      </c>
      <c r="P361" s="35">
        <f t="shared" ref="P361:P366" si="855">R361+X361</f>
        <v>0</v>
      </c>
      <c r="Q361" s="35">
        <f t="shared" ref="Q361:Q366" si="856">S361+U361+V361+W361</f>
        <v>0</v>
      </c>
      <c r="R361" s="35">
        <f t="shared" ref="R361:R366" si="857">T361+U361+V361+W361</f>
        <v>0</v>
      </c>
      <c r="S361" s="35"/>
      <c r="T361" s="35"/>
      <c r="U361" s="35"/>
      <c r="V361" s="35"/>
      <c r="W361" s="35"/>
      <c r="X361" s="35"/>
      <c r="Y361" s="39">
        <f>Z361+AF361</f>
        <v>10463</v>
      </c>
      <c r="Z361" s="39">
        <f t="shared" ref="Z361:Z363" si="858">AA361+AB361+AC361+AD361</f>
        <v>10463</v>
      </c>
      <c r="AA361" s="39"/>
      <c r="AB361" s="39">
        <v>10463</v>
      </c>
      <c r="AC361" s="39"/>
      <c r="AD361" s="39"/>
      <c r="AE361" s="39"/>
      <c r="AF361" s="39"/>
      <c r="AG361" s="39"/>
      <c r="AH361" s="39"/>
      <c r="AI361" s="39"/>
      <c r="AJ361" s="39"/>
      <c r="AK361" s="39"/>
      <c r="AL361" s="39"/>
      <c r="AM361" s="91">
        <f t="shared" si="825"/>
        <v>208.09466984884648</v>
      </c>
      <c r="AN361" s="91">
        <f t="shared" si="827"/>
        <v>100</v>
      </c>
      <c r="AO361" s="12" t="s">
        <v>262</v>
      </c>
      <c r="AP361" s="45"/>
      <c r="AQ361">
        <v>1</v>
      </c>
    </row>
    <row r="362" spans="1:46" ht="37.5">
      <c r="A362" s="12" t="s">
        <v>54</v>
      </c>
      <c r="B362" s="5" t="s">
        <v>207</v>
      </c>
      <c r="C362" s="39">
        <f t="shared" si="851"/>
        <v>8575</v>
      </c>
      <c r="D362" s="39">
        <f t="shared" si="832"/>
        <v>9758</v>
      </c>
      <c r="E362" s="39">
        <f t="shared" si="852"/>
        <v>8575</v>
      </c>
      <c r="F362" s="39">
        <f t="shared" si="853"/>
        <v>9758</v>
      </c>
      <c r="G362" s="35">
        <v>8575</v>
      </c>
      <c r="H362" s="35">
        <v>9758</v>
      </c>
      <c r="I362" s="35"/>
      <c r="J362" s="35"/>
      <c r="K362" s="35"/>
      <c r="L362" s="35"/>
      <c r="M362" s="35"/>
      <c r="N362" s="35"/>
      <c r="O362" s="35">
        <f t="shared" si="854"/>
        <v>0</v>
      </c>
      <c r="P362" s="35">
        <f t="shared" si="855"/>
        <v>0</v>
      </c>
      <c r="Q362" s="35">
        <f t="shared" si="856"/>
        <v>0</v>
      </c>
      <c r="R362" s="35">
        <f t="shared" si="857"/>
        <v>0</v>
      </c>
      <c r="S362" s="35"/>
      <c r="T362" s="35"/>
      <c r="U362" s="35"/>
      <c r="V362" s="35"/>
      <c r="W362" s="35"/>
      <c r="X362" s="35"/>
      <c r="Y362" s="39">
        <f>Z362+AF362</f>
        <v>8080</v>
      </c>
      <c r="Z362" s="39">
        <f t="shared" si="858"/>
        <v>8080</v>
      </c>
      <c r="AA362" s="39">
        <v>8080</v>
      </c>
      <c r="AB362" s="39"/>
      <c r="AC362" s="39"/>
      <c r="AD362" s="39"/>
      <c r="AE362" s="39"/>
      <c r="AF362" s="39">
        <f t="shared" ref="AF362" si="859">AG362+AL362</f>
        <v>0</v>
      </c>
      <c r="AG362" s="39">
        <f t="shared" ref="AG362" si="860">AH362+AI362+AJ362+AK362</f>
        <v>0</v>
      </c>
      <c r="AH362" s="39"/>
      <c r="AI362" s="39"/>
      <c r="AJ362" s="39"/>
      <c r="AK362" s="39"/>
      <c r="AL362" s="39"/>
      <c r="AM362" s="91">
        <f t="shared" si="825"/>
        <v>94.227405247813408</v>
      </c>
      <c r="AN362" s="91">
        <f t="shared" si="827"/>
        <v>82.80385324861652</v>
      </c>
      <c r="AO362" s="12" t="s">
        <v>262</v>
      </c>
      <c r="AP362" s="45"/>
      <c r="AQ362">
        <v>1</v>
      </c>
    </row>
    <row r="363" spans="1:46" ht="54.75" customHeight="1">
      <c r="A363" s="12" t="s">
        <v>138</v>
      </c>
      <c r="B363" s="5" t="s">
        <v>208</v>
      </c>
      <c r="C363" s="39">
        <f t="shared" si="851"/>
        <v>23313</v>
      </c>
      <c r="D363" s="39">
        <f t="shared" si="832"/>
        <v>32538</v>
      </c>
      <c r="E363" s="39">
        <f t="shared" si="852"/>
        <v>23313</v>
      </c>
      <c r="F363" s="39">
        <f t="shared" si="853"/>
        <v>32538</v>
      </c>
      <c r="G363" s="35"/>
      <c r="H363" s="35"/>
      <c r="I363" s="35">
        <v>23313</v>
      </c>
      <c r="J363" s="35">
        <v>32538</v>
      </c>
      <c r="K363" s="35"/>
      <c r="L363" s="35"/>
      <c r="M363" s="35"/>
      <c r="N363" s="35"/>
      <c r="O363" s="35">
        <f t="shared" si="854"/>
        <v>0</v>
      </c>
      <c r="P363" s="35">
        <f t="shared" si="855"/>
        <v>0</v>
      </c>
      <c r="Q363" s="35">
        <f t="shared" si="856"/>
        <v>0</v>
      </c>
      <c r="R363" s="35">
        <f t="shared" si="857"/>
        <v>0</v>
      </c>
      <c r="S363" s="35"/>
      <c r="T363" s="35"/>
      <c r="U363" s="35"/>
      <c r="V363" s="35"/>
      <c r="W363" s="35"/>
      <c r="X363" s="35"/>
      <c r="Y363" s="39">
        <f>Z363+AF363</f>
        <v>16714</v>
      </c>
      <c r="Z363" s="39">
        <f t="shared" si="858"/>
        <v>16714</v>
      </c>
      <c r="AA363" s="39"/>
      <c r="AB363" s="39">
        <v>16714</v>
      </c>
      <c r="AC363" s="39"/>
      <c r="AD363" s="39"/>
      <c r="AE363" s="39"/>
      <c r="AF363" s="39"/>
      <c r="AG363" s="39"/>
      <c r="AH363" s="39"/>
      <c r="AI363" s="39"/>
      <c r="AJ363" s="39"/>
      <c r="AK363" s="39"/>
      <c r="AL363" s="39"/>
      <c r="AM363" s="91">
        <f t="shared" si="825"/>
        <v>71.69390468837129</v>
      </c>
      <c r="AN363" s="91">
        <f t="shared" si="827"/>
        <v>51.367631692175294</v>
      </c>
      <c r="AO363" s="12" t="s">
        <v>315</v>
      </c>
      <c r="AP363" s="45"/>
      <c r="AQ363">
        <v>1</v>
      </c>
    </row>
    <row r="364" spans="1:46" ht="54.75" customHeight="1">
      <c r="A364" s="293" t="s">
        <v>140</v>
      </c>
      <c r="B364" s="302" t="s">
        <v>651</v>
      </c>
      <c r="C364" s="39"/>
      <c r="D364" s="39">
        <f t="shared" si="832"/>
        <v>0</v>
      </c>
      <c r="E364" s="39">
        <f t="shared" si="852"/>
        <v>0</v>
      </c>
      <c r="F364" s="39">
        <f t="shared" si="853"/>
        <v>0</v>
      </c>
      <c r="G364" s="35"/>
      <c r="H364" s="35"/>
      <c r="I364" s="35"/>
      <c r="J364" s="35"/>
      <c r="K364" s="35"/>
      <c r="L364" s="35"/>
      <c r="M364" s="35"/>
      <c r="N364" s="35"/>
      <c r="O364" s="35">
        <f t="shared" si="854"/>
        <v>0</v>
      </c>
      <c r="P364" s="35">
        <f t="shared" si="855"/>
        <v>0</v>
      </c>
      <c r="Q364" s="35">
        <f t="shared" si="856"/>
        <v>0</v>
      </c>
      <c r="R364" s="35">
        <f t="shared" si="857"/>
        <v>0</v>
      </c>
      <c r="S364" s="35"/>
      <c r="T364" s="35"/>
      <c r="U364" s="35"/>
      <c r="V364" s="35"/>
      <c r="W364" s="35"/>
      <c r="X364" s="35"/>
      <c r="Y364" s="39">
        <f t="shared" ref="Y364:Y366" si="861">Z364+AF364</f>
        <v>0</v>
      </c>
      <c r="Z364" s="39">
        <f t="shared" ref="Z364:Z366" si="862">AA364+AB364+AC364+AD364</f>
        <v>0</v>
      </c>
      <c r="AA364" s="39"/>
      <c r="AB364" s="39"/>
      <c r="AC364" s="39"/>
      <c r="AD364" s="39"/>
      <c r="AE364" s="39"/>
      <c r="AF364" s="39"/>
      <c r="AG364" s="39"/>
      <c r="AH364" s="39"/>
      <c r="AI364" s="39"/>
      <c r="AJ364" s="39"/>
      <c r="AK364" s="39"/>
      <c r="AL364" s="39"/>
      <c r="AM364" s="91"/>
      <c r="AN364" s="90"/>
      <c r="AO364" s="12" t="s">
        <v>259</v>
      </c>
      <c r="AP364" s="45"/>
    </row>
    <row r="365" spans="1:46" ht="54.75" customHeight="1">
      <c r="A365" s="293" t="s">
        <v>201</v>
      </c>
      <c r="B365" s="302" t="s">
        <v>914</v>
      </c>
      <c r="C365" s="39"/>
      <c r="D365" s="39">
        <f t="shared" si="832"/>
        <v>8637</v>
      </c>
      <c r="E365" s="39">
        <f t="shared" si="852"/>
        <v>0</v>
      </c>
      <c r="F365" s="39">
        <f t="shared" si="853"/>
        <v>8637</v>
      </c>
      <c r="G365" s="35"/>
      <c r="H365" s="35">
        <v>8637</v>
      </c>
      <c r="I365" s="35"/>
      <c r="J365" s="35"/>
      <c r="K365" s="35"/>
      <c r="L365" s="35"/>
      <c r="M365" s="35"/>
      <c r="N365" s="35"/>
      <c r="O365" s="35">
        <f t="shared" si="854"/>
        <v>0</v>
      </c>
      <c r="P365" s="35">
        <f t="shared" si="855"/>
        <v>0</v>
      </c>
      <c r="Q365" s="35">
        <f t="shared" si="856"/>
        <v>0</v>
      </c>
      <c r="R365" s="35">
        <f t="shared" si="857"/>
        <v>0</v>
      </c>
      <c r="S365" s="35"/>
      <c r="T365" s="35"/>
      <c r="U365" s="35"/>
      <c r="V365" s="35"/>
      <c r="W365" s="35"/>
      <c r="X365" s="35"/>
      <c r="Y365" s="39">
        <f t="shared" si="861"/>
        <v>6994</v>
      </c>
      <c r="Z365" s="39">
        <f t="shared" si="862"/>
        <v>6994</v>
      </c>
      <c r="AA365" s="39">
        <v>6994</v>
      </c>
      <c r="AB365" s="39"/>
      <c r="AC365" s="39"/>
      <c r="AD365" s="39"/>
      <c r="AE365" s="39"/>
      <c r="AF365" s="39"/>
      <c r="AG365" s="39"/>
      <c r="AH365" s="39"/>
      <c r="AI365" s="39"/>
      <c r="AJ365" s="39"/>
      <c r="AK365" s="39"/>
      <c r="AL365" s="39"/>
      <c r="AM365" s="91"/>
      <c r="AN365" s="91">
        <f t="shared" si="827"/>
        <v>80.977191154335998</v>
      </c>
      <c r="AO365" s="12" t="s">
        <v>265</v>
      </c>
      <c r="AP365" s="45"/>
    </row>
    <row r="366" spans="1:46" ht="54.75" customHeight="1">
      <c r="A366" s="293" t="s">
        <v>203</v>
      </c>
      <c r="B366" s="302" t="s">
        <v>664</v>
      </c>
      <c r="C366" s="39"/>
      <c r="D366" s="39">
        <f t="shared" si="832"/>
        <v>900</v>
      </c>
      <c r="E366" s="39">
        <f t="shared" si="852"/>
        <v>0</v>
      </c>
      <c r="F366" s="39">
        <f t="shared" si="853"/>
        <v>900</v>
      </c>
      <c r="G366" s="35"/>
      <c r="H366" s="35">
        <v>900</v>
      </c>
      <c r="I366" s="35"/>
      <c r="J366" s="35"/>
      <c r="K366" s="35"/>
      <c r="L366" s="35"/>
      <c r="M366" s="35"/>
      <c r="N366" s="35"/>
      <c r="O366" s="35">
        <f t="shared" si="854"/>
        <v>0</v>
      </c>
      <c r="P366" s="35">
        <f t="shared" si="855"/>
        <v>0</v>
      </c>
      <c r="Q366" s="35">
        <f t="shared" si="856"/>
        <v>0</v>
      </c>
      <c r="R366" s="35">
        <f t="shared" si="857"/>
        <v>0</v>
      </c>
      <c r="S366" s="35"/>
      <c r="T366" s="35"/>
      <c r="U366" s="35"/>
      <c r="V366" s="35"/>
      <c r="W366" s="35"/>
      <c r="X366" s="35"/>
      <c r="Y366" s="39">
        <f t="shared" si="861"/>
        <v>327</v>
      </c>
      <c r="Z366" s="39">
        <f t="shared" si="862"/>
        <v>327</v>
      </c>
      <c r="AA366" s="39">
        <v>327</v>
      </c>
      <c r="AB366" s="39"/>
      <c r="AC366" s="39"/>
      <c r="AD366" s="39"/>
      <c r="AE366" s="39"/>
      <c r="AF366" s="39"/>
      <c r="AG366" s="39"/>
      <c r="AH366" s="39"/>
      <c r="AI366" s="39"/>
      <c r="AJ366" s="39"/>
      <c r="AK366" s="39"/>
      <c r="AL366" s="39"/>
      <c r="AM366" s="91"/>
      <c r="AN366" s="91">
        <f t="shared" si="827"/>
        <v>36.333333333333336</v>
      </c>
      <c r="AO366" s="12" t="s">
        <v>268</v>
      </c>
      <c r="AP366" s="45"/>
    </row>
    <row r="367" spans="1:46">
      <c r="A367" s="16" t="s">
        <v>34</v>
      </c>
      <c r="B367" s="2" t="s">
        <v>35</v>
      </c>
      <c r="C367" s="34">
        <f>C368+C370+C376</f>
        <v>2445665</v>
      </c>
      <c r="D367" s="34">
        <f>D368+D370+D376</f>
        <v>4065706</v>
      </c>
      <c r="E367" s="34">
        <f t="shared" ref="E367" si="863">E368+E370+E376</f>
        <v>460665</v>
      </c>
      <c r="F367" s="34">
        <f t="shared" ref="F367:AL367" si="864">F368+F370+F376</f>
        <v>553292</v>
      </c>
      <c r="G367" s="34">
        <f t="shared" si="864"/>
        <v>207602</v>
      </c>
      <c r="H367" s="34">
        <f t="shared" si="864"/>
        <v>300229</v>
      </c>
      <c r="I367" s="34">
        <f t="shared" si="864"/>
        <v>253063</v>
      </c>
      <c r="J367" s="34">
        <f t="shared" si="864"/>
        <v>255357</v>
      </c>
      <c r="K367" s="34">
        <f t="shared" si="864"/>
        <v>0</v>
      </c>
      <c r="L367" s="34">
        <f t="shared" si="864"/>
        <v>0</v>
      </c>
      <c r="M367" s="34">
        <f t="shared" si="864"/>
        <v>0</v>
      </c>
      <c r="N367" s="34">
        <f t="shared" si="864"/>
        <v>0</v>
      </c>
      <c r="O367" s="34">
        <f t="shared" si="864"/>
        <v>1985000</v>
      </c>
      <c r="P367" s="34">
        <f t="shared" si="864"/>
        <v>3512414</v>
      </c>
      <c r="Q367" s="34">
        <f t="shared" si="864"/>
        <v>1985000</v>
      </c>
      <c r="R367" s="34">
        <f t="shared" si="864"/>
        <v>3512414</v>
      </c>
      <c r="S367" s="34">
        <f t="shared" si="864"/>
        <v>1985000</v>
      </c>
      <c r="T367" s="34">
        <f t="shared" si="864"/>
        <v>3512414</v>
      </c>
      <c r="U367" s="34">
        <f t="shared" si="864"/>
        <v>0</v>
      </c>
      <c r="V367" s="34">
        <f t="shared" si="864"/>
        <v>0</v>
      </c>
      <c r="W367" s="34">
        <f t="shared" si="864"/>
        <v>0</v>
      </c>
      <c r="X367" s="34">
        <f t="shared" si="864"/>
        <v>0</v>
      </c>
      <c r="Y367" s="34">
        <f t="shared" si="864"/>
        <v>4018276</v>
      </c>
      <c r="Z367" s="34">
        <f t="shared" si="864"/>
        <v>517693</v>
      </c>
      <c r="AA367" s="34">
        <f t="shared" si="864"/>
        <v>264630</v>
      </c>
      <c r="AB367" s="34">
        <f t="shared" si="864"/>
        <v>253063</v>
      </c>
      <c r="AC367" s="34">
        <f t="shared" si="864"/>
        <v>0</v>
      </c>
      <c r="AD367" s="34">
        <f t="shared" si="864"/>
        <v>0</v>
      </c>
      <c r="AE367" s="34"/>
      <c r="AF367" s="34">
        <f t="shared" si="864"/>
        <v>3500583</v>
      </c>
      <c r="AG367" s="34">
        <f t="shared" si="864"/>
        <v>3500583</v>
      </c>
      <c r="AH367" s="34">
        <f t="shared" si="864"/>
        <v>3500583</v>
      </c>
      <c r="AI367" s="34">
        <f t="shared" si="864"/>
        <v>0</v>
      </c>
      <c r="AJ367" s="34">
        <f t="shared" si="864"/>
        <v>0</v>
      </c>
      <c r="AK367" s="34">
        <f t="shared" si="864"/>
        <v>0</v>
      </c>
      <c r="AL367" s="34">
        <f t="shared" si="864"/>
        <v>0</v>
      </c>
      <c r="AM367" s="90">
        <f t="shared" ref="AM367:AM388" si="865">Y367/C367*100</f>
        <v>164.30197921628678</v>
      </c>
      <c r="AN367" s="90">
        <f t="shared" si="827"/>
        <v>98.833412942303255</v>
      </c>
      <c r="AO367" s="16">
        <v>0</v>
      </c>
      <c r="AP367" s="44">
        <v>0</v>
      </c>
    </row>
    <row r="368" spans="1:46" ht="19.5">
      <c r="A368" s="21" t="s">
        <v>209</v>
      </c>
      <c r="B368" s="56" t="s">
        <v>210</v>
      </c>
      <c r="C368" s="38">
        <f>C369</f>
        <v>2222755</v>
      </c>
      <c r="D368" s="38">
        <f>D369</f>
        <v>3750195</v>
      </c>
      <c r="E368" s="38">
        <f t="shared" ref="E368:AL368" si="866">E369</f>
        <v>267755</v>
      </c>
      <c r="F368" s="38">
        <f t="shared" si="866"/>
        <v>361781</v>
      </c>
      <c r="G368" s="38">
        <f t="shared" si="866"/>
        <v>14692</v>
      </c>
      <c r="H368" s="38">
        <f t="shared" si="866"/>
        <v>108718</v>
      </c>
      <c r="I368" s="38">
        <f t="shared" si="866"/>
        <v>253063</v>
      </c>
      <c r="J368" s="38">
        <f t="shared" si="866"/>
        <v>253063</v>
      </c>
      <c r="K368" s="38">
        <f t="shared" si="866"/>
        <v>0</v>
      </c>
      <c r="L368" s="38">
        <f t="shared" si="866"/>
        <v>0</v>
      </c>
      <c r="M368" s="38">
        <f t="shared" si="866"/>
        <v>0</v>
      </c>
      <c r="N368" s="38">
        <f t="shared" si="866"/>
        <v>0</v>
      </c>
      <c r="O368" s="38">
        <f t="shared" si="866"/>
        <v>1955000</v>
      </c>
      <c r="P368" s="38">
        <f t="shared" si="866"/>
        <v>3388414</v>
      </c>
      <c r="Q368" s="38">
        <f t="shared" si="866"/>
        <v>1955000</v>
      </c>
      <c r="R368" s="38">
        <f t="shared" si="866"/>
        <v>3388414</v>
      </c>
      <c r="S368" s="38">
        <f t="shared" si="866"/>
        <v>1955000</v>
      </c>
      <c r="T368" s="38">
        <f t="shared" si="866"/>
        <v>3388414</v>
      </c>
      <c r="U368" s="38">
        <f t="shared" si="866"/>
        <v>0</v>
      </c>
      <c r="V368" s="38">
        <f t="shared" si="866"/>
        <v>0</v>
      </c>
      <c r="W368" s="38">
        <f t="shared" si="866"/>
        <v>0</v>
      </c>
      <c r="X368" s="38">
        <f t="shared" si="866"/>
        <v>0</v>
      </c>
      <c r="Y368" s="38">
        <f t="shared" si="866"/>
        <v>3748338</v>
      </c>
      <c r="Z368" s="38">
        <f t="shared" si="866"/>
        <v>359924</v>
      </c>
      <c r="AA368" s="38">
        <f t="shared" si="866"/>
        <v>106861</v>
      </c>
      <c r="AB368" s="38">
        <f t="shared" si="866"/>
        <v>253063</v>
      </c>
      <c r="AC368" s="38">
        <f t="shared" si="866"/>
        <v>0</v>
      </c>
      <c r="AD368" s="38">
        <f t="shared" si="866"/>
        <v>0</v>
      </c>
      <c r="AE368" s="38"/>
      <c r="AF368" s="38">
        <f t="shared" si="866"/>
        <v>3388414</v>
      </c>
      <c r="AG368" s="38">
        <f t="shared" si="866"/>
        <v>3388414</v>
      </c>
      <c r="AH368" s="38">
        <f t="shared" si="866"/>
        <v>3388414</v>
      </c>
      <c r="AI368" s="38">
        <f t="shared" si="866"/>
        <v>0</v>
      </c>
      <c r="AJ368" s="38">
        <f t="shared" si="866"/>
        <v>0</v>
      </c>
      <c r="AK368" s="38">
        <f t="shared" si="866"/>
        <v>0</v>
      </c>
      <c r="AL368" s="38">
        <f t="shared" si="866"/>
        <v>0</v>
      </c>
      <c r="AM368" s="96">
        <f t="shared" si="865"/>
        <v>168.63477981154017</v>
      </c>
      <c r="AN368" s="96">
        <f t="shared" si="827"/>
        <v>99.950482574906104</v>
      </c>
      <c r="AO368" s="31"/>
      <c r="AP368" s="51">
        <v>0</v>
      </c>
    </row>
    <row r="369" spans="1:43" ht="89.25" customHeight="1">
      <c r="A369" s="3"/>
      <c r="B369" s="5" t="s">
        <v>211</v>
      </c>
      <c r="C369" s="39">
        <f t="shared" ref="C369:D379" si="867">E369+O369</f>
        <v>2222755</v>
      </c>
      <c r="D369" s="39">
        <f t="shared" si="867"/>
        <v>3750195</v>
      </c>
      <c r="E369" s="39">
        <f t="shared" ref="E369" si="868">G369+I369+K369+L369+N369</f>
        <v>267755</v>
      </c>
      <c r="F369" s="39">
        <f t="shared" ref="F369" si="869">H369+J369+K369+L369+N369</f>
        <v>361781</v>
      </c>
      <c r="G369" s="35">
        <v>14692</v>
      </c>
      <c r="H369" s="35">
        <v>108718</v>
      </c>
      <c r="I369" s="35">
        <v>253063</v>
      </c>
      <c r="J369" s="35">
        <v>253063</v>
      </c>
      <c r="K369" s="35"/>
      <c r="L369" s="35"/>
      <c r="M369" s="35"/>
      <c r="N369" s="35"/>
      <c r="O369" s="35">
        <f t="shared" ref="O369" si="870">Q369+X369</f>
        <v>1955000</v>
      </c>
      <c r="P369" s="35">
        <f t="shared" ref="P369" si="871">R369+X369</f>
        <v>3388414</v>
      </c>
      <c r="Q369" s="35">
        <f t="shared" ref="Q369" si="872">S369+U369+V369+W369</f>
        <v>1955000</v>
      </c>
      <c r="R369" s="35">
        <f t="shared" ref="R369" si="873">T369+U369+V369+W369</f>
        <v>3388414</v>
      </c>
      <c r="S369" s="35">
        <f>1955000</f>
        <v>1955000</v>
      </c>
      <c r="T369" s="35">
        <v>3388414</v>
      </c>
      <c r="U369" s="35"/>
      <c r="V369" s="35"/>
      <c r="W369" s="35"/>
      <c r="X369" s="35"/>
      <c r="Y369" s="39">
        <f>Z369+AF369</f>
        <v>3748338</v>
      </c>
      <c r="Z369" s="39">
        <f>AA369+AB369+AC369+AD369</f>
        <v>359924</v>
      </c>
      <c r="AA369" s="39">
        <v>106861</v>
      </c>
      <c r="AB369" s="39">
        <v>253063</v>
      </c>
      <c r="AC369" s="39"/>
      <c r="AD369" s="39"/>
      <c r="AE369" s="39"/>
      <c r="AF369" s="39">
        <f t="shared" ref="AF369" si="874">AG369+AL369</f>
        <v>3388414</v>
      </c>
      <c r="AG369" s="39">
        <f t="shared" ref="AG369" si="875">AH369+AI369+AJ369+AK369</f>
        <v>3388414</v>
      </c>
      <c r="AH369" s="39">
        <v>3388414</v>
      </c>
      <c r="AI369" s="39"/>
      <c r="AJ369" s="225"/>
      <c r="AK369" s="39"/>
      <c r="AL369" s="39"/>
      <c r="AM369" s="91">
        <f t="shared" si="865"/>
        <v>168.63477981154017</v>
      </c>
      <c r="AN369" s="91">
        <f t="shared" si="827"/>
        <v>99.950482574906104</v>
      </c>
      <c r="AO369" s="12" t="s">
        <v>271</v>
      </c>
      <c r="AP369" s="45"/>
      <c r="AQ369">
        <v>1</v>
      </c>
    </row>
    <row r="370" spans="1:43" ht="19.5">
      <c r="A370" s="21" t="s">
        <v>52</v>
      </c>
      <c r="B370" s="56" t="s">
        <v>32</v>
      </c>
      <c r="C370" s="38">
        <f>SUM(C371:C375)</f>
        <v>148808</v>
      </c>
      <c r="D370" s="38">
        <f>SUM(D371:D375)</f>
        <v>250000</v>
      </c>
      <c r="E370" s="38">
        <f t="shared" ref="E370:AL370" si="876">SUM(E371:E375)</f>
        <v>118808</v>
      </c>
      <c r="F370" s="38">
        <f t="shared" si="876"/>
        <v>126000</v>
      </c>
      <c r="G370" s="38">
        <f t="shared" si="876"/>
        <v>118808</v>
      </c>
      <c r="H370" s="38">
        <f t="shared" si="876"/>
        <v>126000</v>
      </c>
      <c r="I370" s="38">
        <f t="shared" si="876"/>
        <v>0</v>
      </c>
      <c r="J370" s="38">
        <f t="shared" si="876"/>
        <v>0</v>
      </c>
      <c r="K370" s="38">
        <f t="shared" si="876"/>
        <v>0</v>
      </c>
      <c r="L370" s="38">
        <f t="shared" si="876"/>
        <v>0</v>
      </c>
      <c r="M370" s="38">
        <f t="shared" si="876"/>
        <v>0</v>
      </c>
      <c r="N370" s="38">
        <f t="shared" si="876"/>
        <v>0</v>
      </c>
      <c r="O370" s="38">
        <f t="shared" si="876"/>
        <v>30000</v>
      </c>
      <c r="P370" s="38">
        <f t="shared" si="876"/>
        <v>124000</v>
      </c>
      <c r="Q370" s="38">
        <f t="shared" si="876"/>
        <v>30000</v>
      </c>
      <c r="R370" s="38">
        <f t="shared" si="876"/>
        <v>124000</v>
      </c>
      <c r="S370" s="38">
        <f t="shared" si="876"/>
        <v>30000</v>
      </c>
      <c r="T370" s="38">
        <f t="shared" si="876"/>
        <v>124000</v>
      </c>
      <c r="U370" s="38">
        <f t="shared" si="876"/>
        <v>0</v>
      </c>
      <c r="V370" s="38">
        <f t="shared" si="876"/>
        <v>0</v>
      </c>
      <c r="W370" s="38">
        <f t="shared" si="876"/>
        <v>0</v>
      </c>
      <c r="X370" s="38">
        <f t="shared" si="876"/>
        <v>0</v>
      </c>
      <c r="Y370" s="38">
        <f t="shared" si="876"/>
        <v>221884</v>
      </c>
      <c r="Z370" s="38">
        <f t="shared" si="876"/>
        <v>109715</v>
      </c>
      <c r="AA370" s="38">
        <f t="shared" si="876"/>
        <v>109715</v>
      </c>
      <c r="AB370" s="38">
        <f t="shared" si="876"/>
        <v>0</v>
      </c>
      <c r="AC370" s="38">
        <f t="shared" si="876"/>
        <v>0</v>
      </c>
      <c r="AD370" s="38">
        <f t="shared" si="876"/>
        <v>0</v>
      </c>
      <c r="AE370" s="38"/>
      <c r="AF370" s="38">
        <f t="shared" si="876"/>
        <v>112169</v>
      </c>
      <c r="AG370" s="38">
        <f t="shared" si="876"/>
        <v>112169</v>
      </c>
      <c r="AH370" s="38">
        <f t="shared" si="876"/>
        <v>112169</v>
      </c>
      <c r="AI370" s="38">
        <f t="shared" si="876"/>
        <v>0</v>
      </c>
      <c r="AJ370" s="38">
        <f t="shared" si="876"/>
        <v>0</v>
      </c>
      <c r="AK370" s="38">
        <f t="shared" si="876"/>
        <v>0</v>
      </c>
      <c r="AL370" s="38">
        <f t="shared" si="876"/>
        <v>0</v>
      </c>
      <c r="AM370" s="96">
        <f t="shared" si="865"/>
        <v>149.10757486156658</v>
      </c>
      <c r="AN370" s="96">
        <f t="shared" si="827"/>
        <v>88.753600000000006</v>
      </c>
      <c r="AO370" s="31"/>
      <c r="AP370" s="51"/>
    </row>
    <row r="371" spans="1:43" ht="67.5" customHeight="1">
      <c r="A371" s="12" t="s">
        <v>49</v>
      </c>
      <c r="B371" s="5" t="s">
        <v>212</v>
      </c>
      <c r="C371" s="39">
        <f t="shared" ref="C371:C375" si="877">E371+O371</f>
        <v>62000</v>
      </c>
      <c r="D371" s="39">
        <f t="shared" si="867"/>
        <v>76000</v>
      </c>
      <c r="E371" s="39">
        <f t="shared" ref="E371:E375" si="878">G371+I371+K371+L371+N371</f>
        <v>62000</v>
      </c>
      <c r="F371" s="39">
        <f t="shared" ref="F371:F375" si="879">H371+J371+K371+L371+N371</f>
        <v>76000</v>
      </c>
      <c r="G371" s="35">
        <v>62000</v>
      </c>
      <c r="H371" s="35">
        <v>76000</v>
      </c>
      <c r="I371" s="35"/>
      <c r="J371" s="35"/>
      <c r="K371" s="35"/>
      <c r="L371" s="35"/>
      <c r="M371" s="35"/>
      <c r="N371" s="35"/>
      <c r="O371" s="35">
        <f t="shared" ref="O371:O375" si="880">Q371+X371</f>
        <v>0</v>
      </c>
      <c r="P371" s="35">
        <f t="shared" ref="P371:P375" si="881">R371+X371</f>
        <v>0</v>
      </c>
      <c r="Q371" s="35">
        <f t="shared" ref="Q371:Q375" si="882">S371+U371+V371+W371</f>
        <v>0</v>
      </c>
      <c r="R371" s="35">
        <f t="shared" ref="R371:R375" si="883">T371+U371+V371+W371</f>
        <v>0</v>
      </c>
      <c r="S371" s="35"/>
      <c r="T371" s="35"/>
      <c r="U371" s="35"/>
      <c r="V371" s="35"/>
      <c r="W371" s="35"/>
      <c r="X371" s="35"/>
      <c r="Y371" s="39">
        <f>Z371+AF371</f>
        <v>68309</v>
      </c>
      <c r="Z371" s="39">
        <f t="shared" ref="Z371:Z375" si="884">AA371+AB371+AC371+AD371</f>
        <v>68309</v>
      </c>
      <c r="AA371" s="39">
        <v>68309</v>
      </c>
      <c r="AB371" s="39"/>
      <c r="AC371" s="39"/>
      <c r="AD371" s="39"/>
      <c r="AE371" s="39"/>
      <c r="AF371" s="39"/>
      <c r="AG371" s="39"/>
      <c r="AH371" s="39"/>
      <c r="AI371" s="39"/>
      <c r="AJ371" s="39"/>
      <c r="AK371" s="39"/>
      <c r="AL371" s="39"/>
      <c r="AM371" s="91">
        <f t="shared" si="865"/>
        <v>110.17580645161291</v>
      </c>
      <c r="AN371" s="91">
        <f t="shared" si="827"/>
        <v>89.880263157894731</v>
      </c>
      <c r="AO371" s="12" t="s">
        <v>271</v>
      </c>
      <c r="AP371" s="45"/>
      <c r="AQ371">
        <v>1</v>
      </c>
    </row>
    <row r="372" spans="1:43" ht="49.5" customHeight="1">
      <c r="A372" s="12">
        <v>2</v>
      </c>
      <c r="B372" s="5" t="s">
        <v>213</v>
      </c>
      <c r="C372" s="39">
        <f t="shared" si="877"/>
        <v>30000</v>
      </c>
      <c r="D372" s="39">
        <f t="shared" si="867"/>
        <v>40000</v>
      </c>
      <c r="E372" s="39">
        <f t="shared" si="878"/>
        <v>30000</v>
      </c>
      <c r="F372" s="39">
        <f t="shared" si="879"/>
        <v>40000</v>
      </c>
      <c r="G372" s="35">
        <v>30000</v>
      </c>
      <c r="H372" s="35">
        <v>40000</v>
      </c>
      <c r="I372" s="35"/>
      <c r="J372" s="35"/>
      <c r="K372" s="35"/>
      <c r="L372" s="35"/>
      <c r="M372" s="35"/>
      <c r="N372" s="35"/>
      <c r="O372" s="35">
        <f t="shared" si="880"/>
        <v>0</v>
      </c>
      <c r="P372" s="35">
        <f t="shared" si="881"/>
        <v>0</v>
      </c>
      <c r="Q372" s="35">
        <f t="shared" si="882"/>
        <v>0</v>
      </c>
      <c r="R372" s="35">
        <f t="shared" si="883"/>
        <v>0</v>
      </c>
      <c r="S372" s="35"/>
      <c r="T372" s="35"/>
      <c r="U372" s="35"/>
      <c r="V372" s="35"/>
      <c r="W372" s="35"/>
      <c r="X372" s="35"/>
      <c r="Y372" s="39">
        <f>Z372+AF372</f>
        <v>40000</v>
      </c>
      <c r="Z372" s="39">
        <f t="shared" si="884"/>
        <v>40000</v>
      </c>
      <c r="AA372" s="39">
        <v>40000</v>
      </c>
      <c r="AB372" s="39"/>
      <c r="AC372" s="39"/>
      <c r="AD372" s="39"/>
      <c r="AE372" s="39"/>
      <c r="AF372" s="39"/>
      <c r="AG372" s="39"/>
      <c r="AH372" s="39"/>
      <c r="AI372" s="39"/>
      <c r="AJ372" s="39"/>
      <c r="AK372" s="39"/>
      <c r="AL372" s="39"/>
      <c r="AM372" s="91">
        <f t="shared" si="865"/>
        <v>133.33333333333331</v>
      </c>
      <c r="AN372" s="91">
        <f t="shared" si="827"/>
        <v>100</v>
      </c>
      <c r="AO372" s="12" t="s">
        <v>265</v>
      </c>
      <c r="AP372" s="45"/>
      <c r="AQ372">
        <v>1</v>
      </c>
    </row>
    <row r="373" spans="1:43" ht="37.5">
      <c r="A373" s="12">
        <v>3</v>
      </c>
      <c r="B373" s="5" t="s">
        <v>214</v>
      </c>
      <c r="C373" s="39">
        <f t="shared" si="877"/>
        <v>15000</v>
      </c>
      <c r="D373" s="39">
        <f t="shared" si="867"/>
        <v>10000</v>
      </c>
      <c r="E373" s="39">
        <f t="shared" si="878"/>
        <v>15000</v>
      </c>
      <c r="F373" s="39">
        <f t="shared" si="879"/>
        <v>10000</v>
      </c>
      <c r="G373" s="35">
        <v>15000</v>
      </c>
      <c r="H373" s="35">
        <v>10000</v>
      </c>
      <c r="I373" s="35"/>
      <c r="J373" s="35"/>
      <c r="K373" s="35"/>
      <c r="L373" s="35"/>
      <c r="M373" s="35"/>
      <c r="N373" s="35"/>
      <c r="O373" s="35">
        <f t="shared" si="880"/>
        <v>0</v>
      </c>
      <c r="P373" s="35">
        <f t="shared" si="881"/>
        <v>0</v>
      </c>
      <c r="Q373" s="35">
        <f t="shared" si="882"/>
        <v>0</v>
      </c>
      <c r="R373" s="35">
        <f t="shared" si="883"/>
        <v>0</v>
      </c>
      <c r="S373" s="35"/>
      <c r="T373" s="35"/>
      <c r="U373" s="35"/>
      <c r="V373" s="35"/>
      <c r="W373" s="35"/>
      <c r="X373" s="35"/>
      <c r="Y373" s="39">
        <f>Z373+AF373</f>
        <v>1406</v>
      </c>
      <c r="Z373" s="39">
        <f t="shared" si="884"/>
        <v>1406</v>
      </c>
      <c r="AA373" s="39">
        <v>1406</v>
      </c>
      <c r="AB373" s="39"/>
      <c r="AC373" s="39"/>
      <c r="AD373" s="39"/>
      <c r="AE373" s="39"/>
      <c r="AF373" s="39"/>
      <c r="AG373" s="39"/>
      <c r="AH373" s="39"/>
      <c r="AI373" s="39"/>
      <c r="AJ373" s="39"/>
      <c r="AK373" s="39"/>
      <c r="AL373" s="39"/>
      <c r="AM373" s="91">
        <f t="shared" si="865"/>
        <v>9.3733333333333331</v>
      </c>
      <c r="AN373" s="91">
        <f t="shared" si="827"/>
        <v>14.06</v>
      </c>
      <c r="AO373" s="12" t="s">
        <v>261</v>
      </c>
      <c r="AP373" s="45"/>
      <c r="AQ373">
        <v>1</v>
      </c>
    </row>
    <row r="374" spans="1:43" ht="69.75" customHeight="1">
      <c r="A374" s="12" t="s">
        <v>140</v>
      </c>
      <c r="B374" s="5" t="s">
        <v>215</v>
      </c>
      <c r="C374" s="39">
        <f t="shared" si="877"/>
        <v>11808</v>
      </c>
      <c r="D374" s="39">
        <f t="shared" si="867"/>
        <v>0</v>
      </c>
      <c r="E374" s="39">
        <f t="shared" si="878"/>
        <v>11808</v>
      </c>
      <c r="F374" s="39">
        <f t="shared" si="879"/>
        <v>0</v>
      </c>
      <c r="G374" s="35">
        <v>11808</v>
      </c>
      <c r="H374" s="35"/>
      <c r="I374" s="35"/>
      <c r="J374" s="35"/>
      <c r="K374" s="35"/>
      <c r="L374" s="35"/>
      <c r="M374" s="35"/>
      <c r="N374" s="35"/>
      <c r="O374" s="35">
        <f t="shared" si="880"/>
        <v>0</v>
      </c>
      <c r="P374" s="35">
        <f t="shared" si="881"/>
        <v>0</v>
      </c>
      <c r="Q374" s="35">
        <f t="shared" si="882"/>
        <v>0</v>
      </c>
      <c r="R374" s="35">
        <f t="shared" si="883"/>
        <v>0</v>
      </c>
      <c r="S374" s="35"/>
      <c r="T374" s="35"/>
      <c r="U374" s="35"/>
      <c r="V374" s="35"/>
      <c r="W374" s="35"/>
      <c r="X374" s="35"/>
      <c r="Y374" s="39">
        <f>Z374+AF374</f>
        <v>0</v>
      </c>
      <c r="Z374" s="39">
        <f t="shared" si="884"/>
        <v>0</v>
      </c>
      <c r="AA374" s="39"/>
      <c r="AB374" s="39"/>
      <c r="AC374" s="39"/>
      <c r="AD374" s="39"/>
      <c r="AE374" s="39"/>
      <c r="AF374" s="39"/>
      <c r="AG374" s="39"/>
      <c r="AH374" s="39"/>
      <c r="AI374" s="39"/>
      <c r="AJ374" s="39"/>
      <c r="AK374" s="39"/>
      <c r="AL374" s="39"/>
      <c r="AM374" s="91">
        <f t="shared" si="865"/>
        <v>0</v>
      </c>
      <c r="AN374" s="90"/>
      <c r="AO374" s="12" t="s">
        <v>314</v>
      </c>
      <c r="AP374" s="45"/>
      <c r="AQ374">
        <v>1</v>
      </c>
    </row>
    <row r="375" spans="1:43" ht="55.5" customHeight="1">
      <c r="A375" s="12">
        <v>5</v>
      </c>
      <c r="B375" s="5" t="s">
        <v>342</v>
      </c>
      <c r="C375" s="39">
        <f t="shared" si="877"/>
        <v>30000</v>
      </c>
      <c r="D375" s="39">
        <f t="shared" si="867"/>
        <v>124000</v>
      </c>
      <c r="E375" s="39">
        <f t="shared" si="878"/>
        <v>0</v>
      </c>
      <c r="F375" s="39">
        <f t="shared" si="879"/>
        <v>0</v>
      </c>
      <c r="G375" s="35"/>
      <c r="H375" s="35"/>
      <c r="I375" s="35"/>
      <c r="J375" s="35"/>
      <c r="K375" s="35"/>
      <c r="L375" s="35"/>
      <c r="M375" s="35"/>
      <c r="N375" s="35"/>
      <c r="O375" s="35">
        <f t="shared" si="880"/>
        <v>30000</v>
      </c>
      <c r="P375" s="35">
        <f t="shared" si="881"/>
        <v>124000</v>
      </c>
      <c r="Q375" s="35">
        <f t="shared" si="882"/>
        <v>30000</v>
      </c>
      <c r="R375" s="35">
        <f t="shared" si="883"/>
        <v>124000</v>
      </c>
      <c r="S375" s="35">
        <v>30000</v>
      </c>
      <c r="T375" s="35">
        <v>124000</v>
      </c>
      <c r="U375" s="35"/>
      <c r="V375" s="35"/>
      <c r="W375" s="35"/>
      <c r="X375" s="35"/>
      <c r="Y375" s="39">
        <f>Z375+AF375</f>
        <v>112169</v>
      </c>
      <c r="Z375" s="39">
        <f t="shared" si="884"/>
        <v>0</v>
      </c>
      <c r="AA375" s="39"/>
      <c r="AB375" s="39"/>
      <c r="AC375" s="39"/>
      <c r="AD375" s="39"/>
      <c r="AE375" s="39"/>
      <c r="AF375" s="39">
        <f t="shared" ref="AF375" si="885">AG375+AL375</f>
        <v>112169</v>
      </c>
      <c r="AG375" s="39">
        <f t="shared" ref="AG375" si="886">AH375+AI375+AJ375+AK375</f>
        <v>112169</v>
      </c>
      <c r="AH375" s="39">
        <v>112169</v>
      </c>
      <c r="AI375" s="39"/>
      <c r="AJ375" s="39"/>
      <c r="AK375" s="39"/>
      <c r="AL375" s="39"/>
      <c r="AM375" s="91">
        <f t="shared" si="865"/>
        <v>373.8966666666667</v>
      </c>
      <c r="AN375" s="91">
        <f t="shared" si="827"/>
        <v>90.45887096774193</v>
      </c>
      <c r="AO375" s="12" t="s">
        <v>271</v>
      </c>
      <c r="AP375" s="45"/>
      <c r="AQ375">
        <v>1</v>
      </c>
    </row>
    <row r="376" spans="1:43" ht="19.5">
      <c r="A376" s="21" t="s">
        <v>46</v>
      </c>
      <c r="B376" s="56" t="s">
        <v>33</v>
      </c>
      <c r="C376" s="38">
        <f>SUM(C377:C379)</f>
        <v>74102</v>
      </c>
      <c r="D376" s="38">
        <f>SUM(D377:D379)</f>
        <v>65511</v>
      </c>
      <c r="E376" s="38">
        <f t="shared" ref="E376:AL376" si="887">SUM(E377:E379)</f>
        <v>74102</v>
      </c>
      <c r="F376" s="38">
        <f t="shared" si="887"/>
        <v>65511</v>
      </c>
      <c r="G376" s="38">
        <f t="shared" si="887"/>
        <v>74102</v>
      </c>
      <c r="H376" s="38">
        <f>SUM(H377:H380)</f>
        <v>65511</v>
      </c>
      <c r="I376" s="38">
        <f t="shared" ref="I376:L376" si="888">SUM(I377:I380)</f>
        <v>0</v>
      </c>
      <c r="J376" s="38">
        <f t="shared" si="888"/>
        <v>2294</v>
      </c>
      <c r="K376" s="38">
        <f t="shared" si="888"/>
        <v>0</v>
      </c>
      <c r="L376" s="38">
        <f t="shared" si="888"/>
        <v>0</v>
      </c>
      <c r="M376" s="38">
        <f t="shared" si="887"/>
        <v>0</v>
      </c>
      <c r="N376" s="38">
        <f t="shared" si="887"/>
        <v>0</v>
      </c>
      <c r="O376" s="38">
        <f t="shared" si="887"/>
        <v>0</v>
      </c>
      <c r="P376" s="38">
        <f t="shared" si="887"/>
        <v>0</v>
      </c>
      <c r="Q376" s="38">
        <f t="shared" si="887"/>
        <v>0</v>
      </c>
      <c r="R376" s="38">
        <f t="shared" si="887"/>
        <v>0</v>
      </c>
      <c r="S376" s="38">
        <f t="shared" si="887"/>
        <v>0</v>
      </c>
      <c r="T376" s="38">
        <f t="shared" si="887"/>
        <v>0</v>
      </c>
      <c r="U376" s="38">
        <f t="shared" si="887"/>
        <v>0</v>
      </c>
      <c r="V376" s="38">
        <f t="shared" si="887"/>
        <v>0</v>
      </c>
      <c r="W376" s="38">
        <f t="shared" si="887"/>
        <v>0</v>
      </c>
      <c r="X376" s="38">
        <f t="shared" si="887"/>
        <v>0</v>
      </c>
      <c r="Y376" s="38">
        <f t="shared" si="887"/>
        <v>48054</v>
      </c>
      <c r="Z376" s="38">
        <f t="shared" si="887"/>
        <v>48054</v>
      </c>
      <c r="AA376" s="38">
        <f t="shared" si="887"/>
        <v>48054</v>
      </c>
      <c r="AB376" s="38">
        <f t="shared" si="887"/>
        <v>0</v>
      </c>
      <c r="AC376" s="38">
        <f t="shared" si="887"/>
        <v>0</v>
      </c>
      <c r="AD376" s="38">
        <f t="shared" si="887"/>
        <v>0</v>
      </c>
      <c r="AE376" s="38"/>
      <c r="AF376" s="38">
        <f t="shared" si="887"/>
        <v>0</v>
      </c>
      <c r="AG376" s="38">
        <f t="shared" si="887"/>
        <v>0</v>
      </c>
      <c r="AH376" s="38">
        <f t="shared" si="887"/>
        <v>0</v>
      </c>
      <c r="AI376" s="38">
        <f t="shared" si="887"/>
        <v>0</v>
      </c>
      <c r="AJ376" s="38">
        <f t="shared" si="887"/>
        <v>0</v>
      </c>
      <c r="AK376" s="38">
        <f t="shared" si="887"/>
        <v>0</v>
      </c>
      <c r="AL376" s="38">
        <f t="shared" si="887"/>
        <v>0</v>
      </c>
      <c r="AM376" s="96">
        <f t="shared" si="865"/>
        <v>64.848452133545649</v>
      </c>
      <c r="AN376" s="96">
        <f t="shared" si="827"/>
        <v>73.352566744516196</v>
      </c>
      <c r="AO376" s="31"/>
      <c r="AP376" s="51"/>
    </row>
    <row r="377" spans="1:43" ht="42" customHeight="1">
      <c r="A377" s="12" t="s">
        <v>49</v>
      </c>
      <c r="B377" s="5" t="s">
        <v>216</v>
      </c>
      <c r="C377" s="39">
        <f t="shared" ref="C377:C379" si="889">E377+O377</f>
        <v>45184</v>
      </c>
      <c r="D377" s="39">
        <f t="shared" si="867"/>
        <v>35000</v>
      </c>
      <c r="E377" s="39">
        <f t="shared" ref="E377:E379" si="890">G377+I377+K377+L377+N377</f>
        <v>45184</v>
      </c>
      <c r="F377" s="39">
        <f t="shared" ref="F377:F379" si="891">H377+J377+K377+L377+N377</f>
        <v>35000</v>
      </c>
      <c r="G377" s="35">
        <v>45184</v>
      </c>
      <c r="H377" s="35">
        <v>35000</v>
      </c>
      <c r="I377" s="35"/>
      <c r="J377" s="35"/>
      <c r="K377" s="35"/>
      <c r="L377" s="35"/>
      <c r="M377" s="35"/>
      <c r="N377" s="35"/>
      <c r="O377" s="35">
        <f t="shared" ref="O377:O379" si="892">Q377+X377</f>
        <v>0</v>
      </c>
      <c r="P377" s="35">
        <f t="shared" ref="P377:P379" si="893">R377+X377</f>
        <v>0</v>
      </c>
      <c r="Q377" s="39">
        <f t="shared" ref="Q377:Q379" si="894">SUM(S377:W377)</f>
        <v>0</v>
      </c>
      <c r="R377" s="39"/>
      <c r="S377" s="35"/>
      <c r="T377" s="35"/>
      <c r="U377" s="35"/>
      <c r="V377" s="35"/>
      <c r="W377" s="35"/>
      <c r="X377" s="35"/>
      <c r="Y377" s="39">
        <f>Z377+AF377</f>
        <v>32362</v>
      </c>
      <c r="Z377" s="39">
        <f t="shared" ref="Z377:Z379" si="895">AA377+AB377+AC377+AD377</f>
        <v>32362</v>
      </c>
      <c r="AA377" s="39">
        <v>32362</v>
      </c>
      <c r="AB377" s="39"/>
      <c r="AC377" s="39"/>
      <c r="AD377" s="39"/>
      <c r="AE377" s="39"/>
      <c r="AF377" s="39"/>
      <c r="AG377" s="39"/>
      <c r="AH377" s="39"/>
      <c r="AI377" s="39"/>
      <c r="AJ377" s="39"/>
      <c r="AK377" s="39"/>
      <c r="AL377" s="39"/>
      <c r="AM377" s="91">
        <f t="shared" si="865"/>
        <v>71.62269830028329</v>
      </c>
      <c r="AN377" s="91">
        <f t="shared" si="827"/>
        <v>92.462857142857146</v>
      </c>
      <c r="AO377" s="12" t="s">
        <v>271</v>
      </c>
      <c r="AP377" s="45"/>
      <c r="AQ377">
        <v>1</v>
      </c>
    </row>
    <row r="378" spans="1:43" ht="43.5" customHeight="1">
      <c r="A378" s="12" t="s">
        <v>54</v>
      </c>
      <c r="B378" s="5" t="s">
        <v>217</v>
      </c>
      <c r="C378" s="39">
        <f t="shared" si="889"/>
        <v>17999</v>
      </c>
      <c r="D378" s="39">
        <f t="shared" si="867"/>
        <v>15000</v>
      </c>
      <c r="E378" s="39">
        <f t="shared" si="890"/>
        <v>17999</v>
      </c>
      <c r="F378" s="39">
        <f t="shared" si="891"/>
        <v>15000</v>
      </c>
      <c r="G378" s="35">
        <v>17999</v>
      </c>
      <c r="H378" s="35">
        <v>15000</v>
      </c>
      <c r="I378" s="35"/>
      <c r="J378" s="35"/>
      <c r="K378" s="35"/>
      <c r="L378" s="35"/>
      <c r="M378" s="35"/>
      <c r="N378" s="35"/>
      <c r="O378" s="35">
        <f t="shared" si="892"/>
        <v>0</v>
      </c>
      <c r="P378" s="35">
        <f t="shared" si="893"/>
        <v>0</v>
      </c>
      <c r="Q378" s="39">
        <f t="shared" si="894"/>
        <v>0</v>
      </c>
      <c r="R378" s="39"/>
      <c r="S378" s="35"/>
      <c r="T378" s="35"/>
      <c r="U378" s="35"/>
      <c r="V378" s="35"/>
      <c r="W378" s="35"/>
      <c r="X378" s="35"/>
      <c r="Y378" s="39">
        <f>Z378+AF378</f>
        <v>3200</v>
      </c>
      <c r="Z378" s="39">
        <f t="shared" si="895"/>
        <v>3200</v>
      </c>
      <c r="AA378" s="39">
        <v>3200</v>
      </c>
      <c r="AB378" s="39"/>
      <c r="AC378" s="39"/>
      <c r="AD378" s="39"/>
      <c r="AE378" s="39"/>
      <c r="AF378" s="39"/>
      <c r="AG378" s="39"/>
      <c r="AH378" s="39"/>
      <c r="AI378" s="39"/>
      <c r="AJ378" s="39"/>
      <c r="AK378" s="39"/>
      <c r="AL378" s="39"/>
      <c r="AM378" s="91">
        <f t="shared" si="865"/>
        <v>17.778765486971498</v>
      </c>
      <c r="AN378" s="91">
        <f t="shared" si="827"/>
        <v>21.333333333333336</v>
      </c>
      <c r="AO378" s="12" t="s">
        <v>262</v>
      </c>
      <c r="AP378" s="45"/>
      <c r="AQ378">
        <v>1</v>
      </c>
    </row>
    <row r="379" spans="1:43" ht="45" customHeight="1">
      <c r="A379" s="12" t="s">
        <v>138</v>
      </c>
      <c r="B379" s="5" t="s">
        <v>218</v>
      </c>
      <c r="C379" s="39">
        <f t="shared" si="889"/>
        <v>10919</v>
      </c>
      <c r="D379" s="39">
        <f t="shared" si="867"/>
        <v>15511</v>
      </c>
      <c r="E379" s="39">
        <f t="shared" si="890"/>
        <v>10919</v>
      </c>
      <c r="F379" s="39">
        <f t="shared" si="891"/>
        <v>15511</v>
      </c>
      <c r="G379" s="35">
        <v>10919</v>
      </c>
      <c r="H379" s="35">
        <v>15511</v>
      </c>
      <c r="I379" s="35"/>
      <c r="J379" s="35"/>
      <c r="K379" s="35"/>
      <c r="L379" s="35"/>
      <c r="M379" s="35"/>
      <c r="N379" s="35"/>
      <c r="O379" s="35">
        <f t="shared" si="892"/>
        <v>0</v>
      </c>
      <c r="P379" s="35">
        <f t="shared" si="893"/>
        <v>0</v>
      </c>
      <c r="Q379" s="39">
        <f t="shared" si="894"/>
        <v>0</v>
      </c>
      <c r="R379" s="39"/>
      <c r="S379" s="35"/>
      <c r="T379" s="35"/>
      <c r="U379" s="35"/>
      <c r="V379" s="35"/>
      <c r="W379" s="35"/>
      <c r="X379" s="35"/>
      <c r="Y379" s="39">
        <f>Z379+AF379</f>
        <v>12492</v>
      </c>
      <c r="Z379" s="39">
        <f t="shared" si="895"/>
        <v>12492</v>
      </c>
      <c r="AA379" s="39">
        <v>12492</v>
      </c>
      <c r="AB379" s="39"/>
      <c r="AC379" s="39"/>
      <c r="AD379" s="39"/>
      <c r="AE379" s="39"/>
      <c r="AF379" s="39"/>
      <c r="AG379" s="39"/>
      <c r="AH379" s="39"/>
      <c r="AI379" s="39"/>
      <c r="AJ379" s="39"/>
      <c r="AK379" s="39"/>
      <c r="AL379" s="39"/>
      <c r="AM379" s="91">
        <f t="shared" si="865"/>
        <v>114.4060811429618</v>
      </c>
      <c r="AN379" s="91">
        <f t="shared" si="827"/>
        <v>80.536393527174269</v>
      </c>
      <c r="AO379" s="12" t="s">
        <v>261</v>
      </c>
      <c r="AP379" s="45"/>
      <c r="AQ379">
        <v>1</v>
      </c>
    </row>
    <row r="380" spans="1:43" ht="45" customHeight="1">
      <c r="A380" s="12">
        <v>4</v>
      </c>
      <c r="B380" s="377" t="s">
        <v>953</v>
      </c>
      <c r="C380" s="39">
        <f t="shared" ref="C380" si="896">E380+O380</f>
        <v>0</v>
      </c>
      <c r="D380" s="39">
        <f t="shared" ref="D380" si="897">F380+P380</f>
        <v>2294</v>
      </c>
      <c r="E380" s="39">
        <f t="shared" ref="E380" si="898">G380+I380+K380+L380+N380</f>
        <v>0</v>
      </c>
      <c r="F380" s="39">
        <f t="shared" ref="F380" si="899">H380+J380+K380+L380+N380</f>
        <v>2294</v>
      </c>
      <c r="G380" s="35"/>
      <c r="H380" s="35"/>
      <c r="I380" s="35"/>
      <c r="J380" s="35">
        <v>2294</v>
      </c>
      <c r="K380" s="35"/>
      <c r="L380" s="35"/>
      <c r="M380" s="35"/>
      <c r="N380" s="35"/>
      <c r="O380" s="35"/>
      <c r="P380" s="35"/>
      <c r="Q380" s="39"/>
      <c r="R380" s="39"/>
      <c r="S380" s="35"/>
      <c r="T380" s="35"/>
      <c r="U380" s="35"/>
      <c r="V380" s="35"/>
      <c r="W380" s="35"/>
      <c r="X380" s="35"/>
      <c r="Y380" s="39"/>
      <c r="Z380" s="39"/>
      <c r="AA380" s="39"/>
      <c r="AB380" s="39"/>
      <c r="AC380" s="39"/>
      <c r="AD380" s="39"/>
      <c r="AE380" s="39"/>
      <c r="AF380" s="39"/>
      <c r="AG380" s="39"/>
      <c r="AH380" s="39"/>
      <c r="AI380" s="39"/>
      <c r="AJ380" s="39"/>
      <c r="AK380" s="39"/>
      <c r="AL380" s="39"/>
      <c r="AM380" s="91"/>
      <c r="AN380" s="91"/>
      <c r="AO380" s="12" t="s">
        <v>267</v>
      </c>
      <c r="AP380" s="45"/>
    </row>
    <row r="381" spans="1:43">
      <c r="A381" s="15" t="s">
        <v>36</v>
      </c>
      <c r="B381" s="2" t="s">
        <v>37</v>
      </c>
      <c r="C381" s="34">
        <f>C382+C386</f>
        <v>433316</v>
      </c>
      <c r="D381" s="34">
        <f>D382+D386</f>
        <v>358816</v>
      </c>
      <c r="E381" s="34">
        <f t="shared" ref="E381" si="900">E382+E386</f>
        <v>60000</v>
      </c>
      <c r="F381" s="34">
        <f t="shared" ref="F381" si="901">F382+F386</f>
        <v>40500</v>
      </c>
      <c r="G381" s="34">
        <f t="shared" ref="G381:AL381" si="902">G382+G386</f>
        <v>0</v>
      </c>
      <c r="H381" s="34">
        <f t="shared" si="902"/>
        <v>5779</v>
      </c>
      <c r="I381" s="34">
        <f t="shared" si="902"/>
        <v>60000</v>
      </c>
      <c r="J381" s="34">
        <f t="shared" si="902"/>
        <v>34721</v>
      </c>
      <c r="K381" s="34">
        <f t="shared" si="902"/>
        <v>0</v>
      </c>
      <c r="L381" s="34">
        <f t="shared" si="902"/>
        <v>0</v>
      </c>
      <c r="M381" s="34">
        <f t="shared" si="902"/>
        <v>0</v>
      </c>
      <c r="N381" s="34">
        <f t="shared" si="902"/>
        <v>0</v>
      </c>
      <c r="O381" s="34">
        <f t="shared" si="902"/>
        <v>373316</v>
      </c>
      <c r="P381" s="34">
        <f t="shared" si="902"/>
        <v>318316</v>
      </c>
      <c r="Q381" s="34">
        <f t="shared" si="902"/>
        <v>373316</v>
      </c>
      <c r="R381" s="34">
        <f t="shared" si="902"/>
        <v>318316</v>
      </c>
      <c r="S381" s="34">
        <f t="shared" si="902"/>
        <v>373316</v>
      </c>
      <c r="T381" s="34">
        <f t="shared" si="902"/>
        <v>318316</v>
      </c>
      <c r="U381" s="34">
        <f t="shared" si="902"/>
        <v>0</v>
      </c>
      <c r="V381" s="34">
        <f t="shared" si="902"/>
        <v>0</v>
      </c>
      <c r="W381" s="34">
        <f t="shared" si="902"/>
        <v>0</v>
      </c>
      <c r="X381" s="34">
        <f t="shared" si="902"/>
        <v>0</v>
      </c>
      <c r="Y381" s="34">
        <f t="shared" si="902"/>
        <v>341581</v>
      </c>
      <c r="Z381" s="34">
        <f t="shared" si="902"/>
        <v>23265</v>
      </c>
      <c r="AA381" s="34">
        <f t="shared" si="902"/>
        <v>1578</v>
      </c>
      <c r="AB381" s="34">
        <f t="shared" si="902"/>
        <v>21687</v>
      </c>
      <c r="AC381" s="34">
        <f t="shared" si="902"/>
        <v>0</v>
      </c>
      <c r="AD381" s="34">
        <f t="shared" si="902"/>
        <v>0</v>
      </c>
      <c r="AE381" s="34"/>
      <c r="AF381" s="34">
        <f t="shared" si="902"/>
        <v>318316</v>
      </c>
      <c r="AG381" s="34">
        <f t="shared" si="902"/>
        <v>318316</v>
      </c>
      <c r="AH381" s="34">
        <f t="shared" si="902"/>
        <v>318316</v>
      </c>
      <c r="AI381" s="34">
        <f t="shared" si="902"/>
        <v>0</v>
      </c>
      <c r="AJ381" s="34">
        <f t="shared" si="902"/>
        <v>0</v>
      </c>
      <c r="AK381" s="34">
        <f t="shared" si="902"/>
        <v>0</v>
      </c>
      <c r="AL381" s="34">
        <f t="shared" si="902"/>
        <v>0</v>
      </c>
      <c r="AM381" s="90">
        <f t="shared" si="865"/>
        <v>78.829537796896489</v>
      </c>
      <c r="AN381" s="90">
        <f t="shared" si="827"/>
        <v>95.196702488183362</v>
      </c>
      <c r="AO381" s="16"/>
      <c r="AP381" s="44"/>
    </row>
    <row r="382" spans="1:43" ht="19.5">
      <c r="A382" s="21" t="s">
        <v>52</v>
      </c>
      <c r="B382" s="56" t="s">
        <v>32</v>
      </c>
      <c r="C382" s="38">
        <f>C383+C384+C385</f>
        <v>403316</v>
      </c>
      <c r="D382" s="38">
        <f>D383+D384+D385</f>
        <v>318316</v>
      </c>
      <c r="E382" s="38">
        <f t="shared" ref="E382" si="903">E383+E384+E385</f>
        <v>30000</v>
      </c>
      <c r="F382" s="38">
        <f t="shared" ref="F382" si="904">F383+F384+F385</f>
        <v>0</v>
      </c>
      <c r="G382" s="38">
        <f t="shared" ref="G382:AL382" si="905">G383+G384+G385</f>
        <v>0</v>
      </c>
      <c r="H382" s="38">
        <f t="shared" si="905"/>
        <v>0</v>
      </c>
      <c r="I382" s="38">
        <f t="shared" si="905"/>
        <v>30000</v>
      </c>
      <c r="J382" s="38">
        <f t="shared" si="905"/>
        <v>0</v>
      </c>
      <c r="K382" s="38">
        <f t="shared" si="905"/>
        <v>0</v>
      </c>
      <c r="L382" s="38">
        <f t="shared" si="905"/>
        <v>0</v>
      </c>
      <c r="M382" s="38">
        <f t="shared" si="905"/>
        <v>0</v>
      </c>
      <c r="N382" s="38">
        <f t="shared" si="905"/>
        <v>0</v>
      </c>
      <c r="O382" s="38">
        <f t="shared" si="905"/>
        <v>373316</v>
      </c>
      <c r="P382" s="38">
        <f t="shared" si="905"/>
        <v>318316</v>
      </c>
      <c r="Q382" s="38">
        <f t="shared" si="905"/>
        <v>373316</v>
      </c>
      <c r="R382" s="38">
        <f t="shared" si="905"/>
        <v>318316</v>
      </c>
      <c r="S382" s="38">
        <f t="shared" si="905"/>
        <v>373316</v>
      </c>
      <c r="T382" s="38">
        <f t="shared" si="905"/>
        <v>318316</v>
      </c>
      <c r="U382" s="38">
        <f t="shared" si="905"/>
        <v>0</v>
      </c>
      <c r="V382" s="38">
        <f t="shared" si="905"/>
        <v>0</v>
      </c>
      <c r="W382" s="38">
        <f t="shared" si="905"/>
        <v>0</v>
      </c>
      <c r="X382" s="38">
        <f t="shared" si="905"/>
        <v>0</v>
      </c>
      <c r="Y382" s="38">
        <f t="shared" si="905"/>
        <v>318316</v>
      </c>
      <c r="Z382" s="38">
        <f t="shared" si="905"/>
        <v>0</v>
      </c>
      <c r="AA382" s="38">
        <f t="shared" si="905"/>
        <v>0</v>
      </c>
      <c r="AB382" s="38">
        <f t="shared" si="905"/>
        <v>0</v>
      </c>
      <c r="AC382" s="38">
        <f t="shared" si="905"/>
        <v>0</v>
      </c>
      <c r="AD382" s="38">
        <f t="shared" si="905"/>
        <v>0</v>
      </c>
      <c r="AE382" s="38"/>
      <c r="AF382" s="38">
        <f t="shared" si="905"/>
        <v>318316</v>
      </c>
      <c r="AG382" s="38">
        <f t="shared" si="905"/>
        <v>318316</v>
      </c>
      <c r="AH382" s="38">
        <f t="shared" si="905"/>
        <v>318316</v>
      </c>
      <c r="AI382" s="38">
        <f t="shared" si="905"/>
        <v>0</v>
      </c>
      <c r="AJ382" s="38">
        <f t="shared" si="905"/>
        <v>0</v>
      </c>
      <c r="AK382" s="38">
        <f t="shared" si="905"/>
        <v>0</v>
      </c>
      <c r="AL382" s="38">
        <f t="shared" si="905"/>
        <v>0</v>
      </c>
      <c r="AM382" s="96">
        <f t="shared" si="865"/>
        <v>78.924714119945648</v>
      </c>
      <c r="AN382" s="96">
        <f t="shared" si="827"/>
        <v>100</v>
      </c>
      <c r="AO382" s="31"/>
      <c r="AP382" s="51"/>
    </row>
    <row r="383" spans="1:43" ht="56.25">
      <c r="A383" s="12">
        <v>1</v>
      </c>
      <c r="B383" s="5" t="s">
        <v>219</v>
      </c>
      <c r="C383" s="39">
        <f t="shared" ref="C383:D389" si="906">E383+O383</f>
        <v>30000</v>
      </c>
      <c r="D383" s="39">
        <f t="shared" si="906"/>
        <v>0</v>
      </c>
      <c r="E383" s="39">
        <f t="shared" ref="E383:E385" si="907">G383+I383+K383+L383+N383</f>
        <v>30000</v>
      </c>
      <c r="F383" s="39">
        <f t="shared" ref="F383:F385" si="908">H383+J383+K383+L383+N383</f>
        <v>0</v>
      </c>
      <c r="G383" s="35"/>
      <c r="H383" s="35"/>
      <c r="I383" s="35">
        <v>30000</v>
      </c>
      <c r="J383" s="35"/>
      <c r="K383" s="35"/>
      <c r="L383" s="35"/>
      <c r="M383" s="35"/>
      <c r="N383" s="35"/>
      <c r="O383" s="35">
        <f t="shared" ref="O383:O385" si="909">Q383+X383</f>
        <v>0</v>
      </c>
      <c r="P383" s="35">
        <f t="shared" ref="P383:P385" si="910">R383+X383</f>
        <v>0</v>
      </c>
      <c r="Q383" s="35">
        <f t="shared" ref="Q383:Q385" si="911">S383+U383+V383+W383</f>
        <v>0</v>
      </c>
      <c r="R383" s="35">
        <f t="shared" ref="R383:R385" si="912">T383+U383+V383+W383</f>
        <v>0</v>
      </c>
      <c r="S383" s="35"/>
      <c r="T383" s="35"/>
      <c r="U383" s="35"/>
      <c r="V383" s="35"/>
      <c r="W383" s="35"/>
      <c r="X383" s="35"/>
      <c r="Y383" s="39"/>
      <c r="Z383" s="39"/>
      <c r="AA383" s="39"/>
      <c r="AB383" s="39"/>
      <c r="AC383" s="39"/>
      <c r="AD383" s="39"/>
      <c r="AE383" s="39"/>
      <c r="AF383" s="39"/>
      <c r="AG383" s="39"/>
      <c r="AI383" s="39"/>
      <c r="AJ383" s="39"/>
      <c r="AK383" s="39"/>
      <c r="AL383" s="39"/>
      <c r="AM383" s="91">
        <f t="shared" si="865"/>
        <v>0</v>
      </c>
      <c r="AN383" s="90"/>
      <c r="AO383" s="12" t="s">
        <v>315</v>
      </c>
      <c r="AP383" s="45"/>
      <c r="AQ383">
        <v>1</v>
      </c>
    </row>
    <row r="384" spans="1:43" ht="37.5">
      <c r="A384" s="12">
        <v>2</v>
      </c>
      <c r="B384" s="5" t="s">
        <v>343</v>
      </c>
      <c r="C384" s="39">
        <f t="shared" si="906"/>
        <v>241316</v>
      </c>
      <c r="D384" s="39">
        <f t="shared" si="906"/>
        <v>186316</v>
      </c>
      <c r="E384" s="39">
        <f t="shared" si="907"/>
        <v>0</v>
      </c>
      <c r="F384" s="39">
        <f t="shared" si="908"/>
        <v>0</v>
      </c>
      <c r="G384" s="35"/>
      <c r="H384" s="35"/>
      <c r="I384" s="35"/>
      <c r="J384" s="35"/>
      <c r="K384" s="35"/>
      <c r="L384" s="35"/>
      <c r="M384" s="35"/>
      <c r="N384" s="35"/>
      <c r="O384" s="35">
        <f t="shared" si="909"/>
        <v>241316</v>
      </c>
      <c r="P384" s="35">
        <f t="shared" si="910"/>
        <v>186316</v>
      </c>
      <c r="Q384" s="35">
        <f t="shared" si="911"/>
        <v>241316</v>
      </c>
      <c r="R384" s="35">
        <f t="shared" si="912"/>
        <v>186316</v>
      </c>
      <c r="S384" s="35">
        <v>241316</v>
      </c>
      <c r="T384" s="35">
        <v>186316</v>
      </c>
      <c r="U384" s="35"/>
      <c r="V384" s="35"/>
      <c r="W384" s="35"/>
      <c r="X384" s="35"/>
      <c r="Y384" s="39">
        <f>Z384+AF384</f>
        <v>186316</v>
      </c>
      <c r="Z384" s="39">
        <f t="shared" ref="Z384" si="913">AA384+AB384+AC384+AD384</f>
        <v>0</v>
      </c>
      <c r="AA384" s="39"/>
      <c r="AB384" s="39"/>
      <c r="AC384" s="39"/>
      <c r="AD384" s="39"/>
      <c r="AE384" s="39"/>
      <c r="AF384" s="39">
        <f>AG384+AL384</f>
        <v>186316</v>
      </c>
      <c r="AG384" s="39">
        <f>AH384+AI384+AJ384+AK384</f>
        <v>186316</v>
      </c>
      <c r="AH384" s="39">
        <v>186316</v>
      </c>
      <c r="AI384" s="39"/>
      <c r="AJ384" s="39"/>
      <c r="AK384" s="39"/>
      <c r="AL384" s="39"/>
      <c r="AM384" s="91">
        <f t="shared" si="865"/>
        <v>77.208307779011747</v>
      </c>
      <c r="AN384" s="91">
        <f t="shared" si="827"/>
        <v>100</v>
      </c>
      <c r="AO384" s="12" t="s">
        <v>271</v>
      </c>
      <c r="AP384" s="45"/>
      <c r="AQ384">
        <v>1</v>
      </c>
    </row>
    <row r="385" spans="1:43" ht="37.5">
      <c r="A385" s="12">
        <v>3</v>
      </c>
      <c r="B385" s="5" t="s">
        <v>344</v>
      </c>
      <c r="C385" s="39">
        <f t="shared" si="906"/>
        <v>132000</v>
      </c>
      <c r="D385" s="39">
        <f t="shared" si="906"/>
        <v>132000</v>
      </c>
      <c r="E385" s="39">
        <f t="shared" si="907"/>
        <v>0</v>
      </c>
      <c r="F385" s="39">
        <f t="shared" si="908"/>
        <v>0</v>
      </c>
      <c r="G385" s="35"/>
      <c r="H385" s="35"/>
      <c r="I385" s="35"/>
      <c r="J385" s="35"/>
      <c r="K385" s="35"/>
      <c r="L385" s="35"/>
      <c r="M385" s="35"/>
      <c r="N385" s="35"/>
      <c r="O385" s="35">
        <f t="shared" si="909"/>
        <v>132000</v>
      </c>
      <c r="P385" s="35">
        <f t="shared" si="910"/>
        <v>132000</v>
      </c>
      <c r="Q385" s="35">
        <f t="shared" si="911"/>
        <v>132000</v>
      </c>
      <c r="R385" s="35">
        <f t="shared" si="912"/>
        <v>132000</v>
      </c>
      <c r="S385" s="35">
        <v>132000</v>
      </c>
      <c r="T385" s="35">
        <v>132000</v>
      </c>
      <c r="U385" s="35"/>
      <c r="V385" s="35"/>
      <c r="W385" s="35"/>
      <c r="X385" s="35"/>
      <c r="Y385" s="39">
        <f>Z385+AF385</f>
        <v>132000</v>
      </c>
      <c r="Z385" s="39">
        <f>AA385+AB385+AC385+AD385</f>
        <v>0</v>
      </c>
      <c r="AA385" s="39"/>
      <c r="AB385" s="39"/>
      <c r="AC385" s="39"/>
      <c r="AD385" s="39"/>
      <c r="AE385" s="39"/>
      <c r="AF385" s="39">
        <f t="shared" ref="AF385" si="914">AG385+AL385</f>
        <v>132000</v>
      </c>
      <c r="AG385" s="39">
        <f t="shared" ref="AG385" si="915">AH385+AI385+AJ385+AK385</f>
        <v>132000</v>
      </c>
      <c r="AH385" s="39">
        <v>132000</v>
      </c>
      <c r="AI385" s="39"/>
      <c r="AJ385" s="39"/>
      <c r="AK385" s="39"/>
      <c r="AL385" s="39"/>
      <c r="AM385" s="91">
        <f t="shared" si="865"/>
        <v>100</v>
      </c>
      <c r="AN385" s="91">
        <f t="shared" si="827"/>
        <v>100</v>
      </c>
      <c r="AO385" s="12" t="s">
        <v>264</v>
      </c>
      <c r="AP385" s="45"/>
      <c r="AQ385">
        <v>1</v>
      </c>
    </row>
    <row r="386" spans="1:43" ht="19.5">
      <c r="A386" s="21" t="s">
        <v>46</v>
      </c>
      <c r="B386" s="56" t="s">
        <v>33</v>
      </c>
      <c r="C386" s="38">
        <f>SUM(C387:C389)</f>
        <v>30000</v>
      </c>
      <c r="D386" s="38">
        <f>SUM(D387:D389)</f>
        <v>40500</v>
      </c>
      <c r="E386" s="38">
        <f t="shared" ref="E386:AL386" si="916">SUM(E387:E389)</f>
        <v>30000</v>
      </c>
      <c r="F386" s="38">
        <f t="shared" si="916"/>
        <v>40500</v>
      </c>
      <c r="G386" s="38">
        <f t="shared" si="916"/>
        <v>0</v>
      </c>
      <c r="H386" s="38">
        <f t="shared" si="916"/>
        <v>5779</v>
      </c>
      <c r="I386" s="38">
        <f t="shared" si="916"/>
        <v>30000</v>
      </c>
      <c r="J386" s="38">
        <f t="shared" si="916"/>
        <v>34721</v>
      </c>
      <c r="K386" s="38">
        <f t="shared" si="916"/>
        <v>0</v>
      </c>
      <c r="L386" s="38">
        <f t="shared" si="916"/>
        <v>0</v>
      </c>
      <c r="M386" s="38">
        <f t="shared" si="916"/>
        <v>0</v>
      </c>
      <c r="N386" s="38">
        <f t="shared" si="916"/>
        <v>0</v>
      </c>
      <c r="O386" s="38">
        <f t="shared" si="916"/>
        <v>0</v>
      </c>
      <c r="P386" s="38">
        <f t="shared" si="916"/>
        <v>0</v>
      </c>
      <c r="Q386" s="38">
        <f t="shared" si="916"/>
        <v>0</v>
      </c>
      <c r="R386" s="38">
        <f t="shared" si="916"/>
        <v>0</v>
      </c>
      <c r="S386" s="38">
        <f t="shared" si="916"/>
        <v>0</v>
      </c>
      <c r="T386" s="38">
        <f t="shared" si="916"/>
        <v>0</v>
      </c>
      <c r="U386" s="38">
        <f t="shared" si="916"/>
        <v>0</v>
      </c>
      <c r="V386" s="38">
        <f t="shared" si="916"/>
        <v>0</v>
      </c>
      <c r="W386" s="38">
        <f t="shared" si="916"/>
        <v>0</v>
      </c>
      <c r="X386" s="38">
        <f t="shared" si="916"/>
        <v>0</v>
      </c>
      <c r="Y386" s="38">
        <f t="shared" si="916"/>
        <v>23265</v>
      </c>
      <c r="Z386" s="38">
        <f t="shared" si="916"/>
        <v>23265</v>
      </c>
      <c r="AA386" s="38">
        <f t="shared" si="916"/>
        <v>1578</v>
      </c>
      <c r="AB386" s="38">
        <f t="shared" si="916"/>
        <v>21687</v>
      </c>
      <c r="AC386" s="38">
        <f t="shared" si="916"/>
        <v>0</v>
      </c>
      <c r="AD386" s="38">
        <f t="shared" si="916"/>
        <v>0</v>
      </c>
      <c r="AE386" s="38"/>
      <c r="AF386" s="38">
        <f t="shared" si="916"/>
        <v>0</v>
      </c>
      <c r="AG386" s="38">
        <f t="shared" si="916"/>
        <v>0</v>
      </c>
      <c r="AH386" s="38">
        <f t="shared" si="916"/>
        <v>0</v>
      </c>
      <c r="AI386" s="38">
        <f t="shared" si="916"/>
        <v>0</v>
      </c>
      <c r="AJ386" s="38">
        <f t="shared" si="916"/>
        <v>0</v>
      </c>
      <c r="AK386" s="38">
        <f t="shared" si="916"/>
        <v>0</v>
      </c>
      <c r="AL386" s="38">
        <f t="shared" si="916"/>
        <v>0</v>
      </c>
      <c r="AM386" s="96">
        <f t="shared" si="865"/>
        <v>77.55</v>
      </c>
      <c r="AN386" s="96">
        <f t="shared" si="827"/>
        <v>57.444444444444443</v>
      </c>
      <c r="AO386" s="31"/>
      <c r="AP386" s="51"/>
    </row>
    <row r="387" spans="1:43" ht="37.5">
      <c r="A387" s="12" t="s">
        <v>49</v>
      </c>
      <c r="B387" s="5" t="s">
        <v>220</v>
      </c>
      <c r="C387" s="39">
        <f t="shared" ref="C387:C388" si="917">E387+O387</f>
        <v>10000</v>
      </c>
      <c r="D387" s="39">
        <f t="shared" si="906"/>
        <v>10000</v>
      </c>
      <c r="E387" s="39">
        <f t="shared" ref="E387:E389" si="918">G387+I387+K387+L387+N387</f>
        <v>10000</v>
      </c>
      <c r="F387" s="39">
        <f t="shared" ref="F387:F389" si="919">H387+J387+K387+L387+N387</f>
        <v>10000</v>
      </c>
      <c r="G387" s="35"/>
      <c r="H387" s="35"/>
      <c r="I387" s="35">
        <v>10000</v>
      </c>
      <c r="J387" s="35">
        <v>10000</v>
      </c>
      <c r="K387" s="35"/>
      <c r="L387" s="35"/>
      <c r="M387" s="35"/>
      <c r="N387" s="35"/>
      <c r="O387" s="35"/>
      <c r="P387" s="35"/>
      <c r="Q387" s="35">
        <f t="shared" ref="Q387:Q389" si="920">S387+U387+V387+W387</f>
        <v>0</v>
      </c>
      <c r="R387" s="35">
        <f t="shared" ref="R387:R389" si="921">T387+U387+V387+W387</f>
        <v>0</v>
      </c>
      <c r="S387" s="35"/>
      <c r="T387" s="35"/>
      <c r="U387" s="35"/>
      <c r="V387" s="35"/>
      <c r="W387" s="35"/>
      <c r="X387" s="35"/>
      <c r="Y387" s="39">
        <f>Z387+AF387</f>
        <v>0</v>
      </c>
      <c r="Z387" s="39"/>
      <c r="AA387" s="39"/>
      <c r="AB387" s="39"/>
      <c r="AC387" s="39"/>
      <c r="AD387" s="39"/>
      <c r="AE387" s="39"/>
      <c r="AF387" s="39"/>
      <c r="AG387" s="39"/>
      <c r="AH387" s="39"/>
      <c r="AI387" s="39"/>
      <c r="AJ387" s="39"/>
      <c r="AK387" s="39"/>
      <c r="AL387" s="39"/>
      <c r="AM387" s="91">
        <f t="shared" si="865"/>
        <v>0</v>
      </c>
      <c r="AN387" s="90">
        <f t="shared" si="827"/>
        <v>0</v>
      </c>
      <c r="AO387" s="12" t="s">
        <v>266</v>
      </c>
      <c r="AP387" s="45"/>
      <c r="AQ387">
        <v>1</v>
      </c>
    </row>
    <row r="388" spans="1:43" ht="67.5" customHeight="1">
      <c r="A388" s="12" t="s">
        <v>54</v>
      </c>
      <c r="B388" s="5" t="s">
        <v>302</v>
      </c>
      <c r="C388" s="39">
        <f t="shared" si="917"/>
        <v>20000</v>
      </c>
      <c r="D388" s="39">
        <f t="shared" si="906"/>
        <v>24400</v>
      </c>
      <c r="E388" s="39">
        <f t="shared" si="918"/>
        <v>20000</v>
      </c>
      <c r="F388" s="39">
        <f t="shared" si="919"/>
        <v>24400</v>
      </c>
      <c r="G388" s="35">
        <v>0</v>
      </c>
      <c r="H388" s="35"/>
      <c r="I388" s="35">
        <v>20000</v>
      </c>
      <c r="J388" s="35">
        <v>24400</v>
      </c>
      <c r="K388" s="35"/>
      <c r="L388" s="35"/>
      <c r="M388" s="35"/>
      <c r="N388" s="35"/>
      <c r="O388" s="35"/>
      <c r="P388" s="35"/>
      <c r="Q388" s="35">
        <f t="shared" si="920"/>
        <v>0</v>
      </c>
      <c r="R388" s="35">
        <f t="shared" si="921"/>
        <v>0</v>
      </c>
      <c r="S388" s="35"/>
      <c r="T388" s="35"/>
      <c r="U388" s="35"/>
      <c r="V388" s="35"/>
      <c r="W388" s="35"/>
      <c r="X388" s="35"/>
      <c r="Y388" s="39">
        <f>Z388+AF388</f>
        <v>21687</v>
      </c>
      <c r="Z388" s="39">
        <f>AA388+AB388+AC388+AD388</f>
        <v>21687</v>
      </c>
      <c r="AA388" s="39"/>
      <c r="AB388" s="39">
        <v>21687</v>
      </c>
      <c r="AC388" s="39"/>
      <c r="AD388" s="39"/>
      <c r="AE388" s="39"/>
      <c r="AF388" s="39"/>
      <c r="AG388" s="39"/>
      <c r="AH388" s="39"/>
      <c r="AI388" s="39"/>
      <c r="AJ388" s="39"/>
      <c r="AK388" s="39"/>
      <c r="AL388" s="39"/>
      <c r="AM388" s="91">
        <f t="shared" si="865"/>
        <v>108.43499999999999</v>
      </c>
      <c r="AN388" s="91">
        <f t="shared" si="827"/>
        <v>88.881147540983605</v>
      </c>
      <c r="AO388" s="12" t="s">
        <v>261</v>
      </c>
      <c r="AP388" s="45"/>
      <c r="AQ388">
        <v>1</v>
      </c>
    </row>
    <row r="389" spans="1:43" ht="87.75" customHeight="1">
      <c r="A389" s="293" t="s">
        <v>138</v>
      </c>
      <c r="B389" s="310" t="s">
        <v>915</v>
      </c>
      <c r="C389" s="39"/>
      <c r="D389" s="39">
        <f t="shared" si="906"/>
        <v>6100</v>
      </c>
      <c r="E389" s="39">
        <f t="shared" si="918"/>
        <v>0</v>
      </c>
      <c r="F389" s="39">
        <f t="shared" si="919"/>
        <v>6100</v>
      </c>
      <c r="G389" s="35"/>
      <c r="H389" s="35">
        <v>5779</v>
      </c>
      <c r="I389" s="35"/>
      <c r="J389" s="35">
        <v>321</v>
      </c>
      <c r="K389" s="35"/>
      <c r="L389" s="35"/>
      <c r="M389" s="35"/>
      <c r="N389" s="35"/>
      <c r="O389" s="35"/>
      <c r="P389" s="35"/>
      <c r="Q389" s="35">
        <f t="shared" si="920"/>
        <v>0</v>
      </c>
      <c r="R389" s="35">
        <f t="shared" si="921"/>
        <v>0</v>
      </c>
      <c r="S389" s="35"/>
      <c r="T389" s="35"/>
      <c r="U389" s="35"/>
      <c r="V389" s="35"/>
      <c r="W389" s="35"/>
      <c r="X389" s="35"/>
      <c r="Y389" s="39">
        <f>Z389+AF389</f>
        <v>1578</v>
      </c>
      <c r="Z389" s="39">
        <f t="shared" ref="Z389" si="922">AA389+AB389+AC389+AD389</f>
        <v>1578</v>
      </c>
      <c r="AA389" s="39">
        <v>1578</v>
      </c>
      <c r="AB389" s="39"/>
      <c r="AC389" s="39"/>
      <c r="AD389" s="39"/>
      <c r="AE389" s="39"/>
      <c r="AF389" s="39"/>
      <c r="AG389" s="39"/>
      <c r="AH389" s="39"/>
      <c r="AI389" s="39"/>
      <c r="AJ389" s="39"/>
      <c r="AK389" s="39"/>
      <c r="AL389" s="39"/>
      <c r="AM389" s="91"/>
      <c r="AN389" s="90">
        <f t="shared" si="827"/>
        <v>25.868852459016395</v>
      </c>
      <c r="AO389" s="269" t="s">
        <v>271</v>
      </c>
      <c r="AP389" s="45"/>
    </row>
    <row r="390" spans="1:43">
      <c r="A390" s="32" t="s">
        <v>294</v>
      </c>
      <c r="B390" s="23" t="s">
        <v>221</v>
      </c>
      <c r="C390" s="40">
        <f t="shared" ref="C390:E390" si="923">C391+C393</f>
        <v>90359</v>
      </c>
      <c r="D390" s="40">
        <f t="shared" si="923"/>
        <v>10862</v>
      </c>
      <c r="E390" s="40">
        <f t="shared" si="923"/>
        <v>40359</v>
      </c>
      <c r="F390" s="40">
        <f t="shared" ref="F390" si="924">F391+F393</f>
        <v>6376</v>
      </c>
      <c r="G390" s="40">
        <f t="shared" ref="G390:AL390" si="925">G391+G393</f>
        <v>40359</v>
      </c>
      <c r="H390" s="40">
        <f t="shared" si="925"/>
        <v>6376</v>
      </c>
      <c r="I390" s="40">
        <f t="shared" si="925"/>
        <v>0</v>
      </c>
      <c r="J390" s="40">
        <f t="shared" si="925"/>
        <v>0</v>
      </c>
      <c r="K390" s="40">
        <f t="shared" si="925"/>
        <v>0</v>
      </c>
      <c r="L390" s="40">
        <f t="shared" si="925"/>
        <v>0</v>
      </c>
      <c r="M390" s="40">
        <f t="shared" si="925"/>
        <v>0</v>
      </c>
      <c r="N390" s="40">
        <f t="shared" si="925"/>
        <v>0</v>
      </c>
      <c r="O390" s="40">
        <f t="shared" si="925"/>
        <v>50000</v>
      </c>
      <c r="P390" s="40">
        <f t="shared" si="925"/>
        <v>4486</v>
      </c>
      <c r="Q390" s="40">
        <f t="shared" si="925"/>
        <v>50000</v>
      </c>
      <c r="R390" s="40">
        <f t="shared" si="925"/>
        <v>4486</v>
      </c>
      <c r="S390" s="40">
        <f t="shared" si="925"/>
        <v>50000</v>
      </c>
      <c r="T390" s="40">
        <f t="shared" si="925"/>
        <v>4486</v>
      </c>
      <c r="U390" s="40">
        <f t="shared" si="925"/>
        <v>0</v>
      </c>
      <c r="V390" s="40">
        <f t="shared" si="925"/>
        <v>0</v>
      </c>
      <c r="W390" s="40">
        <f t="shared" si="925"/>
        <v>0</v>
      </c>
      <c r="X390" s="40">
        <f t="shared" si="925"/>
        <v>0</v>
      </c>
      <c r="Y390" s="40">
        <f t="shared" si="925"/>
        <v>7663</v>
      </c>
      <c r="Z390" s="40">
        <f t="shared" si="925"/>
        <v>3178</v>
      </c>
      <c r="AA390" s="40">
        <f t="shared" si="925"/>
        <v>3178</v>
      </c>
      <c r="AB390" s="40">
        <f t="shared" si="925"/>
        <v>0</v>
      </c>
      <c r="AC390" s="40">
        <f t="shared" si="925"/>
        <v>0</v>
      </c>
      <c r="AD390" s="40">
        <f t="shared" si="925"/>
        <v>0</v>
      </c>
      <c r="AE390" s="40"/>
      <c r="AF390" s="40">
        <f t="shared" si="925"/>
        <v>4485</v>
      </c>
      <c r="AG390" s="40">
        <f t="shared" si="925"/>
        <v>4485</v>
      </c>
      <c r="AH390" s="40">
        <f t="shared" si="925"/>
        <v>4485</v>
      </c>
      <c r="AI390" s="40">
        <f t="shared" si="925"/>
        <v>0</v>
      </c>
      <c r="AJ390" s="40">
        <f t="shared" si="925"/>
        <v>0</v>
      </c>
      <c r="AK390" s="40">
        <f t="shared" si="925"/>
        <v>0</v>
      </c>
      <c r="AL390" s="40">
        <f t="shared" si="925"/>
        <v>0</v>
      </c>
      <c r="AM390" s="97">
        <f>Y390/C390*100</f>
        <v>8.4806162086787147</v>
      </c>
      <c r="AN390" s="97">
        <f t="shared" si="827"/>
        <v>70.548701896519987</v>
      </c>
      <c r="AO390" s="32"/>
      <c r="AP390" s="54"/>
    </row>
    <row r="391" spans="1:43">
      <c r="A391" s="300" t="s">
        <v>26</v>
      </c>
      <c r="B391" s="279" t="s">
        <v>28</v>
      </c>
      <c r="C391" s="34">
        <f t="shared" ref="C391:AL391" si="926">C392</f>
        <v>0</v>
      </c>
      <c r="D391" s="34">
        <f t="shared" si="926"/>
        <v>1500</v>
      </c>
      <c r="E391" s="34">
        <f t="shared" si="926"/>
        <v>0</v>
      </c>
      <c r="F391" s="34">
        <f t="shared" si="926"/>
        <v>1500</v>
      </c>
      <c r="G391" s="34">
        <f t="shared" si="926"/>
        <v>0</v>
      </c>
      <c r="H391" s="34">
        <f t="shared" si="926"/>
        <v>1500</v>
      </c>
      <c r="I391" s="34">
        <f t="shared" si="926"/>
        <v>0</v>
      </c>
      <c r="J391" s="34">
        <f t="shared" si="926"/>
        <v>0</v>
      </c>
      <c r="K391" s="34">
        <f t="shared" si="926"/>
        <v>0</v>
      </c>
      <c r="L391" s="34">
        <f t="shared" si="926"/>
        <v>0</v>
      </c>
      <c r="M391" s="34">
        <f t="shared" si="926"/>
        <v>0</v>
      </c>
      <c r="N391" s="34">
        <f t="shared" si="926"/>
        <v>0</v>
      </c>
      <c r="O391" s="34">
        <f t="shared" si="926"/>
        <v>0</v>
      </c>
      <c r="P391" s="34">
        <f t="shared" si="926"/>
        <v>0</v>
      </c>
      <c r="Q391" s="34">
        <f t="shared" si="926"/>
        <v>0</v>
      </c>
      <c r="R391" s="34">
        <f t="shared" si="926"/>
        <v>0</v>
      </c>
      <c r="S391" s="34">
        <f t="shared" si="926"/>
        <v>0</v>
      </c>
      <c r="T391" s="34">
        <f t="shared" si="926"/>
        <v>0</v>
      </c>
      <c r="U391" s="34">
        <f t="shared" si="926"/>
        <v>0</v>
      </c>
      <c r="V391" s="34">
        <f t="shared" si="926"/>
        <v>0</v>
      </c>
      <c r="W391" s="34">
        <f t="shared" si="926"/>
        <v>0</v>
      </c>
      <c r="X391" s="34">
        <f t="shared" si="926"/>
        <v>0</v>
      </c>
      <c r="Y391" s="34">
        <f t="shared" si="926"/>
        <v>0</v>
      </c>
      <c r="Z391" s="34">
        <f t="shared" si="926"/>
        <v>0</v>
      </c>
      <c r="AA391" s="34">
        <f t="shared" si="926"/>
        <v>0</v>
      </c>
      <c r="AB391" s="34">
        <f t="shared" si="926"/>
        <v>0</v>
      </c>
      <c r="AC391" s="34">
        <f t="shared" si="926"/>
        <v>0</v>
      </c>
      <c r="AD391" s="34">
        <f t="shared" si="926"/>
        <v>0</v>
      </c>
      <c r="AE391" s="34"/>
      <c r="AF391" s="34">
        <f t="shared" si="926"/>
        <v>0</v>
      </c>
      <c r="AG391" s="34">
        <f t="shared" si="926"/>
        <v>0</v>
      </c>
      <c r="AH391" s="34">
        <f t="shared" si="926"/>
        <v>0</v>
      </c>
      <c r="AI391" s="34">
        <f t="shared" si="926"/>
        <v>0</v>
      </c>
      <c r="AJ391" s="34">
        <f t="shared" si="926"/>
        <v>0</v>
      </c>
      <c r="AK391" s="34">
        <f t="shared" si="926"/>
        <v>0</v>
      </c>
      <c r="AL391" s="34">
        <f t="shared" si="926"/>
        <v>0</v>
      </c>
      <c r="AM391" s="90"/>
      <c r="AN391" s="90">
        <f t="shared" si="827"/>
        <v>0</v>
      </c>
      <c r="AO391" s="16"/>
      <c r="AP391" s="44"/>
    </row>
    <row r="392" spans="1:43" ht="43.5" customHeight="1">
      <c r="A392" s="269">
        <v>1</v>
      </c>
      <c r="B392" s="302" t="s">
        <v>916</v>
      </c>
      <c r="C392" s="34"/>
      <c r="D392" s="39">
        <f t="shared" ref="D392" si="927">F392+P392</f>
        <v>1500</v>
      </c>
      <c r="E392" s="39">
        <f t="shared" ref="E392" si="928">G392+I392+K392+L392+N392</f>
        <v>0</v>
      </c>
      <c r="F392" s="39">
        <f t="shared" ref="F392" si="929">H392+J392+K392+L392+N392</f>
        <v>1500</v>
      </c>
      <c r="G392" s="34"/>
      <c r="H392" s="39">
        <v>1500</v>
      </c>
      <c r="I392" s="34"/>
      <c r="J392" s="34"/>
      <c r="K392" s="34"/>
      <c r="L392" s="34"/>
      <c r="M392" s="34"/>
      <c r="N392" s="34"/>
      <c r="O392" s="34"/>
      <c r="P392" s="34"/>
      <c r="Q392" s="34"/>
      <c r="R392" s="34"/>
      <c r="S392" s="34"/>
      <c r="T392" s="39"/>
      <c r="U392" s="34"/>
      <c r="V392" s="34"/>
      <c r="W392" s="34"/>
      <c r="X392" s="34"/>
      <c r="Y392" s="34"/>
      <c r="Z392" s="34"/>
      <c r="AA392" s="34"/>
      <c r="AB392" s="34"/>
      <c r="AC392" s="34"/>
      <c r="AD392" s="34"/>
      <c r="AE392" s="34"/>
      <c r="AF392" s="34"/>
      <c r="AG392" s="34"/>
      <c r="AH392" s="34"/>
      <c r="AI392" s="34"/>
      <c r="AJ392" s="34"/>
      <c r="AK392" s="34"/>
      <c r="AL392" s="34"/>
      <c r="AM392" s="90"/>
      <c r="AN392" s="90">
        <f t="shared" si="827"/>
        <v>0</v>
      </c>
      <c r="AO392" s="269" t="s">
        <v>276</v>
      </c>
      <c r="AP392" s="44"/>
    </row>
    <row r="393" spans="1:43">
      <c r="A393" s="15" t="s">
        <v>38</v>
      </c>
      <c r="B393" s="2" t="s">
        <v>29</v>
      </c>
      <c r="C393" s="34">
        <f>C394+C400</f>
        <v>90359</v>
      </c>
      <c r="D393" s="34">
        <f>D394+D400</f>
        <v>9362</v>
      </c>
      <c r="E393" s="34">
        <f t="shared" ref="E393" si="930">E394+E400</f>
        <v>40359</v>
      </c>
      <c r="F393" s="34">
        <f t="shared" ref="F393:AL393" si="931">F394+F400</f>
        <v>4876</v>
      </c>
      <c r="G393" s="34">
        <f t="shared" si="931"/>
        <v>40359</v>
      </c>
      <c r="H393" s="34">
        <f t="shared" si="931"/>
        <v>4876</v>
      </c>
      <c r="I393" s="34">
        <f t="shared" si="931"/>
        <v>0</v>
      </c>
      <c r="J393" s="34">
        <f t="shared" si="931"/>
        <v>0</v>
      </c>
      <c r="K393" s="34">
        <f t="shared" si="931"/>
        <v>0</v>
      </c>
      <c r="L393" s="34">
        <f t="shared" si="931"/>
        <v>0</v>
      </c>
      <c r="M393" s="34">
        <f t="shared" si="931"/>
        <v>0</v>
      </c>
      <c r="N393" s="34">
        <f t="shared" si="931"/>
        <v>0</v>
      </c>
      <c r="O393" s="34">
        <f t="shared" si="931"/>
        <v>50000</v>
      </c>
      <c r="P393" s="34">
        <f t="shared" si="931"/>
        <v>4486</v>
      </c>
      <c r="Q393" s="34">
        <f t="shared" si="931"/>
        <v>50000</v>
      </c>
      <c r="R393" s="34">
        <f t="shared" si="931"/>
        <v>4486</v>
      </c>
      <c r="S393" s="34">
        <f t="shared" si="931"/>
        <v>50000</v>
      </c>
      <c r="T393" s="34">
        <f t="shared" si="931"/>
        <v>4486</v>
      </c>
      <c r="U393" s="34">
        <f t="shared" si="931"/>
        <v>0</v>
      </c>
      <c r="V393" s="34">
        <f t="shared" si="931"/>
        <v>0</v>
      </c>
      <c r="W393" s="34">
        <f t="shared" si="931"/>
        <v>0</v>
      </c>
      <c r="X393" s="34">
        <f t="shared" si="931"/>
        <v>0</v>
      </c>
      <c r="Y393" s="34">
        <f t="shared" si="931"/>
        <v>7663</v>
      </c>
      <c r="Z393" s="34">
        <f t="shared" si="931"/>
        <v>3178</v>
      </c>
      <c r="AA393" s="34">
        <f t="shared" si="931"/>
        <v>3178</v>
      </c>
      <c r="AB393" s="34">
        <f t="shared" si="931"/>
        <v>0</v>
      </c>
      <c r="AC393" s="34">
        <f t="shared" si="931"/>
        <v>0</v>
      </c>
      <c r="AD393" s="34">
        <f t="shared" si="931"/>
        <v>0</v>
      </c>
      <c r="AE393" s="34"/>
      <c r="AF393" s="34">
        <f t="shared" si="931"/>
        <v>4485</v>
      </c>
      <c r="AG393" s="34">
        <f t="shared" si="931"/>
        <v>4485</v>
      </c>
      <c r="AH393" s="34">
        <f t="shared" si="931"/>
        <v>4485</v>
      </c>
      <c r="AI393" s="34">
        <f t="shared" si="931"/>
        <v>0</v>
      </c>
      <c r="AJ393" s="34">
        <f t="shared" si="931"/>
        <v>0</v>
      </c>
      <c r="AK393" s="34">
        <f t="shared" si="931"/>
        <v>0</v>
      </c>
      <c r="AL393" s="34">
        <f t="shared" si="931"/>
        <v>0</v>
      </c>
      <c r="AM393" s="90">
        <f t="shared" ref="AM393:AM412" si="932">Y393/C393*100</f>
        <v>8.4806162086787147</v>
      </c>
      <c r="AN393" s="90">
        <f t="shared" si="827"/>
        <v>81.852168340098274</v>
      </c>
      <c r="AO393" s="16"/>
      <c r="AP393" s="44"/>
    </row>
    <row r="394" spans="1:43">
      <c r="A394" s="16" t="s">
        <v>30</v>
      </c>
      <c r="B394" s="2" t="s">
        <v>31</v>
      </c>
      <c r="C394" s="34">
        <f>C395+C398</f>
        <v>88217</v>
      </c>
      <c r="D394" s="34">
        <f>D395+D398</f>
        <v>7220</v>
      </c>
      <c r="E394" s="34">
        <f t="shared" ref="E394" si="933">E395+E398</f>
        <v>38217</v>
      </c>
      <c r="F394" s="34">
        <f t="shared" ref="F394:AL394" si="934">F395+F398</f>
        <v>2734</v>
      </c>
      <c r="G394" s="34">
        <f t="shared" si="934"/>
        <v>38217</v>
      </c>
      <c r="H394" s="34">
        <f t="shared" si="934"/>
        <v>2734</v>
      </c>
      <c r="I394" s="34">
        <f t="shared" si="934"/>
        <v>0</v>
      </c>
      <c r="J394" s="34">
        <f t="shared" si="934"/>
        <v>0</v>
      </c>
      <c r="K394" s="34">
        <f t="shared" si="934"/>
        <v>0</v>
      </c>
      <c r="L394" s="34">
        <f t="shared" si="934"/>
        <v>0</v>
      </c>
      <c r="M394" s="34">
        <f t="shared" si="934"/>
        <v>0</v>
      </c>
      <c r="N394" s="34">
        <f t="shared" si="934"/>
        <v>0</v>
      </c>
      <c r="O394" s="34">
        <f t="shared" si="934"/>
        <v>50000</v>
      </c>
      <c r="P394" s="34">
        <f t="shared" si="934"/>
        <v>4486</v>
      </c>
      <c r="Q394" s="34">
        <f t="shared" si="934"/>
        <v>50000</v>
      </c>
      <c r="R394" s="34">
        <f t="shared" si="934"/>
        <v>4486</v>
      </c>
      <c r="S394" s="34">
        <f t="shared" si="934"/>
        <v>50000</v>
      </c>
      <c r="T394" s="34">
        <f t="shared" si="934"/>
        <v>4486</v>
      </c>
      <c r="U394" s="34">
        <f t="shared" si="934"/>
        <v>0</v>
      </c>
      <c r="V394" s="34">
        <f t="shared" si="934"/>
        <v>0</v>
      </c>
      <c r="W394" s="34">
        <f t="shared" si="934"/>
        <v>0</v>
      </c>
      <c r="X394" s="34">
        <f t="shared" si="934"/>
        <v>0</v>
      </c>
      <c r="Y394" s="34">
        <f t="shared" si="934"/>
        <v>7123</v>
      </c>
      <c r="Z394" s="34">
        <f t="shared" si="934"/>
        <v>2638</v>
      </c>
      <c r="AA394" s="34">
        <f t="shared" si="934"/>
        <v>2638</v>
      </c>
      <c r="AB394" s="34">
        <f t="shared" si="934"/>
        <v>0</v>
      </c>
      <c r="AC394" s="34">
        <f t="shared" si="934"/>
        <v>0</v>
      </c>
      <c r="AD394" s="34">
        <f t="shared" si="934"/>
        <v>0</v>
      </c>
      <c r="AE394" s="34"/>
      <c r="AF394" s="34">
        <f t="shared" si="934"/>
        <v>4485</v>
      </c>
      <c r="AG394" s="34">
        <f t="shared" si="934"/>
        <v>4485</v>
      </c>
      <c r="AH394" s="34">
        <f t="shared" si="934"/>
        <v>4485</v>
      </c>
      <c r="AI394" s="34">
        <f t="shared" si="934"/>
        <v>0</v>
      </c>
      <c r="AJ394" s="34">
        <f t="shared" si="934"/>
        <v>0</v>
      </c>
      <c r="AK394" s="34">
        <f t="shared" si="934"/>
        <v>0</v>
      </c>
      <c r="AL394" s="34">
        <f t="shared" si="934"/>
        <v>0</v>
      </c>
      <c r="AM394" s="90">
        <f t="shared" si="932"/>
        <v>8.0744074271398922</v>
      </c>
      <c r="AN394" s="90">
        <f t="shared" si="827"/>
        <v>98.656509695290865</v>
      </c>
      <c r="AO394" s="16"/>
      <c r="AP394" s="44"/>
    </row>
    <row r="395" spans="1:43" ht="19.5">
      <c r="A395" s="21" t="s">
        <v>52</v>
      </c>
      <c r="B395" s="56" t="s">
        <v>32</v>
      </c>
      <c r="C395" s="38">
        <f>SUM(C396:C397)</f>
        <v>82650</v>
      </c>
      <c r="D395" s="38">
        <f>SUM(D396:D397)</f>
        <v>6695</v>
      </c>
      <c r="E395" s="38">
        <f t="shared" ref="E395" si="935">SUM(E396:E397)</f>
        <v>32650</v>
      </c>
      <c r="F395" s="38">
        <f t="shared" ref="F395:AL395" si="936">SUM(F396:F397)</f>
        <v>2209</v>
      </c>
      <c r="G395" s="38">
        <f t="shared" si="936"/>
        <v>32650</v>
      </c>
      <c r="H395" s="38">
        <f t="shared" si="936"/>
        <v>2209</v>
      </c>
      <c r="I395" s="38">
        <f t="shared" si="936"/>
        <v>0</v>
      </c>
      <c r="J395" s="38">
        <f t="shared" si="936"/>
        <v>0</v>
      </c>
      <c r="K395" s="38">
        <f t="shared" si="936"/>
        <v>0</v>
      </c>
      <c r="L395" s="38">
        <f t="shared" si="936"/>
        <v>0</v>
      </c>
      <c r="M395" s="38">
        <f t="shared" si="936"/>
        <v>0</v>
      </c>
      <c r="N395" s="38">
        <f t="shared" si="936"/>
        <v>0</v>
      </c>
      <c r="O395" s="38">
        <f t="shared" si="936"/>
        <v>50000</v>
      </c>
      <c r="P395" s="38">
        <f t="shared" si="936"/>
        <v>4486</v>
      </c>
      <c r="Q395" s="38">
        <f t="shared" si="936"/>
        <v>50000</v>
      </c>
      <c r="R395" s="38">
        <f t="shared" si="936"/>
        <v>4486</v>
      </c>
      <c r="S395" s="38">
        <f t="shared" si="936"/>
        <v>50000</v>
      </c>
      <c r="T395" s="38">
        <f t="shared" si="936"/>
        <v>4486</v>
      </c>
      <c r="U395" s="38">
        <f t="shared" si="936"/>
        <v>0</v>
      </c>
      <c r="V395" s="38">
        <f t="shared" si="936"/>
        <v>0</v>
      </c>
      <c r="W395" s="38">
        <f t="shared" si="936"/>
        <v>0</v>
      </c>
      <c r="X395" s="38">
        <f t="shared" si="936"/>
        <v>0</v>
      </c>
      <c r="Y395" s="38">
        <f t="shared" si="936"/>
        <v>6598</v>
      </c>
      <c r="Z395" s="38">
        <f t="shared" si="936"/>
        <v>2113</v>
      </c>
      <c r="AA395" s="38">
        <f t="shared" si="936"/>
        <v>2113</v>
      </c>
      <c r="AB395" s="38">
        <f t="shared" si="936"/>
        <v>0</v>
      </c>
      <c r="AC395" s="38">
        <f t="shared" si="936"/>
        <v>0</v>
      </c>
      <c r="AD395" s="38">
        <f t="shared" si="936"/>
        <v>0</v>
      </c>
      <c r="AE395" s="38"/>
      <c r="AF395" s="38">
        <f t="shared" si="936"/>
        <v>4485</v>
      </c>
      <c r="AG395" s="38">
        <f t="shared" si="936"/>
        <v>4485</v>
      </c>
      <c r="AH395" s="38">
        <f t="shared" si="936"/>
        <v>4485</v>
      </c>
      <c r="AI395" s="38">
        <f t="shared" si="936"/>
        <v>0</v>
      </c>
      <c r="AJ395" s="38">
        <f t="shared" si="936"/>
        <v>0</v>
      </c>
      <c r="AK395" s="38">
        <f t="shared" si="936"/>
        <v>0</v>
      </c>
      <c r="AL395" s="38">
        <f t="shared" si="936"/>
        <v>0</v>
      </c>
      <c r="AM395" s="96">
        <f t="shared" si="932"/>
        <v>7.9830611010284329</v>
      </c>
      <c r="AN395" s="96">
        <f t="shared" si="827"/>
        <v>98.5511575802838</v>
      </c>
      <c r="AO395" s="31"/>
      <c r="AP395" s="51"/>
    </row>
    <row r="396" spans="1:43" ht="42.75" customHeight="1">
      <c r="A396" s="12" t="s">
        <v>49</v>
      </c>
      <c r="B396" s="5" t="s">
        <v>222</v>
      </c>
      <c r="C396" s="39">
        <f t="shared" ref="C396:D399" si="937">E396+O396</f>
        <v>1441</v>
      </c>
      <c r="D396" s="39">
        <f t="shared" si="937"/>
        <v>0</v>
      </c>
      <c r="E396" s="39">
        <f t="shared" ref="E396:E397" si="938">G396+I396+K396+L396+N396</f>
        <v>1441</v>
      </c>
      <c r="F396" s="39">
        <f t="shared" ref="F396:F397" si="939">H396+J396+K396+L396+N396</f>
        <v>0</v>
      </c>
      <c r="G396" s="35">
        <v>1441</v>
      </c>
      <c r="H396" s="35"/>
      <c r="I396" s="35"/>
      <c r="J396" s="35"/>
      <c r="K396" s="35"/>
      <c r="L396" s="35"/>
      <c r="M396" s="35"/>
      <c r="N396" s="35"/>
      <c r="O396" s="39">
        <f t="shared" ref="O396:O397" si="940">Q396+X396</f>
        <v>0</v>
      </c>
      <c r="P396" s="39"/>
      <c r="Q396" s="35">
        <f t="shared" ref="Q396:Q397" si="941">S396+U396+V396+W396</f>
        <v>0</v>
      </c>
      <c r="R396" s="35">
        <f t="shared" ref="R396:R397" si="942">T396+U396+V396+W396</f>
        <v>0</v>
      </c>
      <c r="S396" s="35"/>
      <c r="T396" s="35"/>
      <c r="U396" s="35"/>
      <c r="V396" s="35"/>
      <c r="W396" s="35"/>
      <c r="X396" s="35"/>
      <c r="Y396" s="39"/>
      <c r="Z396" s="39"/>
      <c r="AA396" s="39"/>
      <c r="AB396" s="39"/>
      <c r="AC396" s="39"/>
      <c r="AD396" s="39"/>
      <c r="AE396" s="39"/>
      <c r="AF396" s="39"/>
      <c r="AG396" s="39"/>
      <c r="AH396" s="39"/>
      <c r="AI396" s="39"/>
      <c r="AJ396" s="39"/>
      <c r="AK396" s="39"/>
      <c r="AL396" s="39"/>
      <c r="AM396" s="91">
        <f t="shared" si="932"/>
        <v>0</v>
      </c>
      <c r="AN396" s="90"/>
      <c r="AO396" s="12" t="s">
        <v>275</v>
      </c>
      <c r="AP396" s="45"/>
      <c r="AQ396">
        <v>1</v>
      </c>
    </row>
    <row r="397" spans="1:43" ht="43.5" customHeight="1">
      <c r="A397" s="12">
        <v>2</v>
      </c>
      <c r="B397" s="5" t="s">
        <v>223</v>
      </c>
      <c r="C397" s="39">
        <f t="shared" si="937"/>
        <v>81209</v>
      </c>
      <c r="D397" s="39">
        <f t="shared" si="937"/>
        <v>6695</v>
      </c>
      <c r="E397" s="39">
        <f t="shared" si="938"/>
        <v>31209</v>
      </c>
      <c r="F397" s="39">
        <f t="shared" si="939"/>
        <v>2209</v>
      </c>
      <c r="G397" s="35">
        <v>31209</v>
      </c>
      <c r="H397" s="35">
        <v>2209</v>
      </c>
      <c r="I397" s="35"/>
      <c r="J397" s="35"/>
      <c r="K397" s="35"/>
      <c r="L397" s="35"/>
      <c r="M397" s="35"/>
      <c r="N397" s="35"/>
      <c r="O397" s="35">
        <f t="shared" si="940"/>
        <v>50000</v>
      </c>
      <c r="P397" s="35">
        <f t="shared" ref="P397" si="943">R397+X397</f>
        <v>4486</v>
      </c>
      <c r="Q397" s="35">
        <f t="shared" si="941"/>
        <v>50000</v>
      </c>
      <c r="R397" s="35">
        <f t="shared" si="942"/>
        <v>4486</v>
      </c>
      <c r="S397" s="35">
        <v>50000</v>
      </c>
      <c r="T397" s="35">
        <v>4486</v>
      </c>
      <c r="U397" s="35"/>
      <c r="V397" s="35"/>
      <c r="W397" s="35"/>
      <c r="X397" s="35"/>
      <c r="Y397" s="39">
        <f>Z397+AF397</f>
        <v>6598</v>
      </c>
      <c r="Z397" s="39">
        <f>AA397+AB397+AC397+AD397</f>
        <v>2113</v>
      </c>
      <c r="AA397" s="39">
        <v>2113</v>
      </c>
      <c r="AB397" s="39"/>
      <c r="AC397" s="39"/>
      <c r="AD397" s="39"/>
      <c r="AE397" s="39"/>
      <c r="AF397" s="39">
        <f t="shared" ref="AF397" si="944">AG397+AL397</f>
        <v>4485</v>
      </c>
      <c r="AG397" s="39">
        <f t="shared" ref="AG397" si="945">AH397+AI397+AJ397+AK397</f>
        <v>4485</v>
      </c>
      <c r="AH397" s="39">
        <v>4485</v>
      </c>
      <c r="AI397" s="39"/>
      <c r="AJ397" s="39"/>
      <c r="AK397" s="39"/>
      <c r="AL397" s="39"/>
      <c r="AM397" s="91">
        <f t="shared" si="932"/>
        <v>8.1247152409215726</v>
      </c>
      <c r="AN397" s="91">
        <f t="shared" si="827"/>
        <v>98.5511575802838</v>
      </c>
      <c r="AO397" s="12" t="s">
        <v>276</v>
      </c>
      <c r="AP397" s="45"/>
      <c r="AQ397">
        <v>1</v>
      </c>
    </row>
    <row r="398" spans="1:43" s="105" customFormat="1" ht="19.5">
      <c r="A398" s="21" t="s">
        <v>46</v>
      </c>
      <c r="B398" s="56" t="s">
        <v>33</v>
      </c>
      <c r="C398" s="38">
        <f>C399</f>
        <v>5567</v>
      </c>
      <c r="D398" s="38">
        <f>D399</f>
        <v>525</v>
      </c>
      <c r="E398" s="38">
        <f t="shared" ref="E398:AL398" si="946">E399</f>
        <v>5567</v>
      </c>
      <c r="F398" s="38">
        <f t="shared" si="946"/>
        <v>525</v>
      </c>
      <c r="G398" s="38">
        <f t="shared" si="946"/>
        <v>5567</v>
      </c>
      <c r="H398" s="38">
        <f t="shared" si="946"/>
        <v>525</v>
      </c>
      <c r="I398" s="38">
        <f t="shared" si="946"/>
        <v>0</v>
      </c>
      <c r="J398" s="38">
        <f t="shared" si="946"/>
        <v>0</v>
      </c>
      <c r="K398" s="38">
        <f t="shared" si="946"/>
        <v>0</v>
      </c>
      <c r="L398" s="38">
        <f t="shared" si="946"/>
        <v>0</v>
      </c>
      <c r="M398" s="38">
        <f t="shared" si="946"/>
        <v>0</v>
      </c>
      <c r="N398" s="38">
        <f t="shared" si="946"/>
        <v>0</v>
      </c>
      <c r="O398" s="38">
        <f t="shared" si="946"/>
        <v>0</v>
      </c>
      <c r="P398" s="38">
        <f t="shared" si="946"/>
        <v>0</v>
      </c>
      <c r="Q398" s="38">
        <f t="shared" si="946"/>
        <v>0</v>
      </c>
      <c r="R398" s="38">
        <f t="shared" si="946"/>
        <v>0</v>
      </c>
      <c r="S398" s="38">
        <f t="shared" si="946"/>
        <v>0</v>
      </c>
      <c r="T398" s="38">
        <f t="shared" si="946"/>
        <v>0</v>
      </c>
      <c r="U398" s="38">
        <f t="shared" si="946"/>
        <v>0</v>
      </c>
      <c r="V398" s="38">
        <f t="shared" si="946"/>
        <v>0</v>
      </c>
      <c r="W398" s="38">
        <f t="shared" si="946"/>
        <v>0</v>
      </c>
      <c r="X398" s="38">
        <f t="shared" si="946"/>
        <v>0</v>
      </c>
      <c r="Y398" s="38">
        <f t="shared" si="946"/>
        <v>525</v>
      </c>
      <c r="Z398" s="38">
        <f t="shared" si="946"/>
        <v>525</v>
      </c>
      <c r="AA398" s="38">
        <f t="shared" si="946"/>
        <v>525</v>
      </c>
      <c r="AB398" s="38">
        <f t="shared" si="946"/>
        <v>0</v>
      </c>
      <c r="AC398" s="38">
        <f t="shared" si="946"/>
        <v>0</v>
      </c>
      <c r="AD398" s="38">
        <f t="shared" si="946"/>
        <v>0</v>
      </c>
      <c r="AE398" s="38"/>
      <c r="AF398" s="38">
        <f t="shared" si="946"/>
        <v>0</v>
      </c>
      <c r="AG398" s="38">
        <f t="shared" si="946"/>
        <v>0</v>
      </c>
      <c r="AH398" s="38">
        <f t="shared" si="946"/>
        <v>0</v>
      </c>
      <c r="AI398" s="38">
        <f t="shared" si="946"/>
        <v>0</v>
      </c>
      <c r="AJ398" s="38">
        <f t="shared" si="946"/>
        <v>0</v>
      </c>
      <c r="AK398" s="38">
        <f t="shared" si="946"/>
        <v>0</v>
      </c>
      <c r="AL398" s="38">
        <f t="shared" si="946"/>
        <v>0</v>
      </c>
      <c r="AM398" s="96">
        <f t="shared" si="932"/>
        <v>9.4305730195796666</v>
      </c>
      <c r="AN398" s="96">
        <f t="shared" si="827"/>
        <v>100</v>
      </c>
      <c r="AO398" s="31"/>
      <c r="AP398" s="51"/>
    </row>
    <row r="399" spans="1:43">
      <c r="A399" s="3"/>
      <c r="B399" s="5" t="s">
        <v>224</v>
      </c>
      <c r="C399" s="39">
        <f t="shared" ref="C399" si="947">E399+O399</f>
        <v>5567</v>
      </c>
      <c r="D399" s="39">
        <f t="shared" si="937"/>
        <v>525</v>
      </c>
      <c r="E399" s="39">
        <f t="shared" ref="E399" si="948">G399+I399+K399+L399+N399</f>
        <v>5567</v>
      </c>
      <c r="F399" s="39">
        <f t="shared" ref="F399" si="949">H399+J399+K399+L399+N399</f>
        <v>525</v>
      </c>
      <c r="G399" s="35">
        <v>5567</v>
      </c>
      <c r="H399" s="35">
        <v>525</v>
      </c>
      <c r="I399" s="35"/>
      <c r="J399" s="35"/>
      <c r="K399" s="35"/>
      <c r="L399" s="35"/>
      <c r="M399" s="35"/>
      <c r="N399" s="35"/>
      <c r="O399" s="35"/>
      <c r="P399" s="35"/>
      <c r="Q399" s="35">
        <f t="shared" ref="Q399" si="950">S399+U399+V399+W399</f>
        <v>0</v>
      </c>
      <c r="R399" s="35">
        <f t="shared" ref="R399" si="951">T399+U399+V399+W399</f>
        <v>0</v>
      </c>
      <c r="S399" s="35"/>
      <c r="T399" s="35"/>
      <c r="U399" s="35"/>
      <c r="V399" s="35"/>
      <c r="W399" s="35"/>
      <c r="X399" s="35"/>
      <c r="Y399" s="39">
        <f>Z399+AF399</f>
        <v>525</v>
      </c>
      <c r="Z399" s="39">
        <f>AA399+AB399+AC399+AD399</f>
        <v>525</v>
      </c>
      <c r="AA399" s="39">
        <v>525</v>
      </c>
      <c r="AB399" s="39"/>
      <c r="AC399" s="39"/>
      <c r="AD399" s="39"/>
      <c r="AE399" s="39"/>
      <c r="AF399" s="39"/>
      <c r="AG399" s="39"/>
      <c r="AH399" s="39"/>
      <c r="AI399" s="39"/>
      <c r="AJ399" s="39"/>
      <c r="AK399" s="39"/>
      <c r="AL399" s="39"/>
      <c r="AM399" s="91">
        <f t="shared" si="932"/>
        <v>9.4305730195796666</v>
      </c>
      <c r="AN399" s="91">
        <f t="shared" si="827"/>
        <v>100</v>
      </c>
      <c r="AO399" s="12" t="s">
        <v>277</v>
      </c>
      <c r="AP399" s="45"/>
      <c r="AQ399">
        <v>1</v>
      </c>
    </row>
    <row r="400" spans="1:43">
      <c r="A400" s="15" t="s">
        <v>36</v>
      </c>
      <c r="B400" s="2" t="s">
        <v>37</v>
      </c>
      <c r="C400" s="34">
        <f>C401</f>
        <v>2142</v>
      </c>
      <c r="D400" s="34">
        <f>D401</f>
        <v>2142</v>
      </c>
      <c r="E400" s="34">
        <f t="shared" ref="E400:AB401" si="952">E401</f>
        <v>2142</v>
      </c>
      <c r="F400" s="34">
        <f t="shared" si="952"/>
        <v>2142</v>
      </c>
      <c r="G400" s="34">
        <f t="shared" si="952"/>
        <v>2142</v>
      </c>
      <c r="H400" s="34">
        <f t="shared" si="952"/>
        <v>2142</v>
      </c>
      <c r="I400" s="34">
        <f t="shared" si="952"/>
        <v>0</v>
      </c>
      <c r="J400" s="34">
        <f t="shared" si="952"/>
        <v>0</v>
      </c>
      <c r="K400" s="34">
        <f t="shared" si="952"/>
        <v>0</v>
      </c>
      <c r="L400" s="34">
        <f t="shared" si="952"/>
        <v>0</v>
      </c>
      <c r="M400" s="34">
        <f t="shared" si="952"/>
        <v>0</v>
      </c>
      <c r="N400" s="34">
        <f t="shared" si="952"/>
        <v>0</v>
      </c>
      <c r="O400" s="34">
        <f t="shared" si="952"/>
        <v>0</v>
      </c>
      <c r="P400" s="34">
        <f t="shared" si="952"/>
        <v>0</v>
      </c>
      <c r="Q400" s="34">
        <f t="shared" si="952"/>
        <v>0</v>
      </c>
      <c r="R400" s="34">
        <f t="shared" si="952"/>
        <v>0</v>
      </c>
      <c r="S400" s="34">
        <f t="shared" si="952"/>
        <v>0</v>
      </c>
      <c r="T400" s="34">
        <f t="shared" si="952"/>
        <v>0</v>
      </c>
      <c r="U400" s="34">
        <f t="shared" si="952"/>
        <v>0</v>
      </c>
      <c r="V400" s="34">
        <f t="shared" si="952"/>
        <v>0</v>
      </c>
      <c r="W400" s="34">
        <f t="shared" si="952"/>
        <v>0</v>
      </c>
      <c r="X400" s="34">
        <f t="shared" si="952"/>
        <v>0</v>
      </c>
      <c r="Y400" s="34">
        <f t="shared" si="952"/>
        <v>540</v>
      </c>
      <c r="Z400" s="34">
        <f t="shared" si="952"/>
        <v>540</v>
      </c>
      <c r="AA400" s="34">
        <f t="shared" si="952"/>
        <v>540</v>
      </c>
      <c r="AB400" s="34">
        <f t="shared" si="952"/>
        <v>0</v>
      </c>
      <c r="AC400" s="34">
        <f t="shared" ref="F400:AL401" si="953">AC401</f>
        <v>0</v>
      </c>
      <c r="AD400" s="34">
        <f t="shared" si="953"/>
        <v>0</v>
      </c>
      <c r="AE400" s="34"/>
      <c r="AF400" s="34">
        <f t="shared" si="953"/>
        <v>0</v>
      </c>
      <c r="AG400" s="34">
        <f t="shared" si="953"/>
        <v>0</v>
      </c>
      <c r="AH400" s="34">
        <f t="shared" si="953"/>
        <v>0</v>
      </c>
      <c r="AI400" s="34">
        <f t="shared" si="953"/>
        <v>0</v>
      </c>
      <c r="AJ400" s="34">
        <f t="shared" si="953"/>
        <v>0</v>
      </c>
      <c r="AK400" s="34">
        <f t="shared" si="953"/>
        <v>0</v>
      </c>
      <c r="AL400" s="34">
        <f t="shared" si="953"/>
        <v>0</v>
      </c>
      <c r="AM400" s="90">
        <f t="shared" si="932"/>
        <v>25.210084033613445</v>
      </c>
      <c r="AN400" s="90">
        <f t="shared" si="827"/>
        <v>25.210084033613445</v>
      </c>
      <c r="AO400" s="16"/>
      <c r="AP400" s="44"/>
    </row>
    <row r="401" spans="1:43" ht="19.5">
      <c r="A401" s="21" t="s">
        <v>46</v>
      </c>
      <c r="B401" s="56" t="s">
        <v>33</v>
      </c>
      <c r="C401" s="38">
        <f>C402</f>
        <v>2142</v>
      </c>
      <c r="D401" s="38">
        <f>D402</f>
        <v>2142</v>
      </c>
      <c r="E401" s="38">
        <f t="shared" si="952"/>
        <v>2142</v>
      </c>
      <c r="F401" s="38">
        <f t="shared" si="953"/>
        <v>2142</v>
      </c>
      <c r="G401" s="38">
        <f t="shared" si="953"/>
        <v>2142</v>
      </c>
      <c r="H401" s="38">
        <f t="shared" si="953"/>
        <v>2142</v>
      </c>
      <c r="I401" s="38">
        <f t="shared" si="953"/>
        <v>0</v>
      </c>
      <c r="J401" s="38">
        <f t="shared" si="953"/>
        <v>0</v>
      </c>
      <c r="K401" s="38">
        <f t="shared" si="953"/>
        <v>0</v>
      </c>
      <c r="L401" s="38">
        <f t="shared" si="953"/>
        <v>0</v>
      </c>
      <c r="M401" s="38">
        <f t="shared" si="953"/>
        <v>0</v>
      </c>
      <c r="N401" s="38">
        <f t="shared" si="953"/>
        <v>0</v>
      </c>
      <c r="O401" s="38">
        <f t="shared" si="953"/>
        <v>0</v>
      </c>
      <c r="P401" s="38">
        <f t="shared" si="953"/>
        <v>0</v>
      </c>
      <c r="Q401" s="38">
        <f t="shared" si="953"/>
        <v>0</v>
      </c>
      <c r="R401" s="38">
        <f t="shared" si="953"/>
        <v>0</v>
      </c>
      <c r="S401" s="38">
        <f t="shared" si="953"/>
        <v>0</v>
      </c>
      <c r="T401" s="38">
        <f t="shared" si="953"/>
        <v>0</v>
      </c>
      <c r="U401" s="38">
        <f t="shared" si="953"/>
        <v>0</v>
      </c>
      <c r="V401" s="38">
        <f t="shared" si="953"/>
        <v>0</v>
      </c>
      <c r="W401" s="38">
        <f t="shared" si="953"/>
        <v>0</v>
      </c>
      <c r="X401" s="38">
        <f t="shared" si="953"/>
        <v>0</v>
      </c>
      <c r="Y401" s="38">
        <f t="shared" si="953"/>
        <v>540</v>
      </c>
      <c r="Z401" s="38">
        <f t="shared" si="953"/>
        <v>540</v>
      </c>
      <c r="AA401" s="38">
        <f t="shared" si="953"/>
        <v>540</v>
      </c>
      <c r="AB401" s="38">
        <f t="shared" si="953"/>
        <v>0</v>
      </c>
      <c r="AC401" s="38">
        <f t="shared" si="953"/>
        <v>0</v>
      </c>
      <c r="AD401" s="38">
        <f t="shared" si="953"/>
        <v>0</v>
      </c>
      <c r="AE401" s="38"/>
      <c r="AF401" s="38">
        <f t="shared" si="953"/>
        <v>0</v>
      </c>
      <c r="AG401" s="38">
        <f t="shared" si="953"/>
        <v>0</v>
      </c>
      <c r="AH401" s="38">
        <f t="shared" si="953"/>
        <v>0</v>
      </c>
      <c r="AI401" s="38">
        <f t="shared" si="953"/>
        <v>0</v>
      </c>
      <c r="AJ401" s="38">
        <f t="shared" si="953"/>
        <v>0</v>
      </c>
      <c r="AK401" s="38">
        <f t="shared" si="953"/>
        <v>0</v>
      </c>
      <c r="AL401" s="38">
        <f t="shared" si="953"/>
        <v>0</v>
      </c>
      <c r="AM401" s="96">
        <f t="shared" si="932"/>
        <v>25.210084033613445</v>
      </c>
      <c r="AN401" s="96">
        <f t="shared" si="827"/>
        <v>25.210084033613445</v>
      </c>
      <c r="AO401" s="31"/>
      <c r="AP401" s="51"/>
    </row>
    <row r="402" spans="1:43" ht="45" customHeight="1">
      <c r="A402" s="3"/>
      <c r="B402" s="5" t="s">
        <v>225</v>
      </c>
      <c r="C402" s="39">
        <f t="shared" ref="C402:D402" si="954">E402+O402</f>
        <v>2142</v>
      </c>
      <c r="D402" s="39">
        <f t="shared" si="954"/>
        <v>2142</v>
      </c>
      <c r="E402" s="39">
        <f t="shared" ref="E402" si="955">G402+I402+K402+L402+N402</f>
        <v>2142</v>
      </c>
      <c r="F402" s="39">
        <f t="shared" ref="F402" si="956">H402+J402+K402+L402+N402</f>
        <v>2142</v>
      </c>
      <c r="G402" s="35">
        <v>2142</v>
      </c>
      <c r="H402" s="35">
        <v>2142</v>
      </c>
      <c r="I402" s="35"/>
      <c r="J402" s="35"/>
      <c r="K402" s="35"/>
      <c r="L402" s="35"/>
      <c r="M402" s="35"/>
      <c r="N402" s="35"/>
      <c r="O402" s="35"/>
      <c r="P402" s="35"/>
      <c r="Q402" s="35">
        <f t="shared" ref="Q402" si="957">S402+U402+V402+W402</f>
        <v>0</v>
      </c>
      <c r="R402" s="35">
        <f t="shared" ref="R402" si="958">T402+U402+V402+W402</f>
        <v>0</v>
      </c>
      <c r="S402" s="35"/>
      <c r="T402" s="35"/>
      <c r="U402" s="35"/>
      <c r="V402" s="35"/>
      <c r="W402" s="35"/>
      <c r="X402" s="35"/>
      <c r="Y402" s="39">
        <f>Z402+AF402</f>
        <v>540</v>
      </c>
      <c r="Z402" s="39">
        <f>AA402+AB402+AC402+AD402</f>
        <v>540</v>
      </c>
      <c r="AA402" s="39">
        <v>540</v>
      </c>
      <c r="AB402" s="39"/>
      <c r="AC402" s="39"/>
      <c r="AD402" s="39"/>
      <c r="AE402" s="39"/>
      <c r="AF402" s="39"/>
      <c r="AG402" s="39"/>
      <c r="AH402" s="39"/>
      <c r="AI402" s="39"/>
      <c r="AJ402" s="39"/>
      <c r="AK402" s="39"/>
      <c r="AL402" s="39"/>
      <c r="AM402" s="91">
        <f t="shared" si="932"/>
        <v>25.210084033613445</v>
      </c>
      <c r="AN402" s="91">
        <f t="shared" si="827"/>
        <v>25.210084033613445</v>
      </c>
      <c r="AO402" s="12" t="s">
        <v>276</v>
      </c>
      <c r="AP402" s="45"/>
      <c r="AQ402">
        <v>1</v>
      </c>
    </row>
    <row r="403" spans="1:43">
      <c r="A403" s="22" t="s">
        <v>295</v>
      </c>
      <c r="B403" s="23" t="s">
        <v>226</v>
      </c>
      <c r="C403" s="40">
        <f t="shared" ref="C403:D406" si="959">C404</f>
        <v>50000</v>
      </c>
      <c r="D403" s="40">
        <f t="shared" si="959"/>
        <v>30000</v>
      </c>
      <c r="E403" s="40">
        <f t="shared" ref="E403:X406" si="960">E404</f>
        <v>50000</v>
      </c>
      <c r="F403" s="40">
        <f t="shared" si="960"/>
        <v>30000</v>
      </c>
      <c r="G403" s="40">
        <f t="shared" si="960"/>
        <v>0</v>
      </c>
      <c r="H403" s="40">
        <f t="shared" si="960"/>
        <v>0</v>
      </c>
      <c r="I403" s="40">
        <f t="shared" si="960"/>
        <v>50000</v>
      </c>
      <c r="J403" s="40">
        <f t="shared" si="960"/>
        <v>30000</v>
      </c>
      <c r="K403" s="40">
        <f t="shared" si="960"/>
        <v>0</v>
      </c>
      <c r="L403" s="40">
        <f t="shared" si="960"/>
        <v>0</v>
      </c>
      <c r="M403" s="40">
        <f t="shared" si="960"/>
        <v>0</v>
      </c>
      <c r="N403" s="40">
        <f t="shared" si="960"/>
        <v>0</v>
      </c>
      <c r="O403" s="40">
        <f t="shared" si="960"/>
        <v>0</v>
      </c>
      <c r="P403" s="40">
        <f t="shared" si="960"/>
        <v>0</v>
      </c>
      <c r="Q403" s="40">
        <f t="shared" si="960"/>
        <v>0</v>
      </c>
      <c r="R403" s="40">
        <f t="shared" si="960"/>
        <v>0</v>
      </c>
      <c r="S403" s="40">
        <f t="shared" si="960"/>
        <v>0</v>
      </c>
      <c r="T403" s="40">
        <f t="shared" si="960"/>
        <v>0</v>
      </c>
      <c r="U403" s="40">
        <f t="shared" si="960"/>
        <v>0</v>
      </c>
      <c r="V403" s="40">
        <f t="shared" si="960"/>
        <v>0</v>
      </c>
      <c r="W403" s="40">
        <f t="shared" si="960"/>
        <v>0</v>
      </c>
      <c r="X403" s="40">
        <f t="shared" si="960"/>
        <v>0</v>
      </c>
      <c r="Y403" s="40">
        <f t="shared" ref="G403:AL406" si="961">Y404</f>
        <v>0</v>
      </c>
      <c r="Z403" s="40">
        <f t="shared" si="961"/>
        <v>0</v>
      </c>
      <c r="AA403" s="40">
        <f t="shared" si="961"/>
        <v>0</v>
      </c>
      <c r="AB403" s="40">
        <f t="shared" si="961"/>
        <v>0</v>
      </c>
      <c r="AC403" s="40">
        <f t="shared" si="961"/>
        <v>0</v>
      </c>
      <c r="AD403" s="40">
        <f t="shared" si="961"/>
        <v>0</v>
      </c>
      <c r="AE403" s="40"/>
      <c r="AF403" s="40">
        <f t="shared" si="961"/>
        <v>0</v>
      </c>
      <c r="AG403" s="40">
        <f t="shared" si="961"/>
        <v>0</v>
      </c>
      <c r="AH403" s="40">
        <f t="shared" si="961"/>
        <v>0</v>
      </c>
      <c r="AI403" s="40">
        <f t="shared" si="961"/>
        <v>0</v>
      </c>
      <c r="AJ403" s="40">
        <f t="shared" si="961"/>
        <v>0</v>
      </c>
      <c r="AK403" s="40">
        <f t="shared" si="961"/>
        <v>0</v>
      </c>
      <c r="AL403" s="40">
        <f t="shared" si="961"/>
        <v>0</v>
      </c>
      <c r="AM403" s="98">
        <f t="shared" si="932"/>
        <v>0</v>
      </c>
      <c r="AN403" s="97">
        <f t="shared" si="827"/>
        <v>0</v>
      </c>
      <c r="AO403" s="32"/>
      <c r="AP403" s="54"/>
    </row>
    <row r="404" spans="1:43">
      <c r="A404" s="15" t="s">
        <v>38</v>
      </c>
      <c r="B404" s="2" t="s">
        <v>29</v>
      </c>
      <c r="C404" s="34">
        <f t="shared" si="959"/>
        <v>50000</v>
      </c>
      <c r="D404" s="34">
        <f t="shared" si="959"/>
        <v>30000</v>
      </c>
      <c r="E404" s="34">
        <f t="shared" si="960"/>
        <v>50000</v>
      </c>
      <c r="F404" s="34">
        <f t="shared" si="960"/>
        <v>30000</v>
      </c>
      <c r="G404" s="34">
        <f t="shared" si="961"/>
        <v>0</v>
      </c>
      <c r="H404" s="34">
        <f t="shared" si="961"/>
        <v>0</v>
      </c>
      <c r="I404" s="34">
        <f t="shared" si="961"/>
        <v>50000</v>
      </c>
      <c r="J404" s="34">
        <f t="shared" si="961"/>
        <v>30000</v>
      </c>
      <c r="K404" s="34">
        <f t="shared" si="961"/>
        <v>0</v>
      </c>
      <c r="L404" s="34">
        <f t="shared" si="961"/>
        <v>0</v>
      </c>
      <c r="M404" s="34">
        <f t="shared" si="961"/>
        <v>0</v>
      </c>
      <c r="N404" s="34">
        <f t="shared" si="961"/>
        <v>0</v>
      </c>
      <c r="O404" s="34">
        <f t="shared" si="961"/>
        <v>0</v>
      </c>
      <c r="P404" s="34">
        <f t="shared" si="961"/>
        <v>0</v>
      </c>
      <c r="Q404" s="34">
        <f t="shared" si="961"/>
        <v>0</v>
      </c>
      <c r="R404" s="34">
        <f t="shared" si="961"/>
        <v>0</v>
      </c>
      <c r="S404" s="34">
        <f t="shared" si="961"/>
        <v>0</v>
      </c>
      <c r="T404" s="34">
        <f t="shared" si="961"/>
        <v>0</v>
      </c>
      <c r="U404" s="34">
        <f t="shared" si="961"/>
        <v>0</v>
      </c>
      <c r="V404" s="34">
        <f t="shared" si="961"/>
        <v>0</v>
      </c>
      <c r="W404" s="34">
        <f t="shared" si="961"/>
        <v>0</v>
      </c>
      <c r="X404" s="34">
        <f t="shared" si="961"/>
        <v>0</v>
      </c>
      <c r="Y404" s="34">
        <f t="shared" si="961"/>
        <v>0</v>
      </c>
      <c r="Z404" s="34">
        <f t="shared" si="961"/>
        <v>0</v>
      </c>
      <c r="AA404" s="34">
        <f t="shared" si="961"/>
        <v>0</v>
      </c>
      <c r="AB404" s="34">
        <f t="shared" si="961"/>
        <v>0</v>
      </c>
      <c r="AC404" s="34">
        <f t="shared" si="961"/>
        <v>0</v>
      </c>
      <c r="AD404" s="34">
        <f t="shared" si="961"/>
        <v>0</v>
      </c>
      <c r="AE404" s="34"/>
      <c r="AF404" s="34">
        <f t="shared" si="961"/>
        <v>0</v>
      </c>
      <c r="AG404" s="34">
        <f t="shared" si="961"/>
        <v>0</v>
      </c>
      <c r="AH404" s="34">
        <f t="shared" si="961"/>
        <v>0</v>
      </c>
      <c r="AI404" s="34">
        <f t="shared" si="961"/>
        <v>0</v>
      </c>
      <c r="AJ404" s="34">
        <f t="shared" si="961"/>
        <v>0</v>
      </c>
      <c r="AK404" s="34">
        <f t="shared" si="961"/>
        <v>0</v>
      </c>
      <c r="AL404" s="34">
        <f t="shared" si="961"/>
        <v>0</v>
      </c>
      <c r="AM404" s="91">
        <f t="shared" si="932"/>
        <v>0</v>
      </c>
      <c r="AN404" s="90">
        <f t="shared" si="827"/>
        <v>0</v>
      </c>
      <c r="AO404" s="16"/>
      <c r="AP404" s="44"/>
    </row>
    <row r="405" spans="1:43">
      <c r="A405" s="16" t="s">
        <v>34</v>
      </c>
      <c r="B405" s="2" t="s">
        <v>35</v>
      </c>
      <c r="C405" s="34">
        <f t="shared" si="959"/>
        <v>50000</v>
      </c>
      <c r="D405" s="34">
        <f t="shared" si="959"/>
        <v>30000</v>
      </c>
      <c r="E405" s="34">
        <f t="shared" si="960"/>
        <v>50000</v>
      </c>
      <c r="F405" s="34">
        <f t="shared" si="960"/>
        <v>30000</v>
      </c>
      <c r="G405" s="34">
        <f t="shared" si="961"/>
        <v>0</v>
      </c>
      <c r="H405" s="34">
        <f t="shared" si="961"/>
        <v>0</v>
      </c>
      <c r="I405" s="34">
        <f t="shared" si="961"/>
        <v>50000</v>
      </c>
      <c r="J405" s="34">
        <f t="shared" si="961"/>
        <v>30000</v>
      </c>
      <c r="K405" s="34">
        <f t="shared" si="961"/>
        <v>0</v>
      </c>
      <c r="L405" s="34">
        <f t="shared" si="961"/>
        <v>0</v>
      </c>
      <c r="M405" s="34">
        <f t="shared" si="961"/>
        <v>0</v>
      </c>
      <c r="N405" s="34">
        <f t="shared" si="961"/>
        <v>0</v>
      </c>
      <c r="O405" s="34">
        <f t="shared" si="961"/>
        <v>0</v>
      </c>
      <c r="P405" s="34">
        <f t="shared" si="961"/>
        <v>0</v>
      </c>
      <c r="Q405" s="34">
        <f t="shared" si="961"/>
        <v>0</v>
      </c>
      <c r="R405" s="34">
        <f t="shared" si="961"/>
        <v>0</v>
      </c>
      <c r="S405" s="34">
        <f t="shared" si="961"/>
        <v>0</v>
      </c>
      <c r="T405" s="34">
        <f t="shared" si="961"/>
        <v>0</v>
      </c>
      <c r="U405" s="34">
        <f t="shared" si="961"/>
        <v>0</v>
      </c>
      <c r="V405" s="34">
        <f t="shared" si="961"/>
        <v>0</v>
      </c>
      <c r="W405" s="34">
        <f t="shared" si="961"/>
        <v>0</v>
      </c>
      <c r="X405" s="34">
        <f t="shared" si="961"/>
        <v>0</v>
      </c>
      <c r="Y405" s="34">
        <f t="shared" si="961"/>
        <v>0</v>
      </c>
      <c r="Z405" s="34">
        <f t="shared" si="961"/>
        <v>0</v>
      </c>
      <c r="AA405" s="34">
        <f t="shared" si="961"/>
        <v>0</v>
      </c>
      <c r="AB405" s="34">
        <f t="shared" si="961"/>
        <v>0</v>
      </c>
      <c r="AC405" s="34">
        <f t="shared" si="961"/>
        <v>0</v>
      </c>
      <c r="AD405" s="34">
        <f t="shared" si="961"/>
        <v>0</v>
      </c>
      <c r="AE405" s="34"/>
      <c r="AF405" s="34">
        <f t="shared" si="961"/>
        <v>0</v>
      </c>
      <c r="AG405" s="34">
        <f t="shared" si="961"/>
        <v>0</v>
      </c>
      <c r="AH405" s="34">
        <f t="shared" si="961"/>
        <v>0</v>
      </c>
      <c r="AI405" s="34">
        <f t="shared" si="961"/>
        <v>0</v>
      </c>
      <c r="AJ405" s="34">
        <f t="shared" si="961"/>
        <v>0</v>
      </c>
      <c r="AK405" s="34">
        <f t="shared" si="961"/>
        <v>0</v>
      </c>
      <c r="AL405" s="34">
        <f t="shared" si="961"/>
        <v>0</v>
      </c>
      <c r="AM405" s="91">
        <f t="shared" si="932"/>
        <v>0</v>
      </c>
      <c r="AN405" s="90">
        <f t="shared" si="827"/>
        <v>0</v>
      </c>
      <c r="AO405" s="16"/>
      <c r="AP405" s="44"/>
    </row>
    <row r="406" spans="1:43" ht="19.5">
      <c r="A406" s="21" t="s">
        <v>52</v>
      </c>
      <c r="B406" s="56" t="s">
        <v>32</v>
      </c>
      <c r="C406" s="38">
        <f t="shared" si="959"/>
        <v>50000</v>
      </c>
      <c r="D406" s="38">
        <f t="shared" si="959"/>
        <v>30000</v>
      </c>
      <c r="E406" s="38">
        <f t="shared" si="960"/>
        <v>50000</v>
      </c>
      <c r="F406" s="38">
        <f t="shared" si="960"/>
        <v>30000</v>
      </c>
      <c r="G406" s="38">
        <f t="shared" si="961"/>
        <v>0</v>
      </c>
      <c r="H406" s="38">
        <f t="shared" si="961"/>
        <v>0</v>
      </c>
      <c r="I406" s="38">
        <f t="shared" si="961"/>
        <v>50000</v>
      </c>
      <c r="J406" s="38">
        <f t="shared" si="961"/>
        <v>30000</v>
      </c>
      <c r="K406" s="38">
        <f t="shared" si="961"/>
        <v>0</v>
      </c>
      <c r="L406" s="38">
        <f t="shared" si="961"/>
        <v>0</v>
      </c>
      <c r="M406" s="38">
        <f t="shared" si="961"/>
        <v>0</v>
      </c>
      <c r="N406" s="38">
        <f t="shared" si="961"/>
        <v>0</v>
      </c>
      <c r="O406" s="38">
        <f t="shared" si="961"/>
        <v>0</v>
      </c>
      <c r="P406" s="38">
        <f t="shared" si="961"/>
        <v>0</v>
      </c>
      <c r="Q406" s="38">
        <f t="shared" si="961"/>
        <v>0</v>
      </c>
      <c r="R406" s="38">
        <f t="shared" si="961"/>
        <v>0</v>
      </c>
      <c r="S406" s="38">
        <f t="shared" si="961"/>
        <v>0</v>
      </c>
      <c r="T406" s="38">
        <f t="shared" si="961"/>
        <v>0</v>
      </c>
      <c r="U406" s="38">
        <f t="shared" si="961"/>
        <v>0</v>
      </c>
      <c r="V406" s="38">
        <f t="shared" si="961"/>
        <v>0</v>
      </c>
      <c r="W406" s="38">
        <f t="shared" si="961"/>
        <v>0</v>
      </c>
      <c r="X406" s="38">
        <f t="shared" si="961"/>
        <v>0</v>
      </c>
      <c r="Y406" s="38">
        <f t="shared" si="961"/>
        <v>0</v>
      </c>
      <c r="Z406" s="38">
        <f t="shared" si="961"/>
        <v>0</v>
      </c>
      <c r="AA406" s="38">
        <f t="shared" si="961"/>
        <v>0</v>
      </c>
      <c r="AB406" s="38">
        <f t="shared" si="961"/>
        <v>0</v>
      </c>
      <c r="AC406" s="38">
        <f t="shared" si="961"/>
        <v>0</v>
      </c>
      <c r="AD406" s="38">
        <f t="shared" si="961"/>
        <v>0</v>
      </c>
      <c r="AE406" s="38"/>
      <c r="AF406" s="38">
        <f t="shared" si="961"/>
        <v>0</v>
      </c>
      <c r="AG406" s="38">
        <f t="shared" si="961"/>
        <v>0</v>
      </c>
      <c r="AH406" s="38">
        <f t="shared" si="961"/>
        <v>0</v>
      </c>
      <c r="AI406" s="38">
        <f t="shared" si="961"/>
        <v>0</v>
      </c>
      <c r="AJ406" s="38">
        <f t="shared" si="961"/>
        <v>0</v>
      </c>
      <c r="AK406" s="38">
        <f t="shared" si="961"/>
        <v>0</v>
      </c>
      <c r="AL406" s="38">
        <f t="shared" si="961"/>
        <v>0</v>
      </c>
      <c r="AM406" s="91">
        <f t="shared" si="932"/>
        <v>0</v>
      </c>
      <c r="AN406" s="90">
        <f t="shared" si="827"/>
        <v>0</v>
      </c>
      <c r="AO406" s="31"/>
      <c r="AP406" s="51"/>
    </row>
    <row r="407" spans="1:43" ht="44.25" customHeight="1">
      <c r="A407" s="3"/>
      <c r="B407" s="5" t="s">
        <v>227</v>
      </c>
      <c r="C407" s="39">
        <f t="shared" ref="C407:D407" si="962">E407+O407</f>
        <v>50000</v>
      </c>
      <c r="D407" s="39">
        <f t="shared" si="962"/>
        <v>30000</v>
      </c>
      <c r="E407" s="39">
        <f t="shared" ref="E407" si="963">G407+I407+K407+L407+N407</f>
        <v>50000</v>
      </c>
      <c r="F407" s="39">
        <f t="shared" ref="F407" si="964">H407+J407+K407+L407+N407</f>
        <v>30000</v>
      </c>
      <c r="G407" s="35"/>
      <c r="H407" s="35"/>
      <c r="I407" s="35">
        <v>50000</v>
      </c>
      <c r="J407" s="35">
        <v>30000</v>
      </c>
      <c r="K407" s="35"/>
      <c r="L407" s="35"/>
      <c r="M407" s="35"/>
      <c r="N407" s="35"/>
      <c r="O407" s="35"/>
      <c r="P407" s="35"/>
      <c r="Q407" s="35">
        <f t="shared" ref="Q407" si="965">S407+U407+V407+W407</f>
        <v>0</v>
      </c>
      <c r="R407" s="35">
        <f t="shared" ref="R407" si="966">T407+U407+V407+W407</f>
        <v>0</v>
      </c>
      <c r="S407" s="35"/>
      <c r="T407" s="35"/>
      <c r="U407" s="35"/>
      <c r="V407" s="35"/>
      <c r="W407" s="35"/>
      <c r="X407" s="35"/>
      <c r="Y407" s="39"/>
      <c r="Z407" s="39"/>
      <c r="AA407" s="39"/>
      <c r="AB407" s="39"/>
      <c r="AC407" s="39"/>
      <c r="AD407" s="39"/>
      <c r="AE407" s="39"/>
      <c r="AF407" s="39"/>
      <c r="AG407" s="39"/>
      <c r="AH407" s="39"/>
      <c r="AI407" s="39"/>
      <c r="AJ407" s="39"/>
      <c r="AK407" s="39"/>
      <c r="AL407" s="39"/>
      <c r="AM407" s="91">
        <f t="shared" si="932"/>
        <v>0</v>
      </c>
      <c r="AN407" s="90">
        <f t="shared" si="827"/>
        <v>0</v>
      </c>
      <c r="AO407" s="12" t="s">
        <v>312</v>
      </c>
      <c r="AP407" s="45"/>
      <c r="AQ407">
        <v>1</v>
      </c>
    </row>
    <row r="408" spans="1:43">
      <c r="A408" s="22" t="s">
        <v>296</v>
      </c>
      <c r="B408" s="23" t="s">
        <v>228</v>
      </c>
      <c r="C408" s="40">
        <f>C409</f>
        <v>48767</v>
      </c>
      <c r="D408" s="40">
        <f>D409</f>
        <v>34076</v>
      </c>
      <c r="E408" s="40">
        <f t="shared" ref="E408:AL408" si="967">E409</f>
        <v>48767</v>
      </c>
      <c r="F408" s="40">
        <f t="shared" si="967"/>
        <v>34076</v>
      </c>
      <c r="G408" s="40">
        <f t="shared" si="967"/>
        <v>48767</v>
      </c>
      <c r="H408" s="40">
        <f t="shared" si="967"/>
        <v>34076</v>
      </c>
      <c r="I408" s="40">
        <f t="shared" si="967"/>
        <v>0</v>
      </c>
      <c r="J408" s="40">
        <f t="shared" si="967"/>
        <v>0</v>
      </c>
      <c r="K408" s="40">
        <f t="shared" si="967"/>
        <v>0</v>
      </c>
      <c r="L408" s="40">
        <f t="shared" si="967"/>
        <v>0</v>
      </c>
      <c r="M408" s="40">
        <f t="shared" si="967"/>
        <v>0</v>
      </c>
      <c r="N408" s="40">
        <f t="shared" si="967"/>
        <v>0</v>
      </c>
      <c r="O408" s="40">
        <f t="shared" si="967"/>
        <v>0</v>
      </c>
      <c r="P408" s="40">
        <f t="shared" si="967"/>
        <v>0</v>
      </c>
      <c r="Q408" s="40">
        <f t="shared" si="967"/>
        <v>0</v>
      </c>
      <c r="R408" s="40">
        <f t="shared" si="967"/>
        <v>0</v>
      </c>
      <c r="S408" s="40">
        <f t="shared" si="967"/>
        <v>0</v>
      </c>
      <c r="T408" s="40">
        <f t="shared" si="967"/>
        <v>0</v>
      </c>
      <c r="U408" s="40">
        <f t="shared" si="967"/>
        <v>0</v>
      </c>
      <c r="V408" s="40">
        <f t="shared" si="967"/>
        <v>0</v>
      </c>
      <c r="W408" s="40">
        <f t="shared" si="967"/>
        <v>0</v>
      </c>
      <c r="X408" s="40">
        <f t="shared" si="967"/>
        <v>0</v>
      </c>
      <c r="Y408" s="40">
        <f t="shared" si="967"/>
        <v>33495</v>
      </c>
      <c r="Z408" s="40">
        <f t="shared" si="967"/>
        <v>33495</v>
      </c>
      <c r="AA408" s="40">
        <f t="shared" si="967"/>
        <v>33495</v>
      </c>
      <c r="AB408" s="40">
        <f t="shared" si="967"/>
        <v>0</v>
      </c>
      <c r="AC408" s="40">
        <f t="shared" si="967"/>
        <v>0</v>
      </c>
      <c r="AD408" s="40">
        <f t="shared" si="967"/>
        <v>0</v>
      </c>
      <c r="AE408" s="40"/>
      <c r="AF408" s="40">
        <f t="shared" si="967"/>
        <v>0</v>
      </c>
      <c r="AG408" s="40">
        <f t="shared" si="967"/>
        <v>0</v>
      </c>
      <c r="AH408" s="40">
        <f t="shared" si="967"/>
        <v>0</v>
      </c>
      <c r="AI408" s="40">
        <f t="shared" si="967"/>
        <v>0</v>
      </c>
      <c r="AJ408" s="40">
        <f t="shared" si="967"/>
        <v>0</v>
      </c>
      <c r="AK408" s="40">
        <f t="shared" si="967"/>
        <v>0</v>
      </c>
      <c r="AL408" s="40">
        <f t="shared" si="967"/>
        <v>0</v>
      </c>
      <c r="AM408" s="97">
        <f t="shared" si="932"/>
        <v>68.683741054401537</v>
      </c>
      <c r="AN408" s="97">
        <f t="shared" si="827"/>
        <v>98.294987674609686</v>
      </c>
      <c r="AO408" s="32"/>
      <c r="AP408" s="54"/>
    </row>
    <row r="409" spans="1:43">
      <c r="A409" s="15" t="s">
        <v>38</v>
      </c>
      <c r="B409" s="2" t="s">
        <v>29</v>
      </c>
      <c r="C409" s="34">
        <f>C410+C417</f>
        <v>48767</v>
      </c>
      <c r="D409" s="34">
        <f>D410+D417</f>
        <v>34076</v>
      </c>
      <c r="E409" s="34">
        <f t="shared" ref="E409" si="968">E410+E417</f>
        <v>48767</v>
      </c>
      <c r="F409" s="34">
        <f t="shared" ref="F409" si="969">F410+F417</f>
        <v>34076</v>
      </c>
      <c r="G409" s="34">
        <f t="shared" ref="G409:AL409" si="970">G410+G417</f>
        <v>48767</v>
      </c>
      <c r="H409" s="34">
        <f t="shared" si="970"/>
        <v>34076</v>
      </c>
      <c r="I409" s="34">
        <f t="shared" si="970"/>
        <v>0</v>
      </c>
      <c r="J409" s="34">
        <f t="shared" si="970"/>
        <v>0</v>
      </c>
      <c r="K409" s="34">
        <f t="shared" si="970"/>
        <v>0</v>
      </c>
      <c r="L409" s="34">
        <f t="shared" si="970"/>
        <v>0</v>
      </c>
      <c r="M409" s="34">
        <f t="shared" si="970"/>
        <v>0</v>
      </c>
      <c r="N409" s="34">
        <f t="shared" si="970"/>
        <v>0</v>
      </c>
      <c r="O409" s="34">
        <f t="shared" si="970"/>
        <v>0</v>
      </c>
      <c r="P409" s="34">
        <f t="shared" si="970"/>
        <v>0</v>
      </c>
      <c r="Q409" s="34">
        <f t="shared" si="970"/>
        <v>0</v>
      </c>
      <c r="R409" s="34">
        <f t="shared" si="970"/>
        <v>0</v>
      </c>
      <c r="S409" s="34">
        <f t="shared" si="970"/>
        <v>0</v>
      </c>
      <c r="T409" s="34">
        <f t="shared" si="970"/>
        <v>0</v>
      </c>
      <c r="U409" s="34">
        <f t="shared" si="970"/>
        <v>0</v>
      </c>
      <c r="V409" s="34">
        <f t="shared" si="970"/>
        <v>0</v>
      </c>
      <c r="W409" s="34">
        <f t="shared" si="970"/>
        <v>0</v>
      </c>
      <c r="X409" s="34">
        <f t="shared" si="970"/>
        <v>0</v>
      </c>
      <c r="Y409" s="34">
        <f t="shared" si="970"/>
        <v>33495</v>
      </c>
      <c r="Z409" s="34">
        <f t="shared" si="970"/>
        <v>33495</v>
      </c>
      <c r="AA409" s="34">
        <f t="shared" si="970"/>
        <v>33495</v>
      </c>
      <c r="AB409" s="34">
        <f t="shared" si="970"/>
        <v>0</v>
      </c>
      <c r="AC409" s="34">
        <f t="shared" si="970"/>
        <v>0</v>
      </c>
      <c r="AD409" s="34">
        <f t="shared" si="970"/>
        <v>0</v>
      </c>
      <c r="AE409" s="34"/>
      <c r="AF409" s="34">
        <f t="shared" si="970"/>
        <v>0</v>
      </c>
      <c r="AG409" s="34">
        <f t="shared" si="970"/>
        <v>0</v>
      </c>
      <c r="AH409" s="34">
        <f t="shared" si="970"/>
        <v>0</v>
      </c>
      <c r="AI409" s="34">
        <f t="shared" si="970"/>
        <v>0</v>
      </c>
      <c r="AJ409" s="34">
        <f t="shared" si="970"/>
        <v>0</v>
      </c>
      <c r="AK409" s="34">
        <f t="shared" si="970"/>
        <v>0</v>
      </c>
      <c r="AL409" s="34">
        <f t="shared" si="970"/>
        <v>0</v>
      </c>
      <c r="AM409" s="90">
        <f t="shared" si="932"/>
        <v>68.683741054401537</v>
      </c>
      <c r="AN409" s="90">
        <f t="shared" si="827"/>
        <v>98.294987674609686</v>
      </c>
      <c r="AO409" s="16"/>
      <c r="AP409" s="44"/>
    </row>
    <row r="410" spans="1:43">
      <c r="A410" s="16" t="s">
        <v>30</v>
      </c>
      <c r="B410" s="2" t="s">
        <v>31</v>
      </c>
      <c r="C410" s="34">
        <f>C411+C415</f>
        <v>44631</v>
      </c>
      <c r="D410" s="34">
        <f>D411+D415</f>
        <v>34076</v>
      </c>
      <c r="E410" s="34">
        <f t="shared" ref="E410" si="971">E411+E415</f>
        <v>44631</v>
      </c>
      <c r="F410" s="34">
        <f t="shared" ref="F410" si="972">F411+F415</f>
        <v>34076</v>
      </c>
      <c r="G410" s="34">
        <f t="shared" ref="G410:AL410" si="973">G411+G415</f>
        <v>44631</v>
      </c>
      <c r="H410" s="34">
        <f t="shared" si="973"/>
        <v>34076</v>
      </c>
      <c r="I410" s="34">
        <f t="shared" si="973"/>
        <v>0</v>
      </c>
      <c r="J410" s="34">
        <f t="shared" si="973"/>
        <v>0</v>
      </c>
      <c r="K410" s="34">
        <f t="shared" si="973"/>
        <v>0</v>
      </c>
      <c r="L410" s="34">
        <f t="shared" si="973"/>
        <v>0</v>
      </c>
      <c r="M410" s="34">
        <f t="shared" si="973"/>
        <v>0</v>
      </c>
      <c r="N410" s="34">
        <f t="shared" si="973"/>
        <v>0</v>
      </c>
      <c r="O410" s="34">
        <f t="shared" si="973"/>
        <v>0</v>
      </c>
      <c r="P410" s="34">
        <f t="shared" si="973"/>
        <v>0</v>
      </c>
      <c r="Q410" s="34">
        <f t="shared" si="973"/>
        <v>0</v>
      </c>
      <c r="R410" s="34">
        <f t="shared" si="973"/>
        <v>0</v>
      </c>
      <c r="S410" s="34">
        <f t="shared" si="973"/>
        <v>0</v>
      </c>
      <c r="T410" s="34">
        <f t="shared" si="973"/>
        <v>0</v>
      </c>
      <c r="U410" s="34">
        <f t="shared" si="973"/>
        <v>0</v>
      </c>
      <c r="V410" s="34">
        <f t="shared" si="973"/>
        <v>0</v>
      </c>
      <c r="W410" s="34">
        <f t="shared" si="973"/>
        <v>0</v>
      </c>
      <c r="X410" s="34">
        <f t="shared" si="973"/>
        <v>0</v>
      </c>
      <c r="Y410" s="34">
        <f t="shared" si="973"/>
        <v>33495</v>
      </c>
      <c r="Z410" s="34">
        <f t="shared" si="973"/>
        <v>33495</v>
      </c>
      <c r="AA410" s="34">
        <f t="shared" si="973"/>
        <v>33495</v>
      </c>
      <c r="AB410" s="34">
        <f t="shared" si="973"/>
        <v>0</v>
      </c>
      <c r="AC410" s="34">
        <f t="shared" si="973"/>
        <v>0</v>
      </c>
      <c r="AD410" s="34">
        <f t="shared" si="973"/>
        <v>0</v>
      </c>
      <c r="AE410" s="34"/>
      <c r="AF410" s="34">
        <f t="shared" si="973"/>
        <v>0</v>
      </c>
      <c r="AG410" s="34">
        <f t="shared" si="973"/>
        <v>0</v>
      </c>
      <c r="AH410" s="34">
        <f t="shared" si="973"/>
        <v>0</v>
      </c>
      <c r="AI410" s="34">
        <f t="shared" si="973"/>
        <v>0</v>
      </c>
      <c r="AJ410" s="34">
        <f t="shared" si="973"/>
        <v>0</v>
      </c>
      <c r="AK410" s="34">
        <f t="shared" si="973"/>
        <v>0</v>
      </c>
      <c r="AL410" s="34">
        <f t="shared" si="973"/>
        <v>0</v>
      </c>
      <c r="AM410" s="90">
        <f t="shared" si="932"/>
        <v>75.048732943469787</v>
      </c>
      <c r="AN410" s="90">
        <f t="shared" si="827"/>
        <v>98.294987674609686</v>
      </c>
      <c r="AO410" s="16"/>
      <c r="AP410" s="44"/>
    </row>
    <row r="411" spans="1:43" ht="19.5">
      <c r="A411" s="21" t="s">
        <v>52</v>
      </c>
      <c r="B411" s="56" t="s">
        <v>32</v>
      </c>
      <c r="C411" s="38">
        <f>SUM(C412:C414)</f>
        <v>31081</v>
      </c>
      <c r="D411" s="38">
        <f>SUM(D412:D414)</f>
        <v>17926</v>
      </c>
      <c r="E411" s="38">
        <f t="shared" ref="E411" si="974">SUM(E412:E414)</f>
        <v>31081</v>
      </c>
      <c r="F411" s="38">
        <f t="shared" ref="F411" si="975">SUM(F412:F414)</f>
        <v>17926</v>
      </c>
      <c r="G411" s="38">
        <f t="shared" ref="G411:AL411" si="976">SUM(G412:G414)</f>
        <v>31081</v>
      </c>
      <c r="H411" s="38">
        <f t="shared" si="976"/>
        <v>17926</v>
      </c>
      <c r="I411" s="38">
        <f t="shared" si="976"/>
        <v>0</v>
      </c>
      <c r="J411" s="38">
        <f t="shared" si="976"/>
        <v>0</v>
      </c>
      <c r="K411" s="38">
        <f t="shared" si="976"/>
        <v>0</v>
      </c>
      <c r="L411" s="38">
        <f t="shared" si="976"/>
        <v>0</v>
      </c>
      <c r="M411" s="38">
        <f t="shared" si="976"/>
        <v>0</v>
      </c>
      <c r="N411" s="38">
        <f t="shared" si="976"/>
        <v>0</v>
      </c>
      <c r="O411" s="38">
        <f t="shared" si="976"/>
        <v>0</v>
      </c>
      <c r="P411" s="38">
        <f t="shared" si="976"/>
        <v>0</v>
      </c>
      <c r="Q411" s="38">
        <f t="shared" si="976"/>
        <v>0</v>
      </c>
      <c r="R411" s="38">
        <f t="shared" si="976"/>
        <v>0</v>
      </c>
      <c r="S411" s="38">
        <f t="shared" si="976"/>
        <v>0</v>
      </c>
      <c r="T411" s="38">
        <f t="shared" si="976"/>
        <v>0</v>
      </c>
      <c r="U411" s="38">
        <f t="shared" si="976"/>
        <v>0</v>
      </c>
      <c r="V411" s="38">
        <f t="shared" si="976"/>
        <v>0</v>
      </c>
      <c r="W411" s="38">
        <f t="shared" si="976"/>
        <v>0</v>
      </c>
      <c r="X411" s="38">
        <f t="shared" si="976"/>
        <v>0</v>
      </c>
      <c r="Y411" s="38">
        <f t="shared" si="976"/>
        <v>17346</v>
      </c>
      <c r="Z411" s="38">
        <f t="shared" si="976"/>
        <v>17346</v>
      </c>
      <c r="AA411" s="38">
        <f t="shared" si="976"/>
        <v>17346</v>
      </c>
      <c r="AB411" s="38">
        <f t="shared" si="976"/>
        <v>0</v>
      </c>
      <c r="AC411" s="38">
        <f t="shared" si="976"/>
        <v>0</v>
      </c>
      <c r="AD411" s="38">
        <f t="shared" si="976"/>
        <v>0</v>
      </c>
      <c r="AE411" s="38"/>
      <c r="AF411" s="38">
        <f t="shared" si="976"/>
        <v>0</v>
      </c>
      <c r="AG411" s="38">
        <f t="shared" si="976"/>
        <v>0</v>
      </c>
      <c r="AH411" s="38">
        <f t="shared" si="976"/>
        <v>0</v>
      </c>
      <c r="AI411" s="38">
        <f t="shared" si="976"/>
        <v>0</v>
      </c>
      <c r="AJ411" s="38">
        <f t="shared" si="976"/>
        <v>0</v>
      </c>
      <c r="AK411" s="38">
        <f t="shared" si="976"/>
        <v>0</v>
      </c>
      <c r="AL411" s="38">
        <f t="shared" si="976"/>
        <v>0</v>
      </c>
      <c r="AM411" s="96">
        <f t="shared" si="932"/>
        <v>55.809015153952579</v>
      </c>
      <c r="AN411" s="96">
        <f t="shared" si="827"/>
        <v>96.764476179850504</v>
      </c>
      <c r="AO411" s="31"/>
      <c r="AP411" s="51"/>
    </row>
    <row r="412" spans="1:43" ht="56.25">
      <c r="A412" s="12">
        <v>1</v>
      </c>
      <c r="B412" s="5" t="s">
        <v>229</v>
      </c>
      <c r="C412" s="39">
        <f t="shared" ref="C412:D416" si="977">E412+O412</f>
        <v>8958</v>
      </c>
      <c r="D412" s="39">
        <f t="shared" si="977"/>
        <v>8958</v>
      </c>
      <c r="E412" s="39">
        <f t="shared" ref="E412:E414" si="978">G412+I412+K412+L412+N412</f>
        <v>8958</v>
      </c>
      <c r="F412" s="39">
        <f t="shared" ref="F412:F414" si="979">H412+J412+K412+L412+N412</f>
        <v>8958</v>
      </c>
      <c r="G412" s="35">
        <v>8958</v>
      </c>
      <c r="H412" s="35">
        <v>8958</v>
      </c>
      <c r="I412" s="35"/>
      <c r="J412" s="35"/>
      <c r="K412" s="35"/>
      <c r="L412" s="35"/>
      <c r="M412" s="35"/>
      <c r="N412" s="35"/>
      <c r="O412" s="35"/>
      <c r="P412" s="35"/>
      <c r="Q412" s="35">
        <f t="shared" ref="Q412:Q414" si="980">S412+U412+V412+W412</f>
        <v>0</v>
      </c>
      <c r="R412" s="35">
        <f t="shared" ref="R412:R414" si="981">T412+U412+V412+W412</f>
        <v>0</v>
      </c>
      <c r="S412" s="35"/>
      <c r="T412" s="35"/>
      <c r="U412" s="35"/>
      <c r="V412" s="35"/>
      <c r="W412" s="35"/>
      <c r="X412" s="35"/>
      <c r="Y412" s="39">
        <f>Z412+AF412</f>
        <v>8475</v>
      </c>
      <c r="Z412" s="39">
        <f>AA412+AB412+AC412+AD412</f>
        <v>8475</v>
      </c>
      <c r="AA412" s="39">
        <v>8475</v>
      </c>
      <c r="AB412" s="39"/>
      <c r="AC412" s="39"/>
      <c r="AD412" s="39"/>
      <c r="AE412" s="39"/>
      <c r="AF412" s="39"/>
      <c r="AG412" s="39"/>
      <c r="AH412" s="39"/>
      <c r="AI412" s="39"/>
      <c r="AJ412" s="39"/>
      <c r="AK412" s="39"/>
      <c r="AL412" s="39"/>
      <c r="AM412" s="91">
        <f t="shared" si="932"/>
        <v>94.608171466845278</v>
      </c>
      <c r="AN412" s="91">
        <f t="shared" si="827"/>
        <v>94.608171466845278</v>
      </c>
      <c r="AO412" s="12" t="s">
        <v>259</v>
      </c>
      <c r="AP412" s="45"/>
      <c r="AQ412">
        <v>1</v>
      </c>
    </row>
    <row r="413" spans="1:43" ht="77.25" customHeight="1">
      <c r="A413" s="311">
        <v>2</v>
      </c>
      <c r="B413" s="312" t="s">
        <v>678</v>
      </c>
      <c r="C413" s="39"/>
      <c r="D413" s="39">
        <f t="shared" si="977"/>
        <v>8772</v>
      </c>
      <c r="E413" s="39">
        <f t="shared" si="978"/>
        <v>0</v>
      </c>
      <c r="F413" s="39">
        <f t="shared" si="979"/>
        <v>8772</v>
      </c>
      <c r="G413" s="35"/>
      <c r="H413" s="35">
        <v>8772</v>
      </c>
      <c r="I413" s="35"/>
      <c r="J413" s="35"/>
      <c r="K413" s="35"/>
      <c r="L413" s="35"/>
      <c r="M413" s="35"/>
      <c r="N413" s="35"/>
      <c r="O413" s="35"/>
      <c r="P413" s="35"/>
      <c r="Q413" s="35">
        <f t="shared" si="980"/>
        <v>0</v>
      </c>
      <c r="R413" s="35">
        <f t="shared" si="981"/>
        <v>0</v>
      </c>
      <c r="S413" s="35"/>
      <c r="T413" s="35"/>
      <c r="U413" s="35"/>
      <c r="V413" s="35"/>
      <c r="W413" s="35"/>
      <c r="X413" s="35"/>
      <c r="Y413" s="39">
        <f>Z413+AF413</f>
        <v>8758</v>
      </c>
      <c r="Z413" s="39">
        <f>AA413+AB413+AC413+AD413</f>
        <v>8758</v>
      </c>
      <c r="AA413" s="39">
        <v>8758</v>
      </c>
      <c r="AB413" s="39"/>
      <c r="AC413" s="39"/>
      <c r="AD413" s="39"/>
      <c r="AE413" s="39"/>
      <c r="AF413" s="39"/>
      <c r="AG413" s="39"/>
      <c r="AH413" s="39"/>
      <c r="AI413" s="39"/>
      <c r="AJ413" s="39"/>
      <c r="AK413" s="39"/>
      <c r="AL413" s="39"/>
      <c r="AM413" s="91"/>
      <c r="AN413" s="91">
        <f t="shared" si="827"/>
        <v>99.840401276789777</v>
      </c>
      <c r="AO413" s="269" t="s">
        <v>259</v>
      </c>
      <c r="AP413" s="45"/>
    </row>
    <row r="414" spans="1:43" ht="51" customHeight="1">
      <c r="A414" s="12">
        <v>3</v>
      </c>
      <c r="B414" s="5" t="s">
        <v>230</v>
      </c>
      <c r="C414" s="39">
        <f t="shared" si="977"/>
        <v>22123</v>
      </c>
      <c r="D414" s="39">
        <f t="shared" si="977"/>
        <v>196</v>
      </c>
      <c r="E414" s="39">
        <f t="shared" si="978"/>
        <v>22123</v>
      </c>
      <c r="F414" s="39">
        <f t="shared" si="979"/>
        <v>196</v>
      </c>
      <c r="G414" s="35">
        <v>22123</v>
      </c>
      <c r="H414" s="35">
        <v>196</v>
      </c>
      <c r="I414" s="35"/>
      <c r="J414" s="35"/>
      <c r="K414" s="35"/>
      <c r="L414" s="35"/>
      <c r="M414" s="35"/>
      <c r="N414" s="35"/>
      <c r="O414" s="35"/>
      <c r="P414" s="35"/>
      <c r="Q414" s="35">
        <f t="shared" si="980"/>
        <v>0</v>
      </c>
      <c r="R414" s="35">
        <f t="shared" si="981"/>
        <v>0</v>
      </c>
      <c r="S414" s="35"/>
      <c r="T414" s="35"/>
      <c r="U414" s="35"/>
      <c r="V414" s="35"/>
      <c r="W414" s="35"/>
      <c r="X414" s="35"/>
      <c r="Y414" s="39">
        <f>Z414+AF414</f>
        <v>113</v>
      </c>
      <c r="Z414" s="39">
        <f>AA414+AB414+AC414+AD414</f>
        <v>113</v>
      </c>
      <c r="AA414" s="39">
        <v>113</v>
      </c>
      <c r="AB414" s="39"/>
      <c r="AC414" s="39"/>
      <c r="AD414" s="39"/>
      <c r="AE414" s="39"/>
      <c r="AF414" s="39"/>
      <c r="AG414" s="39"/>
      <c r="AH414" s="39"/>
      <c r="AI414" s="39"/>
      <c r="AJ414" s="39"/>
      <c r="AK414" s="39"/>
      <c r="AL414" s="39"/>
      <c r="AM414" s="91">
        <f t="shared" ref="AM414:AM437" si="982">Y414/C414*100</f>
        <v>0.51078063553767572</v>
      </c>
      <c r="AN414" s="90"/>
      <c r="AO414" s="12" t="s">
        <v>278</v>
      </c>
      <c r="AP414" s="45"/>
      <c r="AQ414">
        <v>1</v>
      </c>
    </row>
    <row r="415" spans="1:43" ht="19.5">
      <c r="A415" s="21" t="s">
        <v>46</v>
      </c>
      <c r="B415" s="56" t="s">
        <v>33</v>
      </c>
      <c r="C415" s="38">
        <f>C416</f>
        <v>13550</v>
      </c>
      <c r="D415" s="38">
        <f>D416</f>
        <v>16150</v>
      </c>
      <c r="E415" s="38">
        <f>E416</f>
        <v>13550</v>
      </c>
      <c r="F415" s="38">
        <f>F416</f>
        <v>16150</v>
      </c>
      <c r="G415" s="38">
        <f t="shared" ref="G415:AL415" si="983">G416</f>
        <v>13550</v>
      </c>
      <c r="H415" s="38">
        <f t="shared" si="983"/>
        <v>16150</v>
      </c>
      <c r="I415" s="38">
        <f t="shared" si="983"/>
        <v>0</v>
      </c>
      <c r="J415" s="38">
        <f t="shared" si="983"/>
        <v>0</v>
      </c>
      <c r="K415" s="38">
        <f t="shared" si="983"/>
        <v>0</v>
      </c>
      <c r="L415" s="38">
        <f t="shared" si="983"/>
        <v>0</v>
      </c>
      <c r="M415" s="38"/>
      <c r="N415" s="38"/>
      <c r="O415" s="38">
        <f t="shared" si="983"/>
        <v>0</v>
      </c>
      <c r="P415" s="38"/>
      <c r="Q415" s="38">
        <f t="shared" si="983"/>
        <v>0</v>
      </c>
      <c r="R415" s="38"/>
      <c r="S415" s="38">
        <f t="shared" si="983"/>
        <v>0</v>
      </c>
      <c r="T415" s="38"/>
      <c r="U415" s="38">
        <f t="shared" si="983"/>
        <v>0</v>
      </c>
      <c r="V415" s="38">
        <f t="shared" si="983"/>
        <v>0</v>
      </c>
      <c r="W415" s="38">
        <f t="shared" si="983"/>
        <v>0</v>
      </c>
      <c r="X415" s="38">
        <f t="shared" si="983"/>
        <v>0</v>
      </c>
      <c r="Y415" s="38">
        <f t="shared" si="983"/>
        <v>16149</v>
      </c>
      <c r="Z415" s="38">
        <f t="shared" si="983"/>
        <v>16149</v>
      </c>
      <c r="AA415" s="38">
        <f t="shared" si="983"/>
        <v>16149</v>
      </c>
      <c r="AB415" s="38">
        <f t="shared" si="983"/>
        <v>0</v>
      </c>
      <c r="AC415" s="38">
        <f t="shared" si="983"/>
        <v>0</v>
      </c>
      <c r="AD415" s="38">
        <f t="shared" si="983"/>
        <v>0</v>
      </c>
      <c r="AE415" s="38"/>
      <c r="AF415" s="38">
        <f t="shared" si="983"/>
        <v>0</v>
      </c>
      <c r="AG415" s="38">
        <f t="shared" si="983"/>
        <v>0</v>
      </c>
      <c r="AH415" s="38">
        <f t="shared" si="983"/>
        <v>0</v>
      </c>
      <c r="AI415" s="38">
        <f t="shared" si="983"/>
        <v>0</v>
      </c>
      <c r="AJ415" s="38">
        <f t="shared" si="983"/>
        <v>0</v>
      </c>
      <c r="AK415" s="38">
        <f t="shared" si="983"/>
        <v>0</v>
      </c>
      <c r="AL415" s="38">
        <f t="shared" si="983"/>
        <v>0</v>
      </c>
      <c r="AM415" s="96">
        <f t="shared" si="982"/>
        <v>119.18081180811808</v>
      </c>
      <c r="AN415" s="96">
        <f t="shared" ref="AN415:AN476" si="984">Y415/D415*100</f>
        <v>99.993808049535602</v>
      </c>
      <c r="AO415" s="31"/>
      <c r="AP415" s="51"/>
    </row>
    <row r="416" spans="1:43" ht="23.25" customHeight="1">
      <c r="A416" s="3"/>
      <c r="B416" s="5" t="s">
        <v>231</v>
      </c>
      <c r="C416" s="39">
        <f t="shared" ref="C416" si="985">E416+O416</f>
        <v>13550</v>
      </c>
      <c r="D416" s="39">
        <f t="shared" si="977"/>
        <v>16150</v>
      </c>
      <c r="E416" s="39">
        <f t="shared" ref="E416" si="986">G416+I416+K416+L416+N416</f>
        <v>13550</v>
      </c>
      <c r="F416" s="39">
        <f t="shared" ref="F416" si="987">H416+J416+K416+L416+N416</f>
        <v>16150</v>
      </c>
      <c r="G416" s="35">
        <v>13550</v>
      </c>
      <c r="H416" s="35">
        <v>16150</v>
      </c>
      <c r="I416" s="35"/>
      <c r="J416" s="35"/>
      <c r="K416" s="35"/>
      <c r="L416" s="35"/>
      <c r="M416" s="35"/>
      <c r="N416" s="35"/>
      <c r="O416" s="35"/>
      <c r="P416" s="35"/>
      <c r="Q416" s="35">
        <f t="shared" ref="Q416" si="988">S416+U416+V416+W416</f>
        <v>0</v>
      </c>
      <c r="R416" s="35">
        <f t="shared" ref="R416" si="989">T416+U416+V416+W416</f>
        <v>0</v>
      </c>
      <c r="S416" s="35"/>
      <c r="T416" s="35"/>
      <c r="U416" s="35"/>
      <c r="V416" s="35"/>
      <c r="W416" s="35"/>
      <c r="X416" s="35"/>
      <c r="Y416" s="39">
        <f>Z416+AF416</f>
        <v>16149</v>
      </c>
      <c r="Z416" s="39">
        <f>AA416+AB416+AC416+AD416</f>
        <v>16149</v>
      </c>
      <c r="AA416" s="39">
        <v>16149</v>
      </c>
      <c r="AB416" s="39"/>
      <c r="AC416" s="39"/>
      <c r="AD416" s="39"/>
      <c r="AE416" s="39"/>
      <c r="AF416" s="39"/>
      <c r="AG416" s="39"/>
      <c r="AH416" s="39"/>
      <c r="AI416" s="39"/>
      <c r="AJ416" s="39"/>
      <c r="AK416" s="39"/>
      <c r="AL416" s="39"/>
      <c r="AM416" s="91">
        <f t="shared" si="982"/>
        <v>119.18081180811808</v>
      </c>
      <c r="AN416" s="91">
        <f t="shared" si="984"/>
        <v>99.993808049535602</v>
      </c>
      <c r="AO416" s="12" t="s">
        <v>279</v>
      </c>
      <c r="AP416" s="45"/>
      <c r="AQ416">
        <v>1</v>
      </c>
    </row>
    <row r="417" spans="1:44">
      <c r="A417" s="16" t="s">
        <v>34</v>
      </c>
      <c r="B417" s="2" t="s">
        <v>35</v>
      </c>
      <c r="C417" s="34">
        <f>C418</f>
        <v>4136</v>
      </c>
      <c r="D417" s="34">
        <f>D418</f>
        <v>0</v>
      </c>
      <c r="E417" s="34">
        <f t="shared" ref="E417:X418" si="990">E418</f>
        <v>4136</v>
      </c>
      <c r="F417" s="34">
        <f t="shared" si="990"/>
        <v>0</v>
      </c>
      <c r="G417" s="34">
        <f t="shared" si="990"/>
        <v>4136</v>
      </c>
      <c r="H417" s="34">
        <f t="shared" si="990"/>
        <v>0</v>
      </c>
      <c r="I417" s="34">
        <f t="shared" si="990"/>
        <v>0</v>
      </c>
      <c r="J417" s="34"/>
      <c r="K417" s="34">
        <f t="shared" si="990"/>
        <v>0</v>
      </c>
      <c r="L417" s="34">
        <f t="shared" si="990"/>
        <v>0</v>
      </c>
      <c r="M417" s="34"/>
      <c r="N417" s="34"/>
      <c r="O417" s="34">
        <f t="shared" si="990"/>
        <v>0</v>
      </c>
      <c r="P417" s="34"/>
      <c r="Q417" s="34">
        <f t="shared" si="990"/>
        <v>0</v>
      </c>
      <c r="R417" s="34"/>
      <c r="S417" s="34">
        <f t="shared" si="990"/>
        <v>0</v>
      </c>
      <c r="T417" s="34"/>
      <c r="U417" s="34">
        <f t="shared" si="990"/>
        <v>0</v>
      </c>
      <c r="V417" s="34">
        <f t="shared" si="990"/>
        <v>0</v>
      </c>
      <c r="W417" s="34">
        <f t="shared" si="990"/>
        <v>0</v>
      </c>
      <c r="X417" s="34">
        <f t="shared" si="990"/>
        <v>0</v>
      </c>
      <c r="Y417" s="34"/>
      <c r="Z417" s="34"/>
      <c r="AA417" s="34"/>
      <c r="AB417" s="34"/>
      <c r="AC417" s="34"/>
      <c r="AD417" s="34"/>
      <c r="AE417" s="34"/>
      <c r="AF417" s="34"/>
      <c r="AG417" s="34"/>
      <c r="AH417" s="34"/>
      <c r="AI417" s="34"/>
      <c r="AJ417" s="34"/>
      <c r="AK417" s="34"/>
      <c r="AL417" s="34"/>
      <c r="AM417" s="91">
        <f t="shared" si="982"/>
        <v>0</v>
      </c>
      <c r="AN417" s="90"/>
      <c r="AO417" s="16"/>
      <c r="AP417" s="44"/>
    </row>
    <row r="418" spans="1:44" ht="19.5">
      <c r="A418" s="21" t="s">
        <v>46</v>
      </c>
      <c r="B418" s="56" t="s">
        <v>33</v>
      </c>
      <c r="C418" s="38">
        <f>C419</f>
        <v>4136</v>
      </c>
      <c r="D418" s="38">
        <f>D419</f>
        <v>0</v>
      </c>
      <c r="E418" s="38">
        <f t="shared" si="990"/>
        <v>4136</v>
      </c>
      <c r="F418" s="38">
        <f t="shared" si="990"/>
        <v>0</v>
      </c>
      <c r="G418" s="38">
        <f t="shared" si="990"/>
        <v>4136</v>
      </c>
      <c r="H418" s="38">
        <f t="shared" si="990"/>
        <v>0</v>
      </c>
      <c r="I418" s="38">
        <f t="shared" si="990"/>
        <v>0</v>
      </c>
      <c r="J418" s="38"/>
      <c r="K418" s="38">
        <f t="shared" si="990"/>
        <v>0</v>
      </c>
      <c r="L418" s="38">
        <f t="shared" si="990"/>
        <v>0</v>
      </c>
      <c r="M418" s="38"/>
      <c r="N418" s="38"/>
      <c r="O418" s="38">
        <f t="shared" si="990"/>
        <v>0</v>
      </c>
      <c r="P418" s="38"/>
      <c r="Q418" s="38">
        <f t="shared" si="990"/>
        <v>0</v>
      </c>
      <c r="R418" s="38"/>
      <c r="S418" s="38">
        <f t="shared" si="990"/>
        <v>0</v>
      </c>
      <c r="T418" s="38"/>
      <c r="U418" s="38">
        <f t="shared" si="990"/>
        <v>0</v>
      </c>
      <c r="V418" s="38">
        <f t="shared" si="990"/>
        <v>0</v>
      </c>
      <c r="W418" s="38">
        <f t="shared" si="990"/>
        <v>0</v>
      </c>
      <c r="X418" s="38">
        <f t="shared" si="990"/>
        <v>0</v>
      </c>
      <c r="Y418" s="38"/>
      <c r="Z418" s="38"/>
      <c r="AA418" s="38"/>
      <c r="AB418" s="38"/>
      <c r="AC418" s="38"/>
      <c r="AD418" s="38"/>
      <c r="AE418" s="38"/>
      <c r="AF418" s="38"/>
      <c r="AG418" s="38"/>
      <c r="AH418" s="38"/>
      <c r="AI418" s="38"/>
      <c r="AJ418" s="38"/>
      <c r="AK418" s="38"/>
      <c r="AL418" s="38"/>
      <c r="AM418" s="91">
        <f t="shared" si="982"/>
        <v>0</v>
      </c>
      <c r="AN418" s="90"/>
      <c r="AO418" s="31"/>
      <c r="AP418" s="51"/>
    </row>
    <row r="419" spans="1:44" ht="42" customHeight="1">
      <c r="A419" s="3"/>
      <c r="B419" s="5" t="s">
        <v>232</v>
      </c>
      <c r="C419" s="39">
        <f t="shared" ref="C419:D419" si="991">E419+O419</f>
        <v>4136</v>
      </c>
      <c r="D419" s="39">
        <f t="shared" si="991"/>
        <v>0</v>
      </c>
      <c r="E419" s="39">
        <f t="shared" ref="E419" si="992">G419+I419+K419+L419+N419</f>
        <v>4136</v>
      </c>
      <c r="F419" s="39">
        <f t="shared" ref="F419" si="993">H419+J419+K419+L419+N419</f>
        <v>0</v>
      </c>
      <c r="G419" s="35">
        <v>4136</v>
      </c>
      <c r="H419" s="35"/>
      <c r="I419" s="35"/>
      <c r="J419" s="35"/>
      <c r="K419" s="35"/>
      <c r="L419" s="35"/>
      <c r="M419" s="35"/>
      <c r="N419" s="35"/>
      <c r="O419" s="35"/>
      <c r="P419" s="35"/>
      <c r="Q419" s="35">
        <f t="shared" ref="Q419" si="994">S419+U419+V419+W419</f>
        <v>0</v>
      </c>
      <c r="R419" s="35">
        <f t="shared" ref="R419" si="995">T419+U419+V419+W419</f>
        <v>0</v>
      </c>
      <c r="S419" s="35"/>
      <c r="T419" s="35"/>
      <c r="U419" s="35"/>
      <c r="V419" s="35"/>
      <c r="W419" s="35"/>
      <c r="X419" s="35"/>
      <c r="Y419" s="39"/>
      <c r="Z419" s="39"/>
      <c r="AA419" s="39"/>
      <c r="AB419" s="39"/>
      <c r="AC419" s="39"/>
      <c r="AD419" s="39"/>
      <c r="AE419" s="39"/>
      <c r="AF419" s="39"/>
      <c r="AG419" s="39"/>
      <c r="AH419" s="39"/>
      <c r="AI419" s="39"/>
      <c r="AJ419" s="39"/>
      <c r="AK419" s="39"/>
      <c r="AL419" s="39"/>
      <c r="AM419" s="91">
        <f t="shared" si="982"/>
        <v>0</v>
      </c>
      <c r="AN419" s="90"/>
      <c r="AO419" s="12" t="s">
        <v>280</v>
      </c>
      <c r="AP419" s="45"/>
      <c r="AQ419">
        <v>1</v>
      </c>
    </row>
    <row r="420" spans="1:44">
      <c r="A420" s="22" t="s">
        <v>297</v>
      </c>
      <c r="B420" s="23" t="s">
        <v>233</v>
      </c>
      <c r="C420" s="40">
        <f t="shared" ref="C420:D422" si="996">C421</f>
        <v>1303</v>
      </c>
      <c r="D420" s="40">
        <f t="shared" si="996"/>
        <v>0</v>
      </c>
      <c r="E420" s="40">
        <f t="shared" ref="E420:AB422" si="997">E421</f>
        <v>1303</v>
      </c>
      <c r="F420" s="40"/>
      <c r="G420" s="40">
        <f t="shared" si="997"/>
        <v>0</v>
      </c>
      <c r="H420" s="40"/>
      <c r="I420" s="40">
        <f t="shared" si="997"/>
        <v>1303</v>
      </c>
      <c r="J420" s="40"/>
      <c r="K420" s="40">
        <f t="shared" si="997"/>
        <v>0</v>
      </c>
      <c r="L420" s="40">
        <f t="shared" si="997"/>
        <v>0</v>
      </c>
      <c r="M420" s="40"/>
      <c r="N420" s="40"/>
      <c r="O420" s="40">
        <f t="shared" si="997"/>
        <v>0</v>
      </c>
      <c r="P420" s="40"/>
      <c r="Q420" s="40">
        <f t="shared" si="997"/>
        <v>0</v>
      </c>
      <c r="R420" s="40"/>
      <c r="S420" s="40">
        <f t="shared" si="997"/>
        <v>0</v>
      </c>
      <c r="T420" s="40"/>
      <c r="U420" s="40">
        <f t="shared" si="997"/>
        <v>0</v>
      </c>
      <c r="V420" s="40">
        <f t="shared" si="997"/>
        <v>0</v>
      </c>
      <c r="W420" s="40">
        <f t="shared" si="997"/>
        <v>0</v>
      </c>
      <c r="X420" s="40">
        <f t="shared" si="997"/>
        <v>0</v>
      </c>
      <c r="Y420" s="40">
        <f t="shared" si="997"/>
        <v>0</v>
      </c>
      <c r="Z420" s="40">
        <f t="shared" si="997"/>
        <v>0</v>
      </c>
      <c r="AA420" s="40">
        <f t="shared" si="997"/>
        <v>0</v>
      </c>
      <c r="AB420" s="40">
        <f t="shared" si="997"/>
        <v>0</v>
      </c>
      <c r="AC420" s="40">
        <f t="shared" ref="Y420:AL422" si="998">AC421</f>
        <v>0</v>
      </c>
      <c r="AD420" s="40">
        <f t="shared" si="998"/>
        <v>0</v>
      </c>
      <c r="AE420" s="40"/>
      <c r="AF420" s="40">
        <f t="shared" si="998"/>
        <v>0</v>
      </c>
      <c r="AG420" s="40">
        <f t="shared" si="998"/>
        <v>0</v>
      </c>
      <c r="AH420" s="40">
        <f t="shared" si="998"/>
        <v>0</v>
      </c>
      <c r="AI420" s="40">
        <f t="shared" si="998"/>
        <v>0</v>
      </c>
      <c r="AJ420" s="40">
        <f t="shared" si="998"/>
        <v>0</v>
      </c>
      <c r="AK420" s="40">
        <f t="shared" si="998"/>
        <v>0</v>
      </c>
      <c r="AL420" s="40">
        <f t="shared" si="998"/>
        <v>0</v>
      </c>
      <c r="AM420" s="98">
        <f t="shared" si="982"/>
        <v>0</v>
      </c>
      <c r="AN420" s="97"/>
      <c r="AO420" s="32"/>
      <c r="AP420" s="54"/>
      <c r="AQ420" s="57">
        <f>AQ419-G419</f>
        <v>-4135</v>
      </c>
    </row>
    <row r="421" spans="1:44">
      <c r="A421" s="15" t="s">
        <v>38</v>
      </c>
      <c r="B421" s="2" t="s">
        <v>29</v>
      </c>
      <c r="C421" s="34">
        <f t="shared" si="996"/>
        <v>1303</v>
      </c>
      <c r="D421" s="34">
        <f t="shared" si="996"/>
        <v>0</v>
      </c>
      <c r="E421" s="34">
        <f t="shared" si="997"/>
        <v>1303</v>
      </c>
      <c r="F421" s="34"/>
      <c r="G421" s="34">
        <f t="shared" si="997"/>
        <v>0</v>
      </c>
      <c r="H421" s="34"/>
      <c r="I421" s="34">
        <f t="shared" si="997"/>
        <v>1303</v>
      </c>
      <c r="J421" s="34"/>
      <c r="K421" s="34">
        <f t="shared" si="997"/>
        <v>0</v>
      </c>
      <c r="L421" s="34">
        <f t="shared" si="997"/>
        <v>0</v>
      </c>
      <c r="M421" s="34"/>
      <c r="N421" s="34"/>
      <c r="O421" s="34">
        <f t="shared" si="997"/>
        <v>0</v>
      </c>
      <c r="P421" s="34"/>
      <c r="Q421" s="34">
        <f t="shared" si="997"/>
        <v>0</v>
      </c>
      <c r="R421" s="34"/>
      <c r="S421" s="34">
        <f t="shared" si="997"/>
        <v>0</v>
      </c>
      <c r="T421" s="34"/>
      <c r="U421" s="34">
        <f t="shared" si="997"/>
        <v>0</v>
      </c>
      <c r="V421" s="34">
        <f t="shared" si="997"/>
        <v>0</v>
      </c>
      <c r="W421" s="34">
        <f t="shared" si="997"/>
        <v>0</v>
      </c>
      <c r="X421" s="34">
        <f t="shared" si="997"/>
        <v>0</v>
      </c>
      <c r="Y421" s="34">
        <f t="shared" si="998"/>
        <v>0</v>
      </c>
      <c r="Z421" s="34">
        <f t="shared" si="998"/>
        <v>0</v>
      </c>
      <c r="AA421" s="34">
        <f t="shared" si="998"/>
        <v>0</v>
      </c>
      <c r="AB421" s="34">
        <f t="shared" si="998"/>
        <v>0</v>
      </c>
      <c r="AC421" s="34">
        <f t="shared" si="998"/>
        <v>0</v>
      </c>
      <c r="AD421" s="34">
        <f t="shared" si="998"/>
        <v>0</v>
      </c>
      <c r="AE421" s="34"/>
      <c r="AF421" s="34">
        <f t="shared" si="998"/>
        <v>0</v>
      </c>
      <c r="AG421" s="34">
        <f t="shared" si="998"/>
        <v>0</v>
      </c>
      <c r="AH421" s="34">
        <f t="shared" si="998"/>
        <v>0</v>
      </c>
      <c r="AI421" s="34">
        <f t="shared" si="998"/>
        <v>0</v>
      </c>
      <c r="AJ421" s="34">
        <f t="shared" si="998"/>
        <v>0</v>
      </c>
      <c r="AK421" s="34">
        <f t="shared" si="998"/>
        <v>0</v>
      </c>
      <c r="AL421" s="34">
        <f t="shared" si="998"/>
        <v>0</v>
      </c>
      <c r="AM421" s="91">
        <f t="shared" si="982"/>
        <v>0</v>
      </c>
      <c r="AN421" s="90"/>
      <c r="AO421" s="16"/>
      <c r="AP421" s="44"/>
      <c r="AR421">
        <v>364</v>
      </c>
    </row>
    <row r="422" spans="1:44">
      <c r="A422" s="16" t="s">
        <v>30</v>
      </c>
      <c r="B422" s="2" t="s">
        <v>31</v>
      </c>
      <c r="C422" s="34">
        <f t="shared" si="996"/>
        <v>1303</v>
      </c>
      <c r="D422" s="34">
        <f t="shared" si="996"/>
        <v>0</v>
      </c>
      <c r="E422" s="34">
        <f t="shared" si="997"/>
        <v>1303</v>
      </c>
      <c r="F422" s="34"/>
      <c r="G422" s="34">
        <f t="shared" si="997"/>
        <v>0</v>
      </c>
      <c r="H422" s="34"/>
      <c r="I422" s="34">
        <f t="shared" si="997"/>
        <v>1303</v>
      </c>
      <c r="J422" s="34"/>
      <c r="K422" s="34">
        <f t="shared" si="997"/>
        <v>0</v>
      </c>
      <c r="L422" s="34">
        <f t="shared" si="997"/>
        <v>0</v>
      </c>
      <c r="M422" s="34"/>
      <c r="N422" s="34"/>
      <c r="O422" s="34">
        <f t="shared" si="997"/>
        <v>0</v>
      </c>
      <c r="P422" s="34"/>
      <c r="Q422" s="34">
        <f t="shared" si="997"/>
        <v>0</v>
      </c>
      <c r="R422" s="34"/>
      <c r="S422" s="34">
        <f t="shared" si="997"/>
        <v>0</v>
      </c>
      <c r="T422" s="34"/>
      <c r="U422" s="34">
        <f t="shared" si="997"/>
        <v>0</v>
      </c>
      <c r="V422" s="34">
        <f t="shared" si="997"/>
        <v>0</v>
      </c>
      <c r="W422" s="34">
        <f t="shared" si="997"/>
        <v>0</v>
      </c>
      <c r="X422" s="34">
        <f t="shared" si="997"/>
        <v>0</v>
      </c>
      <c r="Y422" s="34">
        <f t="shared" si="998"/>
        <v>0</v>
      </c>
      <c r="Z422" s="34">
        <f t="shared" si="998"/>
        <v>0</v>
      </c>
      <c r="AA422" s="34">
        <f t="shared" si="998"/>
        <v>0</v>
      </c>
      <c r="AB422" s="34">
        <f t="shared" si="998"/>
        <v>0</v>
      </c>
      <c r="AC422" s="34">
        <f t="shared" si="998"/>
        <v>0</v>
      </c>
      <c r="AD422" s="34">
        <f t="shared" si="998"/>
        <v>0</v>
      </c>
      <c r="AE422" s="34"/>
      <c r="AF422" s="34">
        <f t="shared" si="998"/>
        <v>0</v>
      </c>
      <c r="AG422" s="34">
        <f t="shared" si="998"/>
        <v>0</v>
      </c>
      <c r="AH422" s="34">
        <f t="shared" si="998"/>
        <v>0</v>
      </c>
      <c r="AI422" s="34">
        <f t="shared" si="998"/>
        <v>0</v>
      </c>
      <c r="AJ422" s="34">
        <f t="shared" si="998"/>
        <v>0</v>
      </c>
      <c r="AK422" s="34">
        <f t="shared" si="998"/>
        <v>0</v>
      </c>
      <c r="AL422" s="34">
        <f t="shared" si="998"/>
        <v>0</v>
      </c>
      <c r="AM422" s="91">
        <f t="shared" si="982"/>
        <v>0</v>
      </c>
      <c r="AN422" s="90"/>
      <c r="AO422" s="16"/>
      <c r="AP422" s="44"/>
      <c r="AQ422">
        <v>214</v>
      </c>
      <c r="AR422" s="57">
        <f>G419+AR421</f>
        <v>4500</v>
      </c>
    </row>
    <row r="423" spans="1:44" ht="19.5">
      <c r="A423" s="21" t="s">
        <v>46</v>
      </c>
      <c r="B423" s="56" t="s">
        <v>33</v>
      </c>
      <c r="C423" s="38">
        <f>SUM(C424:C425)</f>
        <v>1303</v>
      </c>
      <c r="D423" s="38">
        <f>SUM(D424:D425)</f>
        <v>0</v>
      </c>
      <c r="E423" s="38">
        <f t="shared" ref="E423:X423" si="999">SUM(E424:E425)</f>
        <v>1303</v>
      </c>
      <c r="F423" s="38"/>
      <c r="G423" s="38">
        <f t="shared" si="999"/>
        <v>0</v>
      </c>
      <c r="H423" s="38"/>
      <c r="I423" s="38">
        <f t="shared" si="999"/>
        <v>1303</v>
      </c>
      <c r="J423" s="38"/>
      <c r="K423" s="38">
        <f t="shared" si="999"/>
        <v>0</v>
      </c>
      <c r="L423" s="38">
        <f t="shared" si="999"/>
        <v>0</v>
      </c>
      <c r="M423" s="38"/>
      <c r="N423" s="38"/>
      <c r="O423" s="38">
        <f t="shared" si="999"/>
        <v>0</v>
      </c>
      <c r="P423" s="38"/>
      <c r="Q423" s="38">
        <f t="shared" si="999"/>
        <v>0</v>
      </c>
      <c r="R423" s="38"/>
      <c r="S423" s="38">
        <f t="shared" si="999"/>
        <v>0</v>
      </c>
      <c r="T423" s="38"/>
      <c r="U423" s="38">
        <f t="shared" si="999"/>
        <v>0</v>
      </c>
      <c r="V423" s="38">
        <f t="shared" si="999"/>
        <v>0</v>
      </c>
      <c r="W423" s="38">
        <f t="shared" si="999"/>
        <v>0</v>
      </c>
      <c r="X423" s="38">
        <f t="shared" si="999"/>
        <v>0</v>
      </c>
      <c r="Y423" s="38">
        <f t="shared" ref="Y423:AL423" si="1000">SUM(Y424:Y425)</f>
        <v>0</v>
      </c>
      <c r="Z423" s="38">
        <f t="shared" si="1000"/>
        <v>0</v>
      </c>
      <c r="AA423" s="38">
        <f t="shared" si="1000"/>
        <v>0</v>
      </c>
      <c r="AB423" s="38">
        <f t="shared" si="1000"/>
        <v>0</v>
      </c>
      <c r="AC423" s="38">
        <f t="shared" si="1000"/>
        <v>0</v>
      </c>
      <c r="AD423" s="38">
        <f t="shared" si="1000"/>
        <v>0</v>
      </c>
      <c r="AE423" s="38"/>
      <c r="AF423" s="38">
        <f t="shared" si="1000"/>
        <v>0</v>
      </c>
      <c r="AG423" s="38">
        <f t="shared" si="1000"/>
        <v>0</v>
      </c>
      <c r="AH423" s="38">
        <f t="shared" si="1000"/>
        <v>0</v>
      </c>
      <c r="AI423" s="38">
        <f t="shared" si="1000"/>
        <v>0</v>
      </c>
      <c r="AJ423" s="38">
        <f t="shared" si="1000"/>
        <v>0</v>
      </c>
      <c r="AK423" s="38">
        <f t="shared" si="1000"/>
        <v>0</v>
      </c>
      <c r="AL423" s="38">
        <f t="shared" si="1000"/>
        <v>0</v>
      </c>
      <c r="AM423" s="91">
        <f t="shared" si="982"/>
        <v>0</v>
      </c>
      <c r="AN423" s="90"/>
      <c r="AO423" s="31"/>
      <c r="AP423" s="51"/>
      <c r="AQ423" s="57">
        <f>G419+AQ422</f>
        <v>4350</v>
      </c>
      <c r="AR423" s="57">
        <f>AQ423-AQ419</f>
        <v>4349</v>
      </c>
    </row>
    <row r="424" spans="1:44" ht="122.25" customHeight="1">
      <c r="A424" s="12">
        <v>1</v>
      </c>
      <c r="B424" s="5" t="s">
        <v>234</v>
      </c>
      <c r="C424" s="39">
        <f t="shared" ref="C424:D425" si="1001">E424+O424</f>
        <v>532</v>
      </c>
      <c r="D424" s="39">
        <f t="shared" si="1001"/>
        <v>0</v>
      </c>
      <c r="E424" s="39">
        <f t="shared" ref="E424:E425" si="1002">G424+I424+K424+L424+N424</f>
        <v>532</v>
      </c>
      <c r="F424" s="39">
        <f t="shared" ref="F424:F425" si="1003">H424+J424+K424+L424+N424</f>
        <v>0</v>
      </c>
      <c r="G424" s="35"/>
      <c r="H424" s="35"/>
      <c r="I424" s="35">
        <v>532</v>
      </c>
      <c r="J424" s="35"/>
      <c r="K424" s="35"/>
      <c r="L424" s="35"/>
      <c r="M424" s="35"/>
      <c r="N424" s="35"/>
      <c r="O424" s="35"/>
      <c r="P424" s="35"/>
      <c r="Q424" s="35">
        <f t="shared" ref="Q424:Q425" si="1004">S424+U424+V424+W424</f>
        <v>0</v>
      </c>
      <c r="R424" s="35">
        <f t="shared" ref="R424:R425" si="1005">T424+U424+V424+W424</f>
        <v>0</v>
      </c>
      <c r="S424" s="35"/>
      <c r="T424" s="35"/>
      <c r="U424" s="35"/>
      <c r="V424" s="35"/>
      <c r="W424" s="35"/>
      <c r="X424" s="35"/>
      <c r="Y424" s="39"/>
      <c r="Z424" s="39"/>
      <c r="AA424" s="39"/>
      <c r="AB424" s="39"/>
      <c r="AC424" s="39"/>
      <c r="AD424" s="39"/>
      <c r="AE424" s="39"/>
      <c r="AF424" s="39"/>
      <c r="AG424" s="39"/>
      <c r="AH424" s="39"/>
      <c r="AI424" s="39"/>
      <c r="AJ424" s="39"/>
      <c r="AK424" s="39"/>
      <c r="AL424" s="39"/>
      <c r="AM424" s="91">
        <f t="shared" si="982"/>
        <v>0</v>
      </c>
      <c r="AN424" s="90"/>
      <c r="AO424" s="12" t="s">
        <v>281</v>
      </c>
      <c r="AP424" s="45"/>
      <c r="AQ424">
        <v>1</v>
      </c>
    </row>
    <row r="425" spans="1:44" ht="84.75" customHeight="1">
      <c r="A425" s="12">
        <v>2</v>
      </c>
      <c r="B425" s="5" t="s">
        <v>235</v>
      </c>
      <c r="C425" s="39">
        <f t="shared" si="1001"/>
        <v>771</v>
      </c>
      <c r="D425" s="39">
        <f t="shared" si="1001"/>
        <v>0</v>
      </c>
      <c r="E425" s="39">
        <f t="shared" si="1002"/>
        <v>771</v>
      </c>
      <c r="F425" s="39">
        <f t="shared" si="1003"/>
        <v>0</v>
      </c>
      <c r="G425" s="35"/>
      <c r="H425" s="35"/>
      <c r="I425" s="35">
        <v>771</v>
      </c>
      <c r="J425" s="35"/>
      <c r="K425" s="35"/>
      <c r="L425" s="35"/>
      <c r="M425" s="35"/>
      <c r="N425" s="35"/>
      <c r="O425" s="35"/>
      <c r="P425" s="35"/>
      <c r="Q425" s="35">
        <f t="shared" si="1004"/>
        <v>0</v>
      </c>
      <c r="R425" s="35">
        <f t="shared" si="1005"/>
        <v>0</v>
      </c>
      <c r="S425" s="35"/>
      <c r="T425" s="35"/>
      <c r="U425" s="35"/>
      <c r="V425" s="35"/>
      <c r="W425" s="35"/>
      <c r="X425" s="35"/>
      <c r="Y425" s="39"/>
      <c r="Z425" s="39"/>
      <c r="AA425" s="39"/>
      <c r="AB425" s="39"/>
      <c r="AC425" s="39"/>
      <c r="AD425" s="39"/>
      <c r="AE425" s="39"/>
      <c r="AF425" s="39"/>
      <c r="AG425" s="39"/>
      <c r="AH425" s="39"/>
      <c r="AI425" s="39"/>
      <c r="AJ425" s="39"/>
      <c r="AK425" s="39"/>
      <c r="AL425" s="39"/>
      <c r="AM425" s="91">
        <f t="shared" si="982"/>
        <v>0</v>
      </c>
      <c r="AN425" s="90"/>
      <c r="AO425" s="12" t="s">
        <v>281</v>
      </c>
      <c r="AP425" s="45"/>
      <c r="AQ425">
        <v>1</v>
      </c>
    </row>
    <row r="426" spans="1:44" ht="56.25">
      <c r="A426" s="26" t="s">
        <v>298</v>
      </c>
      <c r="B426" s="25" t="s">
        <v>236</v>
      </c>
      <c r="C426" s="37">
        <f>C427</f>
        <v>49649</v>
      </c>
      <c r="D426" s="37">
        <f>D427</f>
        <v>86943</v>
      </c>
      <c r="E426" s="37">
        <f t="shared" ref="E426:AL426" si="1006">E427</f>
        <v>49649</v>
      </c>
      <c r="F426" s="37">
        <f t="shared" si="1006"/>
        <v>86943</v>
      </c>
      <c r="G426" s="37">
        <f t="shared" si="1006"/>
        <v>49649</v>
      </c>
      <c r="H426" s="37">
        <f t="shared" si="1006"/>
        <v>86943</v>
      </c>
      <c r="I426" s="37">
        <f t="shared" si="1006"/>
        <v>0</v>
      </c>
      <c r="J426" s="37">
        <f t="shared" si="1006"/>
        <v>0</v>
      </c>
      <c r="K426" s="37">
        <f t="shared" si="1006"/>
        <v>0</v>
      </c>
      <c r="L426" s="37">
        <f t="shared" si="1006"/>
        <v>0</v>
      </c>
      <c r="M426" s="37">
        <f t="shared" si="1006"/>
        <v>0</v>
      </c>
      <c r="N426" s="37">
        <f t="shared" si="1006"/>
        <v>0</v>
      </c>
      <c r="O426" s="37">
        <f t="shared" si="1006"/>
        <v>0</v>
      </c>
      <c r="P426" s="37">
        <f t="shared" si="1006"/>
        <v>0</v>
      </c>
      <c r="Q426" s="37">
        <f t="shared" si="1006"/>
        <v>0</v>
      </c>
      <c r="R426" s="37">
        <f t="shared" si="1006"/>
        <v>0</v>
      </c>
      <c r="S426" s="37">
        <f t="shared" si="1006"/>
        <v>0</v>
      </c>
      <c r="T426" s="37">
        <f t="shared" si="1006"/>
        <v>0</v>
      </c>
      <c r="U426" s="37">
        <f t="shared" si="1006"/>
        <v>0</v>
      </c>
      <c r="V426" s="37">
        <f t="shared" si="1006"/>
        <v>0</v>
      </c>
      <c r="W426" s="37">
        <f t="shared" si="1006"/>
        <v>0</v>
      </c>
      <c r="X426" s="37">
        <f t="shared" si="1006"/>
        <v>0</v>
      </c>
      <c r="Y426" s="37">
        <f t="shared" si="1006"/>
        <v>75415</v>
      </c>
      <c r="Z426" s="37">
        <f t="shared" si="1006"/>
        <v>75415</v>
      </c>
      <c r="AA426" s="37">
        <f t="shared" si="1006"/>
        <v>75415</v>
      </c>
      <c r="AB426" s="37">
        <f t="shared" si="1006"/>
        <v>0</v>
      </c>
      <c r="AC426" s="37">
        <f t="shared" si="1006"/>
        <v>0</v>
      </c>
      <c r="AD426" s="37">
        <f t="shared" si="1006"/>
        <v>0</v>
      </c>
      <c r="AE426" s="37"/>
      <c r="AF426" s="37">
        <f t="shared" si="1006"/>
        <v>0</v>
      </c>
      <c r="AG426" s="37">
        <f t="shared" si="1006"/>
        <v>0</v>
      </c>
      <c r="AH426" s="37">
        <f t="shared" si="1006"/>
        <v>0</v>
      </c>
      <c r="AI426" s="37">
        <f t="shared" si="1006"/>
        <v>0</v>
      </c>
      <c r="AJ426" s="37">
        <f t="shared" si="1006"/>
        <v>0</v>
      </c>
      <c r="AK426" s="37">
        <f t="shared" si="1006"/>
        <v>0</v>
      </c>
      <c r="AL426" s="37">
        <f t="shared" si="1006"/>
        <v>0</v>
      </c>
      <c r="AM426" s="93">
        <f t="shared" si="982"/>
        <v>151.89631211101934</v>
      </c>
      <c r="AN426" s="93">
        <f t="shared" si="984"/>
        <v>86.74073818478773</v>
      </c>
      <c r="AO426" s="26"/>
      <c r="AP426" s="49"/>
    </row>
    <row r="427" spans="1:44">
      <c r="A427" s="15" t="s">
        <v>38</v>
      </c>
      <c r="B427" s="2" t="s">
        <v>29</v>
      </c>
      <c r="C427" s="34">
        <f>C428+C443</f>
        <v>49649</v>
      </c>
      <c r="D427" s="34">
        <f>D428+D443</f>
        <v>86943</v>
      </c>
      <c r="E427" s="34">
        <f t="shared" ref="E427" si="1007">E428+E443</f>
        <v>49649</v>
      </c>
      <c r="F427" s="34">
        <f t="shared" ref="F427:AL427" si="1008">F428+F443</f>
        <v>86943</v>
      </c>
      <c r="G427" s="34">
        <f t="shared" si="1008"/>
        <v>49649</v>
      </c>
      <c r="H427" s="34">
        <f t="shared" si="1008"/>
        <v>86943</v>
      </c>
      <c r="I427" s="34">
        <f t="shared" si="1008"/>
        <v>0</v>
      </c>
      <c r="J427" s="34">
        <f t="shared" si="1008"/>
        <v>0</v>
      </c>
      <c r="K427" s="34">
        <f t="shared" si="1008"/>
        <v>0</v>
      </c>
      <c r="L427" s="34">
        <f t="shared" si="1008"/>
        <v>0</v>
      </c>
      <c r="M427" s="34">
        <f t="shared" si="1008"/>
        <v>0</v>
      </c>
      <c r="N427" s="34">
        <f t="shared" si="1008"/>
        <v>0</v>
      </c>
      <c r="O427" s="34">
        <f t="shared" si="1008"/>
        <v>0</v>
      </c>
      <c r="P427" s="34">
        <f t="shared" si="1008"/>
        <v>0</v>
      </c>
      <c r="Q427" s="34">
        <f t="shared" si="1008"/>
        <v>0</v>
      </c>
      <c r="R427" s="34">
        <f t="shared" si="1008"/>
        <v>0</v>
      </c>
      <c r="S427" s="34">
        <f t="shared" si="1008"/>
        <v>0</v>
      </c>
      <c r="T427" s="34">
        <f t="shared" si="1008"/>
        <v>0</v>
      </c>
      <c r="U427" s="34">
        <f t="shared" si="1008"/>
        <v>0</v>
      </c>
      <c r="V427" s="34">
        <f t="shared" si="1008"/>
        <v>0</v>
      </c>
      <c r="W427" s="34">
        <f t="shared" si="1008"/>
        <v>0</v>
      </c>
      <c r="X427" s="34">
        <f t="shared" si="1008"/>
        <v>0</v>
      </c>
      <c r="Y427" s="34">
        <f t="shared" si="1008"/>
        <v>75415</v>
      </c>
      <c r="Z427" s="34">
        <f t="shared" si="1008"/>
        <v>75415</v>
      </c>
      <c r="AA427" s="34">
        <f t="shared" si="1008"/>
        <v>75415</v>
      </c>
      <c r="AB427" s="34">
        <f t="shared" si="1008"/>
        <v>0</v>
      </c>
      <c r="AC427" s="34">
        <f t="shared" si="1008"/>
        <v>0</v>
      </c>
      <c r="AD427" s="34">
        <f t="shared" si="1008"/>
        <v>0</v>
      </c>
      <c r="AE427" s="34"/>
      <c r="AF427" s="34">
        <f t="shared" si="1008"/>
        <v>0</v>
      </c>
      <c r="AG427" s="34">
        <f t="shared" si="1008"/>
        <v>0</v>
      </c>
      <c r="AH427" s="34">
        <f t="shared" si="1008"/>
        <v>0</v>
      </c>
      <c r="AI427" s="34">
        <f t="shared" si="1008"/>
        <v>0</v>
      </c>
      <c r="AJ427" s="34">
        <f t="shared" si="1008"/>
        <v>0</v>
      </c>
      <c r="AK427" s="34">
        <f t="shared" si="1008"/>
        <v>0</v>
      </c>
      <c r="AL427" s="34">
        <f t="shared" si="1008"/>
        <v>0</v>
      </c>
      <c r="AM427" s="90">
        <f t="shared" si="982"/>
        <v>151.89631211101934</v>
      </c>
      <c r="AN427" s="90">
        <f t="shared" si="984"/>
        <v>86.74073818478773</v>
      </c>
      <c r="AO427" s="16"/>
      <c r="AP427" s="44"/>
    </row>
    <row r="428" spans="1:44">
      <c r="A428" s="16" t="s">
        <v>30</v>
      </c>
      <c r="B428" s="2" t="s">
        <v>31</v>
      </c>
      <c r="C428" s="34">
        <f>C429+C432</f>
        <v>49649</v>
      </c>
      <c r="D428" s="34">
        <f>D429+D432</f>
        <v>83943</v>
      </c>
      <c r="E428" s="34">
        <f t="shared" ref="E428" si="1009">E429+E432</f>
        <v>49649</v>
      </c>
      <c r="F428" s="34">
        <f t="shared" ref="F428:AL428" si="1010">F429+F432</f>
        <v>83943</v>
      </c>
      <c r="G428" s="34">
        <f t="shared" si="1010"/>
        <v>49649</v>
      </c>
      <c r="H428" s="34">
        <f t="shared" si="1010"/>
        <v>83943</v>
      </c>
      <c r="I428" s="34">
        <f t="shared" si="1010"/>
        <v>0</v>
      </c>
      <c r="J428" s="34">
        <f t="shared" si="1010"/>
        <v>0</v>
      </c>
      <c r="K428" s="34">
        <f t="shared" si="1010"/>
        <v>0</v>
      </c>
      <c r="L428" s="34">
        <f t="shared" si="1010"/>
        <v>0</v>
      </c>
      <c r="M428" s="34">
        <f t="shared" si="1010"/>
        <v>0</v>
      </c>
      <c r="N428" s="34">
        <f t="shared" si="1010"/>
        <v>0</v>
      </c>
      <c r="O428" s="34">
        <f t="shared" si="1010"/>
        <v>0</v>
      </c>
      <c r="P428" s="34">
        <f t="shared" si="1010"/>
        <v>0</v>
      </c>
      <c r="Q428" s="34">
        <f t="shared" si="1010"/>
        <v>0</v>
      </c>
      <c r="R428" s="34">
        <f t="shared" si="1010"/>
        <v>0</v>
      </c>
      <c r="S428" s="34">
        <f t="shared" si="1010"/>
        <v>0</v>
      </c>
      <c r="T428" s="34">
        <f t="shared" si="1010"/>
        <v>0</v>
      </c>
      <c r="U428" s="34">
        <f t="shared" si="1010"/>
        <v>0</v>
      </c>
      <c r="V428" s="34">
        <f t="shared" si="1010"/>
        <v>0</v>
      </c>
      <c r="W428" s="34">
        <f t="shared" si="1010"/>
        <v>0</v>
      </c>
      <c r="X428" s="34">
        <f t="shared" si="1010"/>
        <v>0</v>
      </c>
      <c r="Y428" s="34">
        <f t="shared" si="1010"/>
        <v>75415</v>
      </c>
      <c r="Z428" s="34">
        <f t="shared" si="1010"/>
        <v>75415</v>
      </c>
      <c r="AA428" s="34">
        <f t="shared" si="1010"/>
        <v>75415</v>
      </c>
      <c r="AB428" s="34">
        <f t="shared" si="1010"/>
        <v>0</v>
      </c>
      <c r="AC428" s="34">
        <f t="shared" si="1010"/>
        <v>0</v>
      </c>
      <c r="AD428" s="34">
        <f t="shared" si="1010"/>
        <v>0</v>
      </c>
      <c r="AE428" s="34"/>
      <c r="AF428" s="34">
        <f t="shared" si="1010"/>
        <v>0</v>
      </c>
      <c r="AG428" s="34">
        <f t="shared" si="1010"/>
        <v>0</v>
      </c>
      <c r="AH428" s="34">
        <f t="shared" si="1010"/>
        <v>0</v>
      </c>
      <c r="AI428" s="34">
        <f t="shared" si="1010"/>
        <v>0</v>
      </c>
      <c r="AJ428" s="34">
        <f t="shared" si="1010"/>
        <v>0</v>
      </c>
      <c r="AK428" s="34">
        <f t="shared" si="1010"/>
        <v>0</v>
      </c>
      <c r="AL428" s="34">
        <f t="shared" si="1010"/>
        <v>0</v>
      </c>
      <c r="AM428" s="90">
        <f t="shared" si="982"/>
        <v>151.89631211101934</v>
      </c>
      <c r="AN428" s="90">
        <f t="shared" si="984"/>
        <v>89.840725254041431</v>
      </c>
      <c r="AO428" s="16"/>
      <c r="AP428" s="44"/>
    </row>
    <row r="429" spans="1:44" ht="19.5">
      <c r="A429" s="21" t="s">
        <v>52</v>
      </c>
      <c r="B429" s="56" t="s">
        <v>32</v>
      </c>
      <c r="C429" s="38">
        <f>SUM(C430:C431)</f>
        <v>20000</v>
      </c>
      <c r="D429" s="38">
        <f>SUM(D430:D431)</f>
        <v>40314</v>
      </c>
      <c r="E429" s="38">
        <f t="shared" ref="E429" si="1011">SUM(E430:E431)</f>
        <v>20000</v>
      </c>
      <c r="F429" s="38">
        <f t="shared" ref="F429:AL429" si="1012">SUM(F430:F431)</f>
        <v>40314</v>
      </c>
      <c r="G429" s="38">
        <f t="shared" si="1012"/>
        <v>20000</v>
      </c>
      <c r="H429" s="38">
        <f t="shared" si="1012"/>
        <v>40314</v>
      </c>
      <c r="I429" s="38">
        <f t="shared" si="1012"/>
        <v>0</v>
      </c>
      <c r="J429" s="38">
        <f t="shared" si="1012"/>
        <v>0</v>
      </c>
      <c r="K429" s="38">
        <f t="shared" si="1012"/>
        <v>0</v>
      </c>
      <c r="L429" s="38">
        <f t="shared" si="1012"/>
        <v>0</v>
      </c>
      <c r="M429" s="38">
        <f t="shared" si="1012"/>
        <v>0</v>
      </c>
      <c r="N429" s="38">
        <f t="shared" si="1012"/>
        <v>0</v>
      </c>
      <c r="O429" s="38">
        <f t="shared" si="1012"/>
        <v>0</v>
      </c>
      <c r="P429" s="38">
        <f t="shared" si="1012"/>
        <v>0</v>
      </c>
      <c r="Q429" s="38">
        <f t="shared" si="1012"/>
        <v>0</v>
      </c>
      <c r="R429" s="38">
        <f t="shared" si="1012"/>
        <v>0</v>
      </c>
      <c r="S429" s="38">
        <f t="shared" si="1012"/>
        <v>0</v>
      </c>
      <c r="T429" s="38">
        <f t="shared" si="1012"/>
        <v>0</v>
      </c>
      <c r="U429" s="38">
        <f t="shared" si="1012"/>
        <v>0</v>
      </c>
      <c r="V429" s="38">
        <f t="shared" si="1012"/>
        <v>0</v>
      </c>
      <c r="W429" s="38">
        <f t="shared" si="1012"/>
        <v>0</v>
      </c>
      <c r="X429" s="38">
        <f t="shared" si="1012"/>
        <v>0</v>
      </c>
      <c r="Y429" s="38">
        <f t="shared" si="1012"/>
        <v>37069</v>
      </c>
      <c r="Z429" s="38">
        <f t="shared" si="1012"/>
        <v>37069</v>
      </c>
      <c r="AA429" s="38">
        <f t="shared" si="1012"/>
        <v>37069</v>
      </c>
      <c r="AB429" s="38">
        <f t="shared" si="1012"/>
        <v>0</v>
      </c>
      <c r="AC429" s="38">
        <f t="shared" si="1012"/>
        <v>0</v>
      </c>
      <c r="AD429" s="38">
        <f t="shared" si="1012"/>
        <v>0</v>
      </c>
      <c r="AE429" s="38"/>
      <c r="AF429" s="38">
        <f t="shared" si="1012"/>
        <v>0</v>
      </c>
      <c r="AG429" s="38">
        <f t="shared" si="1012"/>
        <v>0</v>
      </c>
      <c r="AH429" s="38">
        <f t="shared" si="1012"/>
        <v>0</v>
      </c>
      <c r="AI429" s="38">
        <f t="shared" si="1012"/>
        <v>0</v>
      </c>
      <c r="AJ429" s="38">
        <f t="shared" si="1012"/>
        <v>0</v>
      </c>
      <c r="AK429" s="38">
        <f t="shared" si="1012"/>
        <v>0</v>
      </c>
      <c r="AL429" s="38">
        <f t="shared" si="1012"/>
        <v>0</v>
      </c>
      <c r="AM429" s="96">
        <f t="shared" si="982"/>
        <v>185.345</v>
      </c>
      <c r="AN429" s="90">
        <f t="shared" si="984"/>
        <v>91.950687106216193</v>
      </c>
      <c r="AO429" s="31"/>
      <c r="AP429" s="51"/>
    </row>
    <row r="430" spans="1:44" ht="56.25">
      <c r="A430" s="12">
        <v>1</v>
      </c>
      <c r="B430" s="5" t="s">
        <v>237</v>
      </c>
      <c r="C430" s="39">
        <f t="shared" ref="C430:D442" si="1013">E430+O430</f>
        <v>10000</v>
      </c>
      <c r="D430" s="39">
        <f t="shared" si="1013"/>
        <v>26314</v>
      </c>
      <c r="E430" s="39">
        <f t="shared" ref="E430:E431" si="1014">G430+I430+K430+L430+N430</f>
        <v>10000</v>
      </c>
      <c r="F430" s="39">
        <f t="shared" ref="F430:F431" si="1015">H430+J430+K430+L430+N430</f>
        <v>26314</v>
      </c>
      <c r="G430" s="35">
        <v>10000</v>
      </c>
      <c r="H430" s="35">
        <v>26314</v>
      </c>
      <c r="I430" s="35"/>
      <c r="J430" s="35"/>
      <c r="K430" s="35"/>
      <c r="L430" s="35"/>
      <c r="M430" s="35"/>
      <c r="N430" s="35"/>
      <c r="O430" s="35"/>
      <c r="P430" s="35"/>
      <c r="Q430" s="35">
        <f t="shared" ref="Q430" si="1016">S430+U430+V430+W430</f>
        <v>0</v>
      </c>
      <c r="R430" s="35">
        <f t="shared" ref="R430" si="1017">T430+U430+V430+W430</f>
        <v>0</v>
      </c>
      <c r="S430" s="35"/>
      <c r="T430" s="35"/>
      <c r="U430" s="35"/>
      <c r="V430" s="35"/>
      <c r="W430" s="35"/>
      <c r="X430" s="35"/>
      <c r="Y430" s="39">
        <f>Z430+AF430</f>
        <v>25563</v>
      </c>
      <c r="Z430" s="39">
        <f>AA430+AB430+AC430+AD430</f>
        <v>25563</v>
      </c>
      <c r="AA430" s="39">
        <v>25563</v>
      </c>
      <c r="AB430" s="39"/>
      <c r="AC430" s="39"/>
      <c r="AD430" s="39"/>
      <c r="AE430" s="39"/>
      <c r="AF430" s="39"/>
      <c r="AG430" s="39"/>
      <c r="AH430" s="39"/>
      <c r="AI430" s="39"/>
      <c r="AJ430" s="39"/>
      <c r="AK430" s="39"/>
      <c r="AL430" s="39"/>
      <c r="AM430" s="91">
        <f t="shared" si="982"/>
        <v>255.62999999999997</v>
      </c>
      <c r="AN430" s="91">
        <f t="shared" si="984"/>
        <v>97.146005928403127</v>
      </c>
      <c r="AO430" s="12" t="s">
        <v>259</v>
      </c>
      <c r="AP430" s="45"/>
      <c r="AQ430">
        <v>1</v>
      </c>
      <c r="AR430" s="57">
        <f>AA431+AA433+AA435</f>
        <v>31297</v>
      </c>
    </row>
    <row r="431" spans="1:44">
      <c r="A431" s="12">
        <v>2</v>
      </c>
      <c r="B431" s="5" t="s">
        <v>238</v>
      </c>
      <c r="C431" s="35">
        <f t="shared" ref="C431" si="1018">G431+I431+K431+L431+S431+X431</f>
        <v>10000</v>
      </c>
      <c r="D431" s="39">
        <f t="shared" si="1013"/>
        <v>14000</v>
      </c>
      <c r="E431" s="39">
        <f t="shared" si="1014"/>
        <v>10000</v>
      </c>
      <c r="F431" s="39">
        <f t="shared" si="1015"/>
        <v>14000</v>
      </c>
      <c r="G431" s="35">
        <v>10000</v>
      </c>
      <c r="H431" s="35">
        <v>14000</v>
      </c>
      <c r="I431" s="35"/>
      <c r="J431" s="35"/>
      <c r="K431" s="35"/>
      <c r="L431" s="35"/>
      <c r="M431" s="35"/>
      <c r="N431" s="35"/>
      <c r="O431" s="35"/>
      <c r="P431" s="35"/>
      <c r="Q431" s="35">
        <f t="shared" ref="Q431" si="1019">S431+U431+V431+W431</f>
        <v>0</v>
      </c>
      <c r="R431" s="35">
        <f t="shared" ref="R431" si="1020">T431+U431+V431+W431</f>
        <v>0</v>
      </c>
      <c r="S431" s="35"/>
      <c r="T431" s="35"/>
      <c r="U431" s="35"/>
      <c r="V431" s="35"/>
      <c r="W431" s="35"/>
      <c r="X431" s="35"/>
      <c r="Y431" s="39">
        <f>Z431+AF431</f>
        <v>11506</v>
      </c>
      <c r="Z431" s="39">
        <f>AA431+AB431+AC431+AD431</f>
        <v>11506</v>
      </c>
      <c r="AA431" s="39">
        <v>11506</v>
      </c>
      <c r="AB431" s="39"/>
      <c r="AC431" s="39"/>
      <c r="AD431" s="39"/>
      <c r="AE431" s="39"/>
      <c r="AF431" s="39"/>
      <c r="AG431" s="39"/>
      <c r="AH431" s="39"/>
      <c r="AI431" s="39"/>
      <c r="AJ431" s="39"/>
      <c r="AK431" s="39"/>
      <c r="AL431" s="39"/>
      <c r="AM431" s="91">
        <f t="shared" si="982"/>
        <v>115.06</v>
      </c>
      <c r="AN431" s="91">
        <f t="shared" si="984"/>
        <v>82.185714285714283</v>
      </c>
      <c r="AO431" s="12" t="s">
        <v>282</v>
      </c>
      <c r="AP431" s="45"/>
      <c r="AQ431">
        <v>1</v>
      </c>
    </row>
    <row r="432" spans="1:44" ht="19.5">
      <c r="A432" s="21" t="s">
        <v>46</v>
      </c>
      <c r="B432" s="56" t="s">
        <v>33</v>
      </c>
      <c r="C432" s="38">
        <f>SUM(C433:C442)</f>
        <v>29649</v>
      </c>
      <c r="D432" s="38">
        <f>SUM(D433:D442)</f>
        <v>43629</v>
      </c>
      <c r="E432" s="38">
        <f t="shared" ref="E432:AL432" si="1021">SUM(E433:E442)</f>
        <v>29649</v>
      </c>
      <c r="F432" s="38">
        <f t="shared" si="1021"/>
        <v>43629</v>
      </c>
      <c r="G432" s="38">
        <f t="shared" si="1021"/>
        <v>29649</v>
      </c>
      <c r="H432" s="38">
        <f t="shared" si="1021"/>
        <v>43629</v>
      </c>
      <c r="I432" s="38">
        <f t="shared" si="1021"/>
        <v>0</v>
      </c>
      <c r="J432" s="38">
        <f t="shared" si="1021"/>
        <v>0</v>
      </c>
      <c r="K432" s="38">
        <f t="shared" si="1021"/>
        <v>0</v>
      </c>
      <c r="L432" s="38">
        <f t="shared" si="1021"/>
        <v>0</v>
      </c>
      <c r="M432" s="38">
        <f t="shared" si="1021"/>
        <v>0</v>
      </c>
      <c r="N432" s="38">
        <f t="shared" si="1021"/>
        <v>0</v>
      </c>
      <c r="O432" s="38">
        <f t="shared" si="1021"/>
        <v>0</v>
      </c>
      <c r="P432" s="38">
        <f t="shared" si="1021"/>
        <v>0</v>
      </c>
      <c r="Q432" s="38">
        <f t="shared" si="1021"/>
        <v>0</v>
      </c>
      <c r="R432" s="38">
        <f t="shared" si="1021"/>
        <v>0</v>
      </c>
      <c r="S432" s="38">
        <f t="shared" si="1021"/>
        <v>0</v>
      </c>
      <c r="T432" s="38">
        <f t="shared" si="1021"/>
        <v>0</v>
      </c>
      <c r="U432" s="38">
        <f t="shared" si="1021"/>
        <v>0</v>
      </c>
      <c r="V432" s="38">
        <f t="shared" si="1021"/>
        <v>0</v>
      </c>
      <c r="W432" s="38">
        <f t="shared" si="1021"/>
        <v>0</v>
      </c>
      <c r="X432" s="38">
        <f t="shared" si="1021"/>
        <v>0</v>
      </c>
      <c r="Y432" s="38">
        <f t="shared" si="1021"/>
        <v>38346</v>
      </c>
      <c r="Z432" s="38">
        <f t="shared" si="1021"/>
        <v>38346</v>
      </c>
      <c r="AA432" s="38">
        <f t="shared" si="1021"/>
        <v>38346</v>
      </c>
      <c r="AB432" s="38">
        <f t="shared" si="1021"/>
        <v>0</v>
      </c>
      <c r="AC432" s="38">
        <f t="shared" si="1021"/>
        <v>0</v>
      </c>
      <c r="AD432" s="38">
        <f t="shared" si="1021"/>
        <v>0</v>
      </c>
      <c r="AE432" s="38"/>
      <c r="AF432" s="38">
        <f t="shared" si="1021"/>
        <v>0</v>
      </c>
      <c r="AG432" s="38">
        <f t="shared" si="1021"/>
        <v>0</v>
      </c>
      <c r="AH432" s="38">
        <f t="shared" si="1021"/>
        <v>0</v>
      </c>
      <c r="AI432" s="38">
        <f t="shared" si="1021"/>
        <v>0</v>
      </c>
      <c r="AJ432" s="38">
        <f t="shared" si="1021"/>
        <v>0</v>
      </c>
      <c r="AK432" s="38">
        <f t="shared" si="1021"/>
        <v>0</v>
      </c>
      <c r="AL432" s="38">
        <f t="shared" si="1021"/>
        <v>0</v>
      </c>
      <c r="AM432" s="96">
        <f t="shared" si="982"/>
        <v>129.33319842153193</v>
      </c>
      <c r="AN432" s="90">
        <f t="shared" si="984"/>
        <v>87.891081620023385</v>
      </c>
      <c r="AO432" s="31">
        <v>0</v>
      </c>
      <c r="AP432" s="51">
        <v>0</v>
      </c>
      <c r="AR432">
        <v>2000</v>
      </c>
    </row>
    <row r="433" spans="1:44" ht="56.25">
      <c r="A433" s="12">
        <v>1</v>
      </c>
      <c r="B433" s="5" t="s">
        <v>239</v>
      </c>
      <c r="C433" s="39">
        <f t="shared" ref="C433:C437" si="1022">E433+O433</f>
        <v>18713</v>
      </c>
      <c r="D433" s="39">
        <f t="shared" si="1013"/>
        <v>18713</v>
      </c>
      <c r="E433" s="39">
        <f t="shared" ref="E433:E442" si="1023">G433+I433+K433+L433+N433</f>
        <v>18713</v>
      </c>
      <c r="F433" s="39">
        <f t="shared" ref="F433:F442" si="1024">H433+J433+K433+L433+N433</f>
        <v>18713</v>
      </c>
      <c r="G433" s="35">
        <v>18713</v>
      </c>
      <c r="H433" s="35">
        <v>18713</v>
      </c>
      <c r="I433" s="35"/>
      <c r="J433" s="35"/>
      <c r="K433" s="35"/>
      <c r="L433" s="35"/>
      <c r="M433" s="35"/>
      <c r="N433" s="35"/>
      <c r="O433" s="39">
        <f t="shared" ref="O433:O437" si="1025">Q433+X433</f>
        <v>0</v>
      </c>
      <c r="P433" s="39"/>
      <c r="Q433" s="35">
        <f t="shared" ref="Q433:Q442" si="1026">S433+U433+V433+W433</f>
        <v>0</v>
      </c>
      <c r="R433" s="35">
        <f t="shared" ref="R433:R442" si="1027">T433+U433+V433+W433</f>
        <v>0</v>
      </c>
      <c r="S433" s="35"/>
      <c r="T433" s="35"/>
      <c r="U433" s="35"/>
      <c r="V433" s="35"/>
      <c r="W433" s="35"/>
      <c r="X433" s="35"/>
      <c r="Y433" s="39">
        <f>Z433+AF433</f>
        <v>17336</v>
      </c>
      <c r="Z433" s="39">
        <f t="shared" ref="Z433:Z442" si="1028">AA433+AB433+AC433+AD433</f>
        <v>17336</v>
      </c>
      <c r="AA433" s="39">
        <v>17336</v>
      </c>
      <c r="AB433" s="39"/>
      <c r="AC433" s="39"/>
      <c r="AD433" s="39"/>
      <c r="AE433" s="39"/>
      <c r="AF433" s="39"/>
      <c r="AG433" s="39"/>
      <c r="AH433" s="39"/>
      <c r="AI433" s="39"/>
      <c r="AJ433" s="39"/>
      <c r="AK433" s="39"/>
      <c r="AL433" s="39"/>
      <c r="AM433" s="91">
        <f t="shared" si="982"/>
        <v>92.6414791855929</v>
      </c>
      <c r="AN433" s="91">
        <f t="shared" si="984"/>
        <v>92.6414791855929</v>
      </c>
      <c r="AO433" s="12" t="s">
        <v>259</v>
      </c>
      <c r="AP433" s="45"/>
      <c r="AQ433">
        <v>1</v>
      </c>
    </row>
    <row r="434" spans="1:44" ht="51" customHeight="1">
      <c r="A434" s="12" t="s">
        <v>54</v>
      </c>
      <c r="B434" s="5" t="s">
        <v>240</v>
      </c>
      <c r="C434" s="39">
        <f t="shared" si="1022"/>
        <v>2000</v>
      </c>
      <c r="D434" s="39">
        <f t="shared" si="1013"/>
        <v>2000</v>
      </c>
      <c r="E434" s="39">
        <f t="shared" si="1023"/>
        <v>2000</v>
      </c>
      <c r="F434" s="39">
        <f t="shared" si="1024"/>
        <v>2000</v>
      </c>
      <c r="G434" s="35">
        <v>2000</v>
      </c>
      <c r="H434" s="35">
        <v>2000</v>
      </c>
      <c r="I434" s="35"/>
      <c r="J434" s="35"/>
      <c r="K434" s="35"/>
      <c r="L434" s="35"/>
      <c r="M434" s="35"/>
      <c r="N434" s="35"/>
      <c r="O434" s="39">
        <f t="shared" si="1025"/>
        <v>0</v>
      </c>
      <c r="P434" s="39"/>
      <c r="Q434" s="35">
        <f t="shared" si="1026"/>
        <v>0</v>
      </c>
      <c r="R434" s="35">
        <f t="shared" si="1027"/>
        <v>0</v>
      </c>
      <c r="S434" s="35"/>
      <c r="T434" s="35"/>
      <c r="U434" s="35"/>
      <c r="V434" s="35"/>
      <c r="W434" s="35"/>
      <c r="X434" s="35"/>
      <c r="Y434" s="39">
        <f>Z434+AF434</f>
        <v>2000</v>
      </c>
      <c r="Z434" s="39">
        <f t="shared" si="1028"/>
        <v>2000</v>
      </c>
      <c r="AA434" s="39">
        <v>2000</v>
      </c>
      <c r="AB434" s="39"/>
      <c r="AC434" s="39"/>
      <c r="AD434" s="39"/>
      <c r="AE434" s="39"/>
      <c r="AF434" s="39"/>
      <c r="AG434" s="39"/>
      <c r="AH434" s="39"/>
      <c r="AI434" s="39"/>
      <c r="AJ434" s="39"/>
      <c r="AK434" s="39"/>
      <c r="AL434" s="39"/>
      <c r="AM434" s="91">
        <f t="shared" si="982"/>
        <v>100</v>
      </c>
      <c r="AN434" s="91">
        <f t="shared" si="984"/>
        <v>100</v>
      </c>
      <c r="AO434" s="12" t="s">
        <v>264</v>
      </c>
      <c r="AP434" s="45"/>
      <c r="AQ434">
        <v>1</v>
      </c>
    </row>
    <row r="435" spans="1:44" ht="56.25">
      <c r="A435" s="12">
        <v>3</v>
      </c>
      <c r="B435" s="5" t="s">
        <v>241</v>
      </c>
      <c r="C435" s="39">
        <f t="shared" si="1022"/>
        <v>2936</v>
      </c>
      <c r="D435" s="39">
        <f t="shared" si="1013"/>
        <v>2455</v>
      </c>
      <c r="E435" s="39">
        <f t="shared" si="1023"/>
        <v>2936</v>
      </c>
      <c r="F435" s="39">
        <f t="shared" si="1024"/>
        <v>2455</v>
      </c>
      <c r="G435" s="35">
        <v>2936</v>
      </c>
      <c r="H435" s="35">
        <v>2455</v>
      </c>
      <c r="I435" s="35"/>
      <c r="J435" s="35"/>
      <c r="K435" s="35"/>
      <c r="L435" s="35"/>
      <c r="M435" s="35"/>
      <c r="N435" s="35"/>
      <c r="O435" s="39">
        <f t="shared" si="1025"/>
        <v>0</v>
      </c>
      <c r="P435" s="39"/>
      <c r="Q435" s="35">
        <f t="shared" si="1026"/>
        <v>0</v>
      </c>
      <c r="R435" s="35">
        <f t="shared" si="1027"/>
        <v>0</v>
      </c>
      <c r="S435" s="35"/>
      <c r="T435" s="35"/>
      <c r="U435" s="35"/>
      <c r="V435" s="35"/>
      <c r="W435" s="35"/>
      <c r="X435" s="35"/>
      <c r="Y435" s="39">
        <f>Z435+AF435</f>
        <v>2455</v>
      </c>
      <c r="Z435" s="39">
        <f t="shared" si="1028"/>
        <v>2455</v>
      </c>
      <c r="AA435" s="39">
        <v>2455</v>
      </c>
      <c r="AB435" s="39"/>
      <c r="AC435" s="39"/>
      <c r="AD435" s="39"/>
      <c r="AE435" s="39"/>
      <c r="AF435" s="39"/>
      <c r="AG435" s="39"/>
      <c r="AH435" s="39"/>
      <c r="AI435" s="39"/>
      <c r="AJ435" s="39"/>
      <c r="AK435" s="39"/>
      <c r="AL435" s="39"/>
      <c r="AM435" s="91">
        <f t="shared" si="982"/>
        <v>83.617166212534059</v>
      </c>
      <c r="AN435" s="91">
        <f t="shared" si="984"/>
        <v>100</v>
      </c>
      <c r="AO435" s="12" t="s">
        <v>259</v>
      </c>
      <c r="AP435" s="45"/>
      <c r="AQ435">
        <v>1</v>
      </c>
    </row>
    <row r="436" spans="1:44" ht="37.5">
      <c r="A436" s="12">
        <v>4</v>
      </c>
      <c r="B436" s="5" t="s">
        <v>242</v>
      </c>
      <c r="C436" s="39">
        <f t="shared" si="1022"/>
        <v>3000</v>
      </c>
      <c r="D436" s="39">
        <f t="shared" si="1013"/>
        <v>3200</v>
      </c>
      <c r="E436" s="39">
        <f t="shared" si="1023"/>
        <v>3000</v>
      </c>
      <c r="F436" s="39">
        <f t="shared" si="1024"/>
        <v>3200</v>
      </c>
      <c r="G436" s="35">
        <v>3000</v>
      </c>
      <c r="H436" s="35">
        <v>3200</v>
      </c>
      <c r="I436" s="35"/>
      <c r="J436" s="35"/>
      <c r="K436" s="35"/>
      <c r="L436" s="35"/>
      <c r="M436" s="35"/>
      <c r="N436" s="35"/>
      <c r="O436" s="39">
        <f t="shared" si="1025"/>
        <v>0</v>
      </c>
      <c r="P436" s="39"/>
      <c r="Q436" s="35">
        <f t="shared" si="1026"/>
        <v>0</v>
      </c>
      <c r="R436" s="35">
        <f t="shared" si="1027"/>
        <v>0</v>
      </c>
      <c r="S436" s="35"/>
      <c r="T436" s="35"/>
      <c r="U436" s="35"/>
      <c r="V436" s="35"/>
      <c r="W436" s="35"/>
      <c r="X436" s="35"/>
      <c r="Y436" s="39">
        <f>Z436+AF436</f>
        <v>3200</v>
      </c>
      <c r="Z436" s="39">
        <f t="shared" si="1028"/>
        <v>3200</v>
      </c>
      <c r="AA436" s="39">
        <v>3200</v>
      </c>
      <c r="AB436" s="39"/>
      <c r="AC436" s="39"/>
      <c r="AD436" s="39"/>
      <c r="AE436" s="39"/>
      <c r="AF436" s="39"/>
      <c r="AG436" s="39"/>
      <c r="AH436" s="39"/>
      <c r="AI436" s="39"/>
      <c r="AJ436" s="39"/>
      <c r="AK436" s="39"/>
      <c r="AL436" s="39"/>
      <c r="AM436" s="91">
        <f t="shared" si="982"/>
        <v>106.66666666666667</v>
      </c>
      <c r="AN436" s="91">
        <f t="shared" si="984"/>
        <v>100</v>
      </c>
      <c r="AO436" s="12" t="s">
        <v>264</v>
      </c>
      <c r="AP436" s="45"/>
      <c r="AQ436">
        <v>1</v>
      </c>
    </row>
    <row r="437" spans="1:44" ht="37.5">
      <c r="A437" s="12" t="s">
        <v>201</v>
      </c>
      <c r="B437" s="5" t="s">
        <v>243</v>
      </c>
      <c r="C437" s="39">
        <f t="shared" si="1022"/>
        <v>3000</v>
      </c>
      <c r="D437" s="39">
        <f t="shared" si="1013"/>
        <v>5561</v>
      </c>
      <c r="E437" s="39">
        <f t="shared" si="1023"/>
        <v>3000</v>
      </c>
      <c r="F437" s="39">
        <f t="shared" si="1024"/>
        <v>5561</v>
      </c>
      <c r="G437" s="35">
        <v>3000</v>
      </c>
      <c r="H437" s="35">
        <v>5561</v>
      </c>
      <c r="I437" s="35"/>
      <c r="J437" s="35"/>
      <c r="K437" s="35"/>
      <c r="L437" s="35"/>
      <c r="M437" s="35"/>
      <c r="N437" s="35"/>
      <c r="O437" s="39">
        <f t="shared" si="1025"/>
        <v>0</v>
      </c>
      <c r="P437" s="39"/>
      <c r="Q437" s="35">
        <f t="shared" si="1026"/>
        <v>0</v>
      </c>
      <c r="R437" s="35">
        <f t="shared" si="1027"/>
        <v>0</v>
      </c>
      <c r="S437" s="35"/>
      <c r="T437" s="35"/>
      <c r="U437" s="35"/>
      <c r="V437" s="35"/>
      <c r="W437" s="35"/>
      <c r="X437" s="35"/>
      <c r="Y437" s="39">
        <f>Z437+AF437</f>
        <v>4611</v>
      </c>
      <c r="Z437" s="39">
        <f>AA437+AB437+AC437+AD437</f>
        <v>4611</v>
      </c>
      <c r="AA437" s="39">
        <v>4611</v>
      </c>
      <c r="AB437" s="39"/>
      <c r="AC437" s="39"/>
      <c r="AD437" s="39"/>
      <c r="AE437" s="39"/>
      <c r="AF437" s="39"/>
      <c r="AG437" s="39"/>
      <c r="AH437" s="39"/>
      <c r="AI437" s="39"/>
      <c r="AJ437" s="39"/>
      <c r="AK437" s="39"/>
      <c r="AL437" s="39"/>
      <c r="AM437" s="91">
        <f t="shared" si="982"/>
        <v>153.69999999999999</v>
      </c>
      <c r="AN437" s="91">
        <f t="shared" si="984"/>
        <v>82.916741593238626</v>
      </c>
      <c r="AO437" s="12" t="s">
        <v>264</v>
      </c>
      <c r="AP437" s="45"/>
      <c r="AQ437">
        <v>1</v>
      </c>
    </row>
    <row r="438" spans="1:44" ht="47.25" customHeight="1">
      <c r="A438" s="284" t="s">
        <v>203</v>
      </c>
      <c r="B438" s="313" t="s">
        <v>696</v>
      </c>
      <c r="C438" s="39"/>
      <c r="D438" s="39">
        <f t="shared" si="1013"/>
        <v>1013</v>
      </c>
      <c r="E438" s="39">
        <f t="shared" si="1023"/>
        <v>0</v>
      </c>
      <c r="F438" s="39">
        <f t="shared" si="1024"/>
        <v>1013</v>
      </c>
      <c r="G438" s="35"/>
      <c r="H438" s="35">
        <v>1013</v>
      </c>
      <c r="I438" s="35"/>
      <c r="J438" s="35"/>
      <c r="K438" s="35"/>
      <c r="L438" s="35"/>
      <c r="M438" s="35"/>
      <c r="N438" s="35"/>
      <c r="O438" s="39"/>
      <c r="P438" s="39"/>
      <c r="Q438" s="35">
        <f t="shared" si="1026"/>
        <v>0</v>
      </c>
      <c r="R438" s="35">
        <f t="shared" si="1027"/>
        <v>0</v>
      </c>
      <c r="S438" s="35"/>
      <c r="T438" s="35"/>
      <c r="U438" s="35"/>
      <c r="V438" s="35"/>
      <c r="W438" s="35"/>
      <c r="X438" s="35"/>
      <c r="Y438" s="39">
        <f t="shared" ref="Y438:Y442" si="1029">Z438+AF438</f>
        <v>889</v>
      </c>
      <c r="Z438" s="39">
        <f>AA438+AB438+AC438+AD438</f>
        <v>889</v>
      </c>
      <c r="AA438" s="39">
        <v>889</v>
      </c>
      <c r="AB438" s="39"/>
      <c r="AC438" s="39"/>
      <c r="AD438" s="39"/>
      <c r="AE438" s="39"/>
      <c r="AF438" s="39"/>
      <c r="AG438" s="39"/>
      <c r="AH438" s="39"/>
      <c r="AI438" s="39"/>
      <c r="AJ438" s="39"/>
      <c r="AK438" s="39"/>
      <c r="AL438" s="39"/>
      <c r="AM438" s="91"/>
      <c r="AN438" s="90">
        <f t="shared" si="984"/>
        <v>87.759131293188545</v>
      </c>
      <c r="AO438" s="272" t="s">
        <v>262</v>
      </c>
      <c r="AP438" s="45"/>
    </row>
    <row r="439" spans="1:44" ht="37.5">
      <c r="A439" s="284" t="s">
        <v>143</v>
      </c>
      <c r="B439" s="314" t="s">
        <v>917</v>
      </c>
      <c r="C439" s="39"/>
      <c r="D439" s="39">
        <f t="shared" si="1013"/>
        <v>20</v>
      </c>
      <c r="E439" s="39">
        <f t="shared" si="1023"/>
        <v>0</v>
      </c>
      <c r="F439" s="39">
        <f t="shared" si="1024"/>
        <v>20</v>
      </c>
      <c r="G439" s="35"/>
      <c r="H439" s="35">
        <v>20</v>
      </c>
      <c r="I439" s="35"/>
      <c r="J439" s="35"/>
      <c r="K439" s="35"/>
      <c r="L439" s="35"/>
      <c r="M439" s="35"/>
      <c r="N439" s="35"/>
      <c r="O439" s="39"/>
      <c r="P439" s="39"/>
      <c r="Q439" s="35">
        <f t="shared" si="1026"/>
        <v>0</v>
      </c>
      <c r="R439" s="35">
        <f t="shared" si="1027"/>
        <v>0</v>
      </c>
      <c r="S439" s="35"/>
      <c r="T439" s="35"/>
      <c r="U439" s="35"/>
      <c r="V439" s="35"/>
      <c r="W439" s="35"/>
      <c r="X439" s="35"/>
      <c r="Y439" s="39">
        <f t="shared" si="1029"/>
        <v>20</v>
      </c>
      <c r="Z439" s="39">
        <f t="shared" si="1028"/>
        <v>20</v>
      </c>
      <c r="AA439" s="39">
        <v>20</v>
      </c>
      <c r="AB439" s="39"/>
      <c r="AC439" s="39"/>
      <c r="AD439" s="39"/>
      <c r="AE439" s="39"/>
      <c r="AF439" s="39"/>
      <c r="AG439" s="39"/>
      <c r="AH439" s="39"/>
      <c r="AI439" s="39"/>
      <c r="AJ439" s="39"/>
      <c r="AK439" s="39"/>
      <c r="AL439" s="39"/>
      <c r="AM439" s="91"/>
      <c r="AN439" s="90">
        <f t="shared" si="984"/>
        <v>100</v>
      </c>
      <c r="AO439" s="272" t="s">
        <v>264</v>
      </c>
      <c r="AP439" s="45"/>
    </row>
    <row r="440" spans="1:44" ht="56.25">
      <c r="A440" s="284" t="s">
        <v>145</v>
      </c>
      <c r="B440" s="313" t="s">
        <v>918</v>
      </c>
      <c r="C440" s="39"/>
      <c r="D440" s="39">
        <f t="shared" si="1013"/>
        <v>1289</v>
      </c>
      <c r="E440" s="39">
        <f t="shared" si="1023"/>
        <v>0</v>
      </c>
      <c r="F440" s="39">
        <f t="shared" si="1024"/>
        <v>1289</v>
      </c>
      <c r="G440" s="35"/>
      <c r="H440" s="35">
        <v>1289</v>
      </c>
      <c r="I440" s="35"/>
      <c r="J440" s="35"/>
      <c r="K440" s="35"/>
      <c r="L440" s="35"/>
      <c r="M440" s="35"/>
      <c r="N440" s="35"/>
      <c r="O440" s="39"/>
      <c r="P440" s="39"/>
      <c r="Q440" s="35">
        <f t="shared" si="1026"/>
        <v>0</v>
      </c>
      <c r="R440" s="35">
        <f t="shared" si="1027"/>
        <v>0</v>
      </c>
      <c r="S440" s="35"/>
      <c r="T440" s="35"/>
      <c r="U440" s="35"/>
      <c r="V440" s="35"/>
      <c r="W440" s="35"/>
      <c r="X440" s="35"/>
      <c r="Y440" s="39">
        <f t="shared" si="1029"/>
        <v>950</v>
      </c>
      <c r="Z440" s="39">
        <f t="shared" si="1028"/>
        <v>950</v>
      </c>
      <c r="AA440" s="39">
        <v>950</v>
      </c>
      <c r="AB440" s="39"/>
      <c r="AC440" s="39"/>
      <c r="AD440" s="39"/>
      <c r="AE440" s="39"/>
      <c r="AF440" s="39"/>
      <c r="AG440" s="39"/>
      <c r="AH440" s="39"/>
      <c r="AI440" s="39"/>
      <c r="AJ440" s="39"/>
      <c r="AK440" s="39"/>
      <c r="AL440" s="39"/>
      <c r="AM440" s="91"/>
      <c r="AN440" s="91">
        <f t="shared" si="984"/>
        <v>73.700543056633052</v>
      </c>
      <c r="AO440" s="269" t="s">
        <v>259</v>
      </c>
      <c r="AP440" s="45"/>
    </row>
    <row r="441" spans="1:44" ht="56.25">
      <c r="A441" s="284" t="s">
        <v>919</v>
      </c>
      <c r="B441" s="313" t="s">
        <v>920</v>
      </c>
      <c r="C441" s="39"/>
      <c r="D441" s="39">
        <f t="shared" si="1013"/>
        <v>4000</v>
      </c>
      <c r="E441" s="39">
        <f t="shared" si="1023"/>
        <v>0</v>
      </c>
      <c r="F441" s="39">
        <f t="shared" si="1024"/>
        <v>4000</v>
      </c>
      <c r="G441" s="35"/>
      <c r="H441" s="35">
        <v>4000</v>
      </c>
      <c r="I441" s="35"/>
      <c r="J441" s="35"/>
      <c r="K441" s="35"/>
      <c r="L441" s="35"/>
      <c r="M441" s="35"/>
      <c r="N441" s="35"/>
      <c r="O441" s="39"/>
      <c r="P441" s="39"/>
      <c r="Q441" s="35">
        <f t="shared" si="1026"/>
        <v>0</v>
      </c>
      <c r="R441" s="35">
        <f t="shared" si="1027"/>
        <v>0</v>
      </c>
      <c r="S441" s="35"/>
      <c r="T441" s="35"/>
      <c r="U441" s="35"/>
      <c r="V441" s="35"/>
      <c r="W441" s="35"/>
      <c r="X441" s="35"/>
      <c r="Y441" s="39">
        <f t="shared" si="1029"/>
        <v>4000</v>
      </c>
      <c r="Z441" s="39">
        <f t="shared" si="1028"/>
        <v>4000</v>
      </c>
      <c r="AA441" s="39">
        <v>4000</v>
      </c>
      <c r="AB441" s="39"/>
      <c r="AC441" s="39"/>
      <c r="AD441" s="39"/>
      <c r="AE441" s="39"/>
      <c r="AF441" s="39"/>
      <c r="AG441" s="39"/>
      <c r="AH441" s="39"/>
      <c r="AI441" s="39"/>
      <c r="AJ441" s="39"/>
      <c r="AK441" s="39"/>
      <c r="AL441" s="39"/>
      <c r="AM441" s="91"/>
      <c r="AN441" s="91">
        <f t="shared" si="984"/>
        <v>100</v>
      </c>
      <c r="AO441" s="269" t="s">
        <v>259</v>
      </c>
      <c r="AP441" s="45"/>
    </row>
    <row r="442" spans="1:44" ht="37.5">
      <c r="A442" s="284" t="s">
        <v>147</v>
      </c>
      <c r="B442" s="313" t="s">
        <v>689</v>
      </c>
      <c r="C442" s="39"/>
      <c r="D442" s="39">
        <f t="shared" si="1013"/>
        <v>5378</v>
      </c>
      <c r="E442" s="39">
        <f t="shared" si="1023"/>
        <v>0</v>
      </c>
      <c r="F442" s="39">
        <f t="shared" si="1024"/>
        <v>5378</v>
      </c>
      <c r="G442" s="35"/>
      <c r="H442" s="35">
        <v>5378</v>
      </c>
      <c r="I442" s="35"/>
      <c r="J442" s="35"/>
      <c r="K442" s="35"/>
      <c r="L442" s="35"/>
      <c r="M442" s="35"/>
      <c r="N442" s="35"/>
      <c r="O442" s="39"/>
      <c r="P442" s="39"/>
      <c r="Q442" s="35">
        <f t="shared" si="1026"/>
        <v>0</v>
      </c>
      <c r="R442" s="35">
        <f t="shared" si="1027"/>
        <v>0</v>
      </c>
      <c r="S442" s="35"/>
      <c r="T442" s="35"/>
      <c r="U442" s="35"/>
      <c r="V442" s="35"/>
      <c r="W442" s="35"/>
      <c r="X442" s="35"/>
      <c r="Y442" s="39">
        <f t="shared" si="1029"/>
        <v>2885</v>
      </c>
      <c r="Z442" s="39">
        <f t="shared" si="1028"/>
        <v>2885</v>
      </c>
      <c r="AA442" s="39">
        <v>2885</v>
      </c>
      <c r="AB442" s="39"/>
      <c r="AC442" s="39"/>
      <c r="AD442" s="39"/>
      <c r="AE442" s="39"/>
      <c r="AF442" s="39"/>
      <c r="AG442" s="39"/>
      <c r="AH442" s="39"/>
      <c r="AI442" s="39"/>
      <c r="AJ442" s="39"/>
      <c r="AK442" s="39"/>
      <c r="AL442" s="39"/>
      <c r="AM442" s="91"/>
      <c r="AN442" s="91">
        <f t="shared" si="984"/>
        <v>53.64447750092971</v>
      </c>
      <c r="AO442" s="27" t="s">
        <v>313</v>
      </c>
      <c r="AP442" s="45"/>
    </row>
    <row r="443" spans="1:44">
      <c r="A443" s="315" t="s">
        <v>36</v>
      </c>
      <c r="B443" s="316" t="s">
        <v>37</v>
      </c>
      <c r="C443" s="34">
        <f t="shared" ref="C443:R444" si="1030">C444</f>
        <v>0</v>
      </c>
      <c r="D443" s="34">
        <f t="shared" si="1030"/>
        <v>3000</v>
      </c>
      <c r="E443" s="34">
        <f t="shared" si="1030"/>
        <v>0</v>
      </c>
      <c r="F443" s="34">
        <f t="shared" si="1030"/>
        <v>3000</v>
      </c>
      <c r="G443" s="34">
        <f t="shared" si="1030"/>
        <v>0</v>
      </c>
      <c r="H443" s="34">
        <f t="shared" si="1030"/>
        <v>3000</v>
      </c>
      <c r="I443" s="34">
        <f t="shared" si="1030"/>
        <v>0</v>
      </c>
      <c r="J443" s="34">
        <f t="shared" si="1030"/>
        <v>0</v>
      </c>
      <c r="K443" s="34">
        <f t="shared" si="1030"/>
        <v>0</v>
      </c>
      <c r="L443" s="34">
        <f t="shared" si="1030"/>
        <v>0</v>
      </c>
      <c r="M443" s="34">
        <f t="shared" si="1030"/>
        <v>0</v>
      </c>
      <c r="N443" s="34">
        <f t="shared" si="1030"/>
        <v>0</v>
      </c>
      <c r="O443" s="34">
        <f t="shared" si="1030"/>
        <v>0</v>
      </c>
      <c r="P443" s="34">
        <f t="shared" si="1030"/>
        <v>0</v>
      </c>
      <c r="Q443" s="34">
        <f t="shared" si="1030"/>
        <v>0</v>
      </c>
      <c r="R443" s="34">
        <f t="shared" si="1030"/>
        <v>0</v>
      </c>
      <c r="S443" s="34">
        <f t="shared" ref="G443:AL444" si="1031">S444</f>
        <v>0</v>
      </c>
      <c r="T443" s="34">
        <f t="shared" si="1031"/>
        <v>0</v>
      </c>
      <c r="U443" s="34">
        <f t="shared" si="1031"/>
        <v>0</v>
      </c>
      <c r="V443" s="34">
        <f t="shared" si="1031"/>
        <v>0</v>
      </c>
      <c r="W443" s="34">
        <f t="shared" si="1031"/>
        <v>0</v>
      </c>
      <c r="X443" s="34">
        <f t="shared" si="1031"/>
        <v>0</v>
      </c>
      <c r="Y443" s="34">
        <f t="shared" si="1031"/>
        <v>0</v>
      </c>
      <c r="Z443" s="34">
        <f t="shared" si="1031"/>
        <v>0</v>
      </c>
      <c r="AA443" s="34">
        <f t="shared" si="1031"/>
        <v>0</v>
      </c>
      <c r="AB443" s="34">
        <f t="shared" si="1031"/>
        <v>0</v>
      </c>
      <c r="AC443" s="34">
        <f t="shared" si="1031"/>
        <v>0</v>
      </c>
      <c r="AD443" s="34">
        <f t="shared" si="1031"/>
        <v>0</v>
      </c>
      <c r="AE443" s="34"/>
      <c r="AF443" s="34">
        <f t="shared" si="1031"/>
        <v>0</v>
      </c>
      <c r="AG443" s="34">
        <f t="shared" si="1031"/>
        <v>0</v>
      </c>
      <c r="AH443" s="34">
        <f t="shared" si="1031"/>
        <v>0</v>
      </c>
      <c r="AI443" s="34">
        <f t="shared" si="1031"/>
        <v>0</v>
      </c>
      <c r="AJ443" s="34">
        <f t="shared" si="1031"/>
        <v>0</v>
      </c>
      <c r="AK443" s="34">
        <f t="shared" si="1031"/>
        <v>0</v>
      </c>
      <c r="AL443" s="34">
        <f t="shared" si="1031"/>
        <v>0</v>
      </c>
      <c r="AM443" s="91"/>
      <c r="AN443" s="90">
        <f t="shared" si="984"/>
        <v>0</v>
      </c>
      <c r="AO443" s="277"/>
      <c r="AP443" s="45"/>
    </row>
    <row r="444" spans="1:44" ht="19.5">
      <c r="A444" s="317"/>
      <c r="B444" s="318" t="s">
        <v>33</v>
      </c>
      <c r="C444" s="38">
        <f t="shared" si="1030"/>
        <v>0</v>
      </c>
      <c r="D444" s="38">
        <f t="shared" si="1030"/>
        <v>3000</v>
      </c>
      <c r="E444" s="38">
        <f t="shared" si="1030"/>
        <v>0</v>
      </c>
      <c r="F444" s="38">
        <f t="shared" si="1030"/>
        <v>3000</v>
      </c>
      <c r="G444" s="38">
        <f t="shared" si="1031"/>
        <v>0</v>
      </c>
      <c r="H444" s="38">
        <f t="shared" si="1031"/>
        <v>3000</v>
      </c>
      <c r="I444" s="38">
        <f t="shared" si="1031"/>
        <v>0</v>
      </c>
      <c r="J444" s="38">
        <f t="shared" si="1031"/>
        <v>0</v>
      </c>
      <c r="K444" s="38">
        <f t="shared" si="1031"/>
        <v>0</v>
      </c>
      <c r="L444" s="38">
        <f t="shared" si="1031"/>
        <v>0</v>
      </c>
      <c r="M444" s="38">
        <f t="shared" si="1031"/>
        <v>0</v>
      </c>
      <c r="N444" s="38">
        <f t="shared" si="1031"/>
        <v>0</v>
      </c>
      <c r="O444" s="38">
        <f t="shared" si="1031"/>
        <v>0</v>
      </c>
      <c r="P444" s="38">
        <f t="shared" si="1031"/>
        <v>0</v>
      </c>
      <c r="Q444" s="38">
        <f t="shared" si="1031"/>
        <v>0</v>
      </c>
      <c r="R444" s="38">
        <f t="shared" si="1031"/>
        <v>0</v>
      </c>
      <c r="S444" s="38">
        <f t="shared" si="1031"/>
        <v>0</v>
      </c>
      <c r="T444" s="38">
        <f t="shared" si="1031"/>
        <v>0</v>
      </c>
      <c r="U444" s="38">
        <f t="shared" si="1031"/>
        <v>0</v>
      </c>
      <c r="V444" s="38">
        <f t="shared" si="1031"/>
        <v>0</v>
      </c>
      <c r="W444" s="38">
        <f t="shared" si="1031"/>
        <v>0</v>
      </c>
      <c r="X444" s="38">
        <f t="shared" si="1031"/>
        <v>0</v>
      </c>
      <c r="Y444" s="38">
        <f t="shared" si="1031"/>
        <v>0</v>
      </c>
      <c r="Z444" s="38">
        <f t="shared" si="1031"/>
        <v>0</v>
      </c>
      <c r="AA444" s="38">
        <f t="shared" si="1031"/>
        <v>0</v>
      </c>
      <c r="AB444" s="38">
        <f t="shared" si="1031"/>
        <v>0</v>
      </c>
      <c r="AC444" s="38">
        <f t="shared" si="1031"/>
        <v>0</v>
      </c>
      <c r="AD444" s="38">
        <f t="shared" si="1031"/>
        <v>0</v>
      </c>
      <c r="AE444" s="38"/>
      <c r="AF444" s="38">
        <f t="shared" si="1031"/>
        <v>0</v>
      </c>
      <c r="AG444" s="38">
        <f t="shared" si="1031"/>
        <v>0</v>
      </c>
      <c r="AH444" s="38">
        <f t="shared" si="1031"/>
        <v>0</v>
      </c>
      <c r="AI444" s="38">
        <f t="shared" si="1031"/>
        <v>0</v>
      </c>
      <c r="AJ444" s="38">
        <f t="shared" si="1031"/>
        <v>0</v>
      </c>
      <c r="AK444" s="38">
        <f t="shared" si="1031"/>
        <v>0</v>
      </c>
      <c r="AL444" s="38">
        <f t="shared" si="1031"/>
        <v>0</v>
      </c>
      <c r="AM444" s="91"/>
      <c r="AN444" s="90">
        <f t="shared" si="984"/>
        <v>0</v>
      </c>
      <c r="AO444" s="277"/>
      <c r="AP444" s="45"/>
    </row>
    <row r="445" spans="1:44" ht="37.5">
      <c r="A445" s="284"/>
      <c r="B445" s="314" t="s">
        <v>921</v>
      </c>
      <c r="C445" s="39"/>
      <c r="D445" s="39">
        <f t="shared" ref="D445" si="1032">F445+P445</f>
        <v>3000</v>
      </c>
      <c r="E445" s="39">
        <f t="shared" ref="E445" si="1033">G445+I445+K445+L445+N445</f>
        <v>0</v>
      </c>
      <c r="F445" s="39">
        <f t="shared" ref="F445" si="1034">H445+J445+K445+L445+N445</f>
        <v>3000</v>
      </c>
      <c r="G445" s="35"/>
      <c r="H445" s="35">
        <v>3000</v>
      </c>
      <c r="I445" s="35"/>
      <c r="J445" s="35"/>
      <c r="K445" s="35"/>
      <c r="L445" s="35"/>
      <c r="M445" s="35"/>
      <c r="N445" s="35"/>
      <c r="O445" s="39"/>
      <c r="P445" s="39"/>
      <c r="Q445" s="35">
        <f t="shared" ref="Q445" si="1035">S445+U445+V445+W445</f>
        <v>0</v>
      </c>
      <c r="R445" s="35">
        <f t="shared" ref="R445" si="1036">T445+U445+V445+W445</f>
        <v>0</v>
      </c>
      <c r="S445" s="35"/>
      <c r="T445" s="35"/>
      <c r="U445" s="35"/>
      <c r="V445" s="35"/>
      <c r="W445" s="35"/>
      <c r="X445" s="35"/>
      <c r="Y445" s="39"/>
      <c r="Z445" s="39"/>
      <c r="AA445" s="39"/>
      <c r="AB445" s="39"/>
      <c r="AC445" s="39"/>
      <c r="AD445" s="39"/>
      <c r="AE445" s="39"/>
      <c r="AF445" s="39"/>
      <c r="AG445" s="39"/>
      <c r="AH445" s="39"/>
      <c r="AI445" s="39"/>
      <c r="AJ445" s="39"/>
      <c r="AK445" s="39"/>
      <c r="AL445" s="39"/>
      <c r="AM445" s="91"/>
      <c r="AN445" s="90">
        <f t="shared" si="984"/>
        <v>0</v>
      </c>
      <c r="AO445" s="269" t="s">
        <v>261</v>
      </c>
      <c r="AP445" s="45"/>
    </row>
    <row r="446" spans="1:44">
      <c r="A446" s="24" t="s">
        <v>299</v>
      </c>
      <c r="B446" s="25" t="s">
        <v>244</v>
      </c>
      <c r="C446" s="37">
        <f>C447</f>
        <v>383749.11762523191</v>
      </c>
      <c r="D446" s="37">
        <f>D447</f>
        <v>380717.42411873839</v>
      </c>
      <c r="E446" s="37">
        <f t="shared" ref="E446:AL446" si="1037">E447</f>
        <v>26966.750278293137</v>
      </c>
      <c r="F446" s="37">
        <f t="shared" si="1037"/>
        <v>23935.056771799631</v>
      </c>
      <c r="G446" s="37">
        <f t="shared" si="1037"/>
        <v>0</v>
      </c>
      <c r="H446" s="37">
        <f t="shared" si="1037"/>
        <v>360</v>
      </c>
      <c r="I446" s="37">
        <f t="shared" si="1037"/>
        <v>14195.693506493506</v>
      </c>
      <c r="J446" s="37">
        <f t="shared" si="1037"/>
        <v>24364.056771799631</v>
      </c>
      <c r="K446" s="37">
        <f t="shared" si="1037"/>
        <v>0</v>
      </c>
      <c r="L446" s="37">
        <f t="shared" si="1037"/>
        <v>0</v>
      </c>
      <c r="M446" s="37">
        <f t="shared" si="1037"/>
        <v>0</v>
      </c>
      <c r="N446" s="37">
        <f t="shared" si="1037"/>
        <v>0</v>
      </c>
      <c r="O446" s="37">
        <f t="shared" si="1037"/>
        <v>356782.36734693882</v>
      </c>
      <c r="P446" s="37">
        <f t="shared" si="1037"/>
        <v>356782.36734693882</v>
      </c>
      <c r="Q446" s="37">
        <f t="shared" si="1037"/>
        <v>356782.36734693882</v>
      </c>
      <c r="R446" s="37">
        <f t="shared" si="1037"/>
        <v>356782.36734693882</v>
      </c>
      <c r="S446" s="37">
        <f t="shared" si="1037"/>
        <v>0</v>
      </c>
      <c r="T446" s="37">
        <f t="shared" si="1037"/>
        <v>0</v>
      </c>
      <c r="U446" s="37">
        <f t="shared" si="1037"/>
        <v>95317</v>
      </c>
      <c r="V446" s="37">
        <f t="shared" si="1037"/>
        <v>46640.36734693878</v>
      </c>
      <c r="W446" s="37">
        <f t="shared" si="1037"/>
        <v>214825</v>
      </c>
      <c r="X446" s="37">
        <f t="shared" si="1037"/>
        <v>0</v>
      </c>
      <c r="Y446" s="37">
        <f t="shared" si="1037"/>
        <v>278270</v>
      </c>
      <c r="Z446" s="37">
        <f t="shared" si="1037"/>
        <v>1547</v>
      </c>
      <c r="AA446" s="37">
        <f t="shared" si="1037"/>
        <v>49</v>
      </c>
      <c r="AB446" s="37">
        <f t="shared" si="1037"/>
        <v>1498</v>
      </c>
      <c r="AC446" s="37">
        <f t="shared" si="1037"/>
        <v>0</v>
      </c>
      <c r="AD446" s="37">
        <f t="shared" si="1037"/>
        <v>0</v>
      </c>
      <c r="AE446" s="37"/>
      <c r="AF446" s="37">
        <f t="shared" si="1037"/>
        <v>276723</v>
      </c>
      <c r="AG446" s="37">
        <f t="shared" si="1037"/>
        <v>276723</v>
      </c>
      <c r="AH446" s="37">
        <f t="shared" si="1037"/>
        <v>0</v>
      </c>
      <c r="AI446" s="37">
        <f t="shared" si="1037"/>
        <v>82635</v>
      </c>
      <c r="AJ446" s="37">
        <f t="shared" si="1037"/>
        <v>23481</v>
      </c>
      <c r="AK446" s="37">
        <f t="shared" si="1037"/>
        <v>170607</v>
      </c>
      <c r="AL446" s="37">
        <f t="shared" si="1037"/>
        <v>0</v>
      </c>
      <c r="AM446" s="93">
        <f>Y446/C446*100</f>
        <v>72.513521782676136</v>
      </c>
      <c r="AN446" s="93">
        <f t="shared" si="984"/>
        <v>73.090954700621467</v>
      </c>
      <c r="AO446" s="26"/>
      <c r="AP446" s="49"/>
    </row>
    <row r="447" spans="1:44">
      <c r="A447" s="15" t="s">
        <v>38</v>
      </c>
      <c r="B447" s="2" t="s">
        <v>29</v>
      </c>
      <c r="C447" s="34">
        <f>C448+C453</f>
        <v>383749.11762523191</v>
      </c>
      <c r="D447" s="34">
        <f>D448+D453</f>
        <v>380717.42411873839</v>
      </c>
      <c r="E447" s="34">
        <f t="shared" ref="E447:F447" si="1038">E448+E453</f>
        <v>26966.750278293137</v>
      </c>
      <c r="F447" s="34">
        <f t="shared" si="1038"/>
        <v>23935.056771799631</v>
      </c>
      <c r="G447" s="34">
        <f t="shared" ref="G447:AL447" si="1039">G448+G453</f>
        <v>0</v>
      </c>
      <c r="H447" s="34">
        <f t="shared" si="1039"/>
        <v>360</v>
      </c>
      <c r="I447" s="34">
        <f t="shared" si="1039"/>
        <v>14195.693506493506</v>
      </c>
      <c r="J447" s="34">
        <f t="shared" si="1039"/>
        <v>24364.056771799631</v>
      </c>
      <c r="K447" s="34">
        <f t="shared" si="1039"/>
        <v>0</v>
      </c>
      <c r="L447" s="34">
        <f t="shared" si="1039"/>
        <v>0</v>
      </c>
      <c r="M447" s="34">
        <f t="shared" si="1039"/>
        <v>0</v>
      </c>
      <c r="N447" s="34">
        <f t="shared" si="1039"/>
        <v>0</v>
      </c>
      <c r="O447" s="34">
        <f t="shared" si="1039"/>
        <v>356782.36734693882</v>
      </c>
      <c r="P447" s="34">
        <f t="shared" si="1039"/>
        <v>356782.36734693882</v>
      </c>
      <c r="Q447" s="34">
        <f t="shared" si="1039"/>
        <v>356782.36734693882</v>
      </c>
      <c r="R447" s="34">
        <f t="shared" si="1039"/>
        <v>356782.36734693882</v>
      </c>
      <c r="S447" s="34">
        <f t="shared" si="1039"/>
        <v>0</v>
      </c>
      <c r="T447" s="34">
        <f t="shared" si="1039"/>
        <v>0</v>
      </c>
      <c r="U447" s="34">
        <f t="shared" si="1039"/>
        <v>95317</v>
      </c>
      <c r="V447" s="34">
        <f t="shared" si="1039"/>
        <v>46640.36734693878</v>
      </c>
      <c r="W447" s="34">
        <f t="shared" si="1039"/>
        <v>214825</v>
      </c>
      <c r="X447" s="34">
        <f t="shared" si="1039"/>
        <v>0</v>
      </c>
      <c r="Y447" s="34">
        <f t="shared" si="1039"/>
        <v>278270</v>
      </c>
      <c r="Z447" s="34">
        <f t="shared" si="1039"/>
        <v>1547</v>
      </c>
      <c r="AA447" s="34">
        <f t="shared" si="1039"/>
        <v>49</v>
      </c>
      <c r="AB447" s="34">
        <f t="shared" si="1039"/>
        <v>1498</v>
      </c>
      <c r="AC447" s="34">
        <f t="shared" si="1039"/>
        <v>0</v>
      </c>
      <c r="AD447" s="34">
        <f t="shared" si="1039"/>
        <v>0</v>
      </c>
      <c r="AE447" s="34"/>
      <c r="AF447" s="34">
        <f t="shared" si="1039"/>
        <v>276723</v>
      </c>
      <c r="AG447" s="34">
        <f t="shared" si="1039"/>
        <v>276723</v>
      </c>
      <c r="AH447" s="34">
        <f t="shared" si="1039"/>
        <v>0</v>
      </c>
      <c r="AI447" s="34">
        <f t="shared" si="1039"/>
        <v>82635</v>
      </c>
      <c r="AJ447" s="34">
        <f t="shared" si="1039"/>
        <v>23481</v>
      </c>
      <c r="AK447" s="34">
        <f t="shared" si="1039"/>
        <v>170607</v>
      </c>
      <c r="AL447" s="34">
        <f t="shared" si="1039"/>
        <v>0</v>
      </c>
      <c r="AM447" s="90">
        <f>Y447/C447*100</f>
        <v>72.513521782676136</v>
      </c>
      <c r="AN447" s="90">
        <f t="shared" si="984"/>
        <v>73.090954700621467</v>
      </c>
      <c r="AO447" s="16"/>
      <c r="AP447" s="44"/>
      <c r="AR447" s="57"/>
    </row>
    <row r="448" spans="1:44">
      <c r="A448" s="319" t="s">
        <v>30</v>
      </c>
      <c r="B448" s="320" t="s">
        <v>31</v>
      </c>
      <c r="C448" s="34">
        <f t="shared" ref="C448:E448" si="1040">C449+C451</f>
        <v>0</v>
      </c>
      <c r="D448" s="34">
        <f t="shared" si="1040"/>
        <v>360</v>
      </c>
      <c r="E448" s="34">
        <f t="shared" si="1040"/>
        <v>0</v>
      </c>
      <c r="F448" s="34">
        <f t="shared" ref="F448" si="1041">F449+F451</f>
        <v>360</v>
      </c>
      <c r="G448" s="34">
        <f t="shared" ref="G448:AL448" si="1042">G449+G451</f>
        <v>0</v>
      </c>
      <c r="H448" s="34">
        <f t="shared" si="1042"/>
        <v>360</v>
      </c>
      <c r="I448" s="34">
        <f t="shared" si="1042"/>
        <v>0</v>
      </c>
      <c r="J448" s="34">
        <f t="shared" si="1042"/>
        <v>0</v>
      </c>
      <c r="K448" s="34">
        <f t="shared" si="1042"/>
        <v>0</v>
      </c>
      <c r="L448" s="34">
        <f t="shared" si="1042"/>
        <v>0</v>
      </c>
      <c r="M448" s="34">
        <f t="shared" si="1042"/>
        <v>0</v>
      </c>
      <c r="N448" s="34">
        <f t="shared" si="1042"/>
        <v>0</v>
      </c>
      <c r="O448" s="34">
        <f t="shared" si="1042"/>
        <v>0</v>
      </c>
      <c r="P448" s="34">
        <f t="shared" si="1042"/>
        <v>0</v>
      </c>
      <c r="Q448" s="34">
        <f t="shared" si="1042"/>
        <v>0</v>
      </c>
      <c r="R448" s="34">
        <f t="shared" si="1042"/>
        <v>0</v>
      </c>
      <c r="S448" s="34">
        <f t="shared" si="1042"/>
        <v>0</v>
      </c>
      <c r="T448" s="34">
        <f t="shared" si="1042"/>
        <v>0</v>
      </c>
      <c r="U448" s="34">
        <f t="shared" si="1042"/>
        <v>0</v>
      </c>
      <c r="V448" s="34">
        <f t="shared" si="1042"/>
        <v>0</v>
      </c>
      <c r="W448" s="34">
        <f t="shared" si="1042"/>
        <v>0</v>
      </c>
      <c r="X448" s="34">
        <f t="shared" si="1042"/>
        <v>0</v>
      </c>
      <c r="Y448" s="34">
        <f t="shared" si="1042"/>
        <v>49</v>
      </c>
      <c r="Z448" s="34">
        <f t="shared" si="1042"/>
        <v>49</v>
      </c>
      <c r="AA448" s="34">
        <f t="shared" si="1042"/>
        <v>49</v>
      </c>
      <c r="AB448" s="34">
        <f t="shared" si="1042"/>
        <v>0</v>
      </c>
      <c r="AC448" s="34">
        <f t="shared" si="1042"/>
        <v>0</v>
      </c>
      <c r="AD448" s="34">
        <f t="shared" si="1042"/>
        <v>0</v>
      </c>
      <c r="AE448" s="34"/>
      <c r="AF448" s="34">
        <f t="shared" si="1042"/>
        <v>0</v>
      </c>
      <c r="AG448" s="34">
        <f t="shared" si="1042"/>
        <v>0</v>
      </c>
      <c r="AH448" s="34">
        <f t="shared" si="1042"/>
        <v>0</v>
      </c>
      <c r="AI448" s="34">
        <f t="shared" si="1042"/>
        <v>0</v>
      </c>
      <c r="AJ448" s="34">
        <f t="shared" si="1042"/>
        <v>0</v>
      </c>
      <c r="AK448" s="34">
        <f t="shared" si="1042"/>
        <v>0</v>
      </c>
      <c r="AL448" s="34">
        <f t="shared" si="1042"/>
        <v>0</v>
      </c>
      <c r="AM448" s="90"/>
      <c r="AN448" s="90"/>
      <c r="AO448" s="16"/>
      <c r="AP448" s="44"/>
      <c r="AR448" s="57"/>
    </row>
    <row r="449" spans="1:46" ht="19.5">
      <c r="A449" s="317" t="s">
        <v>52</v>
      </c>
      <c r="B449" s="318" t="s">
        <v>32</v>
      </c>
      <c r="C449" s="34">
        <f t="shared" ref="C449:AL449" si="1043">C450</f>
        <v>0</v>
      </c>
      <c r="D449" s="34">
        <f t="shared" si="1043"/>
        <v>260</v>
      </c>
      <c r="E449" s="34">
        <f t="shared" si="1043"/>
        <v>0</v>
      </c>
      <c r="F449" s="34">
        <f t="shared" si="1043"/>
        <v>260</v>
      </c>
      <c r="G449" s="34">
        <f t="shared" si="1043"/>
        <v>0</v>
      </c>
      <c r="H449" s="34">
        <f t="shared" si="1043"/>
        <v>260</v>
      </c>
      <c r="I449" s="34">
        <f t="shared" si="1043"/>
        <v>0</v>
      </c>
      <c r="J449" s="34">
        <f t="shared" si="1043"/>
        <v>0</v>
      </c>
      <c r="K449" s="34">
        <f t="shared" si="1043"/>
        <v>0</v>
      </c>
      <c r="L449" s="34">
        <f t="shared" si="1043"/>
        <v>0</v>
      </c>
      <c r="M449" s="34">
        <f t="shared" si="1043"/>
        <v>0</v>
      </c>
      <c r="N449" s="34">
        <f t="shared" si="1043"/>
        <v>0</v>
      </c>
      <c r="O449" s="34">
        <f t="shared" si="1043"/>
        <v>0</v>
      </c>
      <c r="P449" s="34">
        <f t="shared" si="1043"/>
        <v>0</v>
      </c>
      <c r="Q449" s="34">
        <f t="shared" si="1043"/>
        <v>0</v>
      </c>
      <c r="R449" s="34">
        <f t="shared" si="1043"/>
        <v>0</v>
      </c>
      <c r="S449" s="34">
        <f t="shared" si="1043"/>
        <v>0</v>
      </c>
      <c r="T449" s="34">
        <f t="shared" si="1043"/>
        <v>0</v>
      </c>
      <c r="U449" s="34">
        <f t="shared" si="1043"/>
        <v>0</v>
      </c>
      <c r="V449" s="34">
        <f t="shared" si="1043"/>
        <v>0</v>
      </c>
      <c r="W449" s="34">
        <f t="shared" si="1043"/>
        <v>0</v>
      </c>
      <c r="X449" s="34">
        <f t="shared" si="1043"/>
        <v>0</v>
      </c>
      <c r="Y449" s="34">
        <f t="shared" si="1043"/>
        <v>10</v>
      </c>
      <c r="Z449" s="34">
        <f t="shared" si="1043"/>
        <v>10</v>
      </c>
      <c r="AA449" s="34">
        <f t="shared" si="1043"/>
        <v>10</v>
      </c>
      <c r="AB449" s="34">
        <f t="shared" si="1043"/>
        <v>0</v>
      </c>
      <c r="AC449" s="34">
        <f t="shared" si="1043"/>
        <v>0</v>
      </c>
      <c r="AD449" s="34">
        <f t="shared" si="1043"/>
        <v>0</v>
      </c>
      <c r="AE449" s="34"/>
      <c r="AF449" s="34">
        <f t="shared" si="1043"/>
        <v>0</v>
      </c>
      <c r="AG449" s="34">
        <f t="shared" si="1043"/>
        <v>0</v>
      </c>
      <c r="AH449" s="34">
        <f t="shared" si="1043"/>
        <v>0</v>
      </c>
      <c r="AI449" s="34">
        <f t="shared" si="1043"/>
        <v>0</v>
      </c>
      <c r="AJ449" s="34">
        <f t="shared" si="1043"/>
        <v>0</v>
      </c>
      <c r="AK449" s="34">
        <f t="shared" si="1043"/>
        <v>0</v>
      </c>
      <c r="AL449" s="34">
        <f t="shared" si="1043"/>
        <v>0</v>
      </c>
      <c r="AM449" s="90"/>
      <c r="AN449" s="90"/>
      <c r="AO449" s="16"/>
      <c r="AP449" s="44"/>
      <c r="AR449" s="57"/>
    </row>
    <row r="450" spans="1:46" ht="56.25">
      <c r="A450" s="321"/>
      <c r="B450" s="322" t="s">
        <v>703</v>
      </c>
      <c r="C450" s="34"/>
      <c r="D450" s="39">
        <f t="shared" ref="D450:D452" si="1044">F450+P450</f>
        <v>260</v>
      </c>
      <c r="E450" s="34"/>
      <c r="F450" s="39">
        <f t="shared" ref="F450:F452" si="1045">H450+J450+K450+L450+N450</f>
        <v>260</v>
      </c>
      <c r="G450" s="34"/>
      <c r="H450" s="39">
        <v>260</v>
      </c>
      <c r="I450" s="34"/>
      <c r="J450" s="34"/>
      <c r="K450" s="34"/>
      <c r="L450" s="34"/>
      <c r="M450" s="34"/>
      <c r="N450" s="34"/>
      <c r="O450" s="34"/>
      <c r="P450" s="34"/>
      <c r="Q450" s="35">
        <f t="shared" ref="Q450" si="1046">S450+U450+V450+W450</f>
        <v>0</v>
      </c>
      <c r="R450" s="35">
        <f t="shared" ref="R450" si="1047">T450+U450+V450+W450</f>
        <v>0</v>
      </c>
      <c r="S450" s="34"/>
      <c r="T450" s="34"/>
      <c r="U450" s="34"/>
      <c r="V450" s="34"/>
      <c r="W450" s="34"/>
      <c r="X450" s="34"/>
      <c r="Y450" s="39">
        <f t="shared" ref="Y450" si="1048">Z450+AF450</f>
        <v>10</v>
      </c>
      <c r="Z450" s="39">
        <f t="shared" ref="Z450" si="1049">AA450+AB450+AC450+AD450</f>
        <v>10</v>
      </c>
      <c r="AA450" s="39">
        <v>10</v>
      </c>
      <c r="AB450" s="34"/>
      <c r="AC450" s="34"/>
      <c r="AD450" s="34"/>
      <c r="AE450" s="34"/>
      <c r="AF450" s="34"/>
      <c r="AG450" s="34"/>
      <c r="AH450" s="34"/>
      <c r="AI450" s="34"/>
      <c r="AJ450" s="34"/>
      <c r="AK450" s="34"/>
      <c r="AL450" s="34"/>
      <c r="AM450" s="90"/>
      <c r="AN450" s="90"/>
      <c r="AO450" s="269" t="s">
        <v>259</v>
      </c>
      <c r="AP450" s="44"/>
      <c r="AR450" s="57"/>
    </row>
    <row r="451" spans="1:46" ht="19.5">
      <c r="A451" s="317" t="s">
        <v>46</v>
      </c>
      <c r="B451" s="318" t="s">
        <v>33</v>
      </c>
      <c r="C451" s="34">
        <f t="shared" ref="C451:AL451" si="1050">C452</f>
        <v>0</v>
      </c>
      <c r="D451" s="34">
        <f t="shared" si="1050"/>
        <v>100</v>
      </c>
      <c r="E451" s="34">
        <f t="shared" si="1050"/>
        <v>0</v>
      </c>
      <c r="F451" s="34">
        <f t="shared" si="1050"/>
        <v>100</v>
      </c>
      <c r="G451" s="34">
        <f t="shared" si="1050"/>
        <v>0</v>
      </c>
      <c r="H451" s="34">
        <f t="shared" si="1050"/>
        <v>100</v>
      </c>
      <c r="I451" s="34">
        <f t="shared" si="1050"/>
        <v>0</v>
      </c>
      <c r="J451" s="34">
        <f t="shared" si="1050"/>
        <v>0</v>
      </c>
      <c r="K451" s="34">
        <f t="shared" si="1050"/>
        <v>0</v>
      </c>
      <c r="L451" s="34">
        <f t="shared" si="1050"/>
        <v>0</v>
      </c>
      <c r="M451" s="34">
        <f t="shared" si="1050"/>
        <v>0</v>
      </c>
      <c r="N451" s="34">
        <f t="shared" si="1050"/>
        <v>0</v>
      </c>
      <c r="O451" s="34">
        <f t="shared" si="1050"/>
        <v>0</v>
      </c>
      <c r="P451" s="34">
        <f t="shared" si="1050"/>
        <v>0</v>
      </c>
      <c r="Q451" s="34">
        <f t="shared" si="1050"/>
        <v>0</v>
      </c>
      <c r="R451" s="34">
        <f t="shared" si="1050"/>
        <v>0</v>
      </c>
      <c r="S451" s="34">
        <f t="shared" si="1050"/>
        <v>0</v>
      </c>
      <c r="T451" s="34">
        <f t="shared" si="1050"/>
        <v>0</v>
      </c>
      <c r="U451" s="34">
        <f t="shared" si="1050"/>
        <v>0</v>
      </c>
      <c r="V451" s="34">
        <f t="shared" si="1050"/>
        <v>0</v>
      </c>
      <c r="W451" s="34">
        <f t="shared" si="1050"/>
        <v>0</v>
      </c>
      <c r="X451" s="34">
        <f t="shared" si="1050"/>
        <v>0</v>
      </c>
      <c r="Y451" s="34">
        <f t="shared" si="1050"/>
        <v>39</v>
      </c>
      <c r="Z451" s="34">
        <f t="shared" si="1050"/>
        <v>39</v>
      </c>
      <c r="AA451" s="34">
        <f t="shared" si="1050"/>
        <v>39</v>
      </c>
      <c r="AB451" s="34">
        <f t="shared" si="1050"/>
        <v>0</v>
      </c>
      <c r="AC451" s="34">
        <f t="shared" si="1050"/>
        <v>0</v>
      </c>
      <c r="AD451" s="34">
        <f t="shared" si="1050"/>
        <v>0</v>
      </c>
      <c r="AE451" s="34"/>
      <c r="AF451" s="34">
        <f t="shared" si="1050"/>
        <v>0</v>
      </c>
      <c r="AG451" s="34">
        <f t="shared" si="1050"/>
        <v>0</v>
      </c>
      <c r="AH451" s="34">
        <f t="shared" si="1050"/>
        <v>0</v>
      </c>
      <c r="AI451" s="34">
        <f t="shared" si="1050"/>
        <v>0</v>
      </c>
      <c r="AJ451" s="34">
        <f t="shared" si="1050"/>
        <v>0</v>
      </c>
      <c r="AK451" s="34">
        <f t="shared" si="1050"/>
        <v>0</v>
      </c>
      <c r="AL451" s="34">
        <f t="shared" si="1050"/>
        <v>0</v>
      </c>
      <c r="AM451" s="90"/>
      <c r="AN451" s="90"/>
      <c r="AO451" s="16"/>
      <c r="AP451" s="44"/>
      <c r="AR451" s="57"/>
    </row>
    <row r="452" spans="1:46" ht="56.25">
      <c r="A452" s="321"/>
      <c r="B452" s="322" t="s">
        <v>702</v>
      </c>
      <c r="C452" s="34"/>
      <c r="D452" s="39">
        <f t="shared" si="1044"/>
        <v>100</v>
      </c>
      <c r="E452" s="34"/>
      <c r="F452" s="39">
        <f t="shared" si="1045"/>
        <v>100</v>
      </c>
      <c r="G452" s="34"/>
      <c r="H452" s="39">
        <v>100</v>
      </c>
      <c r="I452" s="34"/>
      <c r="J452" s="34"/>
      <c r="K452" s="34"/>
      <c r="L452" s="34"/>
      <c r="M452" s="34"/>
      <c r="N452" s="34"/>
      <c r="O452" s="34"/>
      <c r="P452" s="34"/>
      <c r="Q452" s="35">
        <f t="shared" ref="Q452" si="1051">S452+U452+V452+W452</f>
        <v>0</v>
      </c>
      <c r="R452" s="35">
        <f t="shared" ref="R452" si="1052">T452+U452+V452+W452</f>
        <v>0</v>
      </c>
      <c r="S452" s="34"/>
      <c r="T452" s="34"/>
      <c r="U452" s="34"/>
      <c r="V452" s="34"/>
      <c r="W452" s="34"/>
      <c r="X452" s="34"/>
      <c r="Y452" s="39">
        <f t="shared" ref="Y452" si="1053">Z452+AF452</f>
        <v>39</v>
      </c>
      <c r="Z452" s="39">
        <f t="shared" ref="Z452" si="1054">AA452+AB452+AC452+AD452</f>
        <v>39</v>
      </c>
      <c r="AA452" s="39">
        <v>39</v>
      </c>
      <c r="AB452" s="34"/>
      <c r="AC452" s="34"/>
      <c r="AD452" s="34"/>
      <c r="AE452" s="34"/>
      <c r="AF452" s="34"/>
      <c r="AG452" s="34"/>
      <c r="AH452" s="34"/>
      <c r="AI452" s="34"/>
      <c r="AJ452" s="34"/>
      <c r="AK452" s="34"/>
      <c r="AL452" s="34"/>
      <c r="AM452" s="90"/>
      <c r="AN452" s="90"/>
      <c r="AO452" s="269" t="s">
        <v>259</v>
      </c>
      <c r="AP452" s="44"/>
      <c r="AR452" s="57"/>
    </row>
    <row r="453" spans="1:46">
      <c r="A453" s="16" t="s">
        <v>34</v>
      </c>
      <c r="B453" s="2" t="s">
        <v>35</v>
      </c>
      <c r="C453" s="34">
        <f>C454</f>
        <v>383749.11762523191</v>
      </c>
      <c r="D453" s="34">
        <f>D454</f>
        <v>380357.42411873839</v>
      </c>
      <c r="E453" s="34">
        <f t="shared" ref="E453:AB453" si="1055">E454</f>
        <v>26966.750278293137</v>
      </c>
      <c r="F453" s="34">
        <f t="shared" si="1055"/>
        <v>23575.056771799631</v>
      </c>
      <c r="G453" s="34">
        <f t="shared" si="1055"/>
        <v>0</v>
      </c>
      <c r="H453" s="34">
        <f t="shared" si="1055"/>
        <v>0</v>
      </c>
      <c r="I453" s="34">
        <f t="shared" si="1055"/>
        <v>14195.693506493506</v>
      </c>
      <c r="J453" s="34">
        <f t="shared" si="1055"/>
        <v>24364.056771799631</v>
      </c>
      <c r="K453" s="34">
        <f t="shared" si="1055"/>
        <v>0</v>
      </c>
      <c r="L453" s="34">
        <f t="shared" si="1055"/>
        <v>0</v>
      </c>
      <c r="M453" s="34">
        <f t="shared" si="1055"/>
        <v>0</v>
      </c>
      <c r="N453" s="34">
        <f t="shared" si="1055"/>
        <v>0</v>
      </c>
      <c r="O453" s="34">
        <f t="shared" si="1055"/>
        <v>356782.36734693882</v>
      </c>
      <c r="P453" s="34">
        <f t="shared" si="1055"/>
        <v>356782.36734693882</v>
      </c>
      <c r="Q453" s="34">
        <f t="shared" si="1055"/>
        <v>356782.36734693882</v>
      </c>
      <c r="R453" s="34">
        <f t="shared" si="1055"/>
        <v>356782.36734693882</v>
      </c>
      <c r="S453" s="34">
        <f t="shared" si="1055"/>
        <v>0</v>
      </c>
      <c r="T453" s="34">
        <f t="shared" si="1055"/>
        <v>0</v>
      </c>
      <c r="U453" s="34">
        <f t="shared" si="1055"/>
        <v>95317</v>
      </c>
      <c r="V453" s="34">
        <f t="shared" si="1055"/>
        <v>46640.36734693878</v>
      </c>
      <c r="W453" s="34">
        <f t="shared" si="1055"/>
        <v>214825</v>
      </c>
      <c r="X453" s="34">
        <f t="shared" si="1055"/>
        <v>0</v>
      </c>
      <c r="Y453" s="34">
        <f t="shared" si="1055"/>
        <v>278221</v>
      </c>
      <c r="Z453" s="34">
        <f t="shared" si="1055"/>
        <v>1498</v>
      </c>
      <c r="AA453" s="34">
        <f t="shared" si="1055"/>
        <v>0</v>
      </c>
      <c r="AB453" s="34">
        <f t="shared" si="1055"/>
        <v>1498</v>
      </c>
      <c r="AC453" s="34">
        <f t="shared" ref="AC453:AL453" si="1056">AC454</f>
        <v>0</v>
      </c>
      <c r="AD453" s="34">
        <f t="shared" si="1056"/>
        <v>0</v>
      </c>
      <c r="AE453" s="34"/>
      <c r="AF453" s="34">
        <f t="shared" si="1056"/>
        <v>276723</v>
      </c>
      <c r="AG453" s="34">
        <f t="shared" si="1056"/>
        <v>276723</v>
      </c>
      <c r="AH453" s="34">
        <f t="shared" si="1056"/>
        <v>0</v>
      </c>
      <c r="AI453" s="34">
        <f t="shared" si="1056"/>
        <v>82635</v>
      </c>
      <c r="AJ453" s="34">
        <f t="shared" si="1056"/>
        <v>23481</v>
      </c>
      <c r="AK453" s="34">
        <f t="shared" si="1056"/>
        <v>170607</v>
      </c>
      <c r="AL453" s="34">
        <f t="shared" si="1056"/>
        <v>0</v>
      </c>
      <c r="AM453" s="90">
        <f t="shared" ref="AM453:AM476" si="1057">Y453/C453*100</f>
        <v>72.500753023674619</v>
      </c>
      <c r="AN453" s="90">
        <f t="shared" si="984"/>
        <v>73.147251074333212</v>
      </c>
      <c r="AO453" s="16"/>
      <c r="AP453" s="44"/>
    </row>
    <row r="454" spans="1:46" ht="19.5">
      <c r="A454" s="21" t="s">
        <v>46</v>
      </c>
      <c r="B454" s="56" t="s">
        <v>33</v>
      </c>
      <c r="C454" s="38">
        <f>SUM(C455,C466,C490)</f>
        <v>383749.11762523191</v>
      </c>
      <c r="D454" s="38">
        <f>SUM(D455,D466,D490)</f>
        <v>380357.42411873839</v>
      </c>
      <c r="E454" s="38">
        <f t="shared" ref="E454" si="1058">SUM(E455,E466,E490)</f>
        <v>26966.750278293137</v>
      </c>
      <c r="F454" s="38">
        <f t="shared" ref="F454" si="1059">SUM(F455,F466,F490)</f>
        <v>23575.056771799631</v>
      </c>
      <c r="G454" s="38">
        <f t="shared" ref="G454:AL454" si="1060">SUM(G455,G466,G490)</f>
        <v>0</v>
      </c>
      <c r="H454" s="38">
        <f t="shared" si="1060"/>
        <v>0</v>
      </c>
      <c r="I454" s="38">
        <f t="shared" si="1060"/>
        <v>14195.693506493506</v>
      </c>
      <c r="J454" s="38">
        <f t="shared" si="1060"/>
        <v>24364.056771799631</v>
      </c>
      <c r="K454" s="38">
        <f t="shared" si="1060"/>
        <v>0</v>
      </c>
      <c r="L454" s="38">
        <f t="shared" si="1060"/>
        <v>0</v>
      </c>
      <c r="M454" s="38">
        <f t="shared" si="1060"/>
        <v>0</v>
      </c>
      <c r="N454" s="38">
        <f t="shared" si="1060"/>
        <v>0</v>
      </c>
      <c r="O454" s="38">
        <f t="shared" si="1060"/>
        <v>356782.36734693882</v>
      </c>
      <c r="P454" s="38">
        <f t="shared" si="1060"/>
        <v>356782.36734693882</v>
      </c>
      <c r="Q454" s="38">
        <f t="shared" si="1060"/>
        <v>356782.36734693882</v>
      </c>
      <c r="R454" s="38">
        <f t="shared" si="1060"/>
        <v>356782.36734693882</v>
      </c>
      <c r="S454" s="38">
        <f t="shared" si="1060"/>
        <v>0</v>
      </c>
      <c r="T454" s="38">
        <f t="shared" si="1060"/>
        <v>0</v>
      </c>
      <c r="U454" s="38">
        <f t="shared" si="1060"/>
        <v>95317</v>
      </c>
      <c r="V454" s="38">
        <f t="shared" si="1060"/>
        <v>46640.36734693878</v>
      </c>
      <c r="W454" s="38">
        <f t="shared" si="1060"/>
        <v>214825</v>
      </c>
      <c r="X454" s="38">
        <f t="shared" si="1060"/>
        <v>0</v>
      </c>
      <c r="Y454" s="38">
        <f t="shared" si="1060"/>
        <v>278221</v>
      </c>
      <c r="Z454" s="38">
        <f t="shared" si="1060"/>
        <v>1498</v>
      </c>
      <c r="AA454" s="38">
        <f t="shared" si="1060"/>
        <v>0</v>
      </c>
      <c r="AB454" s="38">
        <f t="shared" si="1060"/>
        <v>1498</v>
      </c>
      <c r="AC454" s="38">
        <f t="shared" si="1060"/>
        <v>0</v>
      </c>
      <c r="AD454" s="38">
        <f t="shared" si="1060"/>
        <v>0</v>
      </c>
      <c r="AE454" s="38"/>
      <c r="AF454" s="38">
        <f t="shared" si="1060"/>
        <v>276723</v>
      </c>
      <c r="AG454" s="38">
        <f t="shared" si="1060"/>
        <v>276723</v>
      </c>
      <c r="AH454" s="38">
        <f t="shared" si="1060"/>
        <v>0</v>
      </c>
      <c r="AI454" s="38">
        <f t="shared" si="1060"/>
        <v>82635</v>
      </c>
      <c r="AJ454" s="38">
        <f t="shared" si="1060"/>
        <v>23481</v>
      </c>
      <c r="AK454" s="38">
        <f t="shared" si="1060"/>
        <v>170607</v>
      </c>
      <c r="AL454" s="38">
        <f t="shared" si="1060"/>
        <v>0</v>
      </c>
      <c r="AM454" s="96">
        <f t="shared" si="1057"/>
        <v>72.500753023674619</v>
      </c>
      <c r="AN454" s="90">
        <f t="shared" si="984"/>
        <v>73.147251074333212</v>
      </c>
      <c r="AO454" s="31"/>
      <c r="AP454" s="51"/>
    </row>
    <row r="455" spans="1:46" ht="44.25" customHeight="1">
      <c r="A455" s="64" t="s">
        <v>8</v>
      </c>
      <c r="B455" s="65" t="s">
        <v>245</v>
      </c>
      <c r="C455" s="66">
        <f>C456+C459</f>
        <v>104849</v>
      </c>
      <c r="D455" s="66">
        <f>D456+D459</f>
        <v>104849</v>
      </c>
      <c r="E455" s="66">
        <f t="shared" ref="E455" si="1061">E456+E459</f>
        <v>9532</v>
      </c>
      <c r="F455" s="66">
        <f t="shared" ref="F455" si="1062">F456+F459</f>
        <v>9532</v>
      </c>
      <c r="G455" s="66">
        <f t="shared" ref="G455:AL455" si="1063">G456+G459</f>
        <v>0</v>
      </c>
      <c r="H455" s="66">
        <f t="shared" si="1063"/>
        <v>0</v>
      </c>
      <c r="I455" s="66">
        <f t="shared" si="1063"/>
        <v>9532</v>
      </c>
      <c r="J455" s="66">
        <f t="shared" si="1063"/>
        <v>9532</v>
      </c>
      <c r="K455" s="66">
        <f t="shared" si="1063"/>
        <v>0</v>
      </c>
      <c r="L455" s="66">
        <f t="shared" si="1063"/>
        <v>0</v>
      </c>
      <c r="M455" s="66">
        <f t="shared" si="1063"/>
        <v>0</v>
      </c>
      <c r="N455" s="66">
        <f t="shared" si="1063"/>
        <v>0</v>
      </c>
      <c r="O455" s="66">
        <f t="shared" si="1063"/>
        <v>95317</v>
      </c>
      <c r="P455" s="66">
        <f t="shared" si="1063"/>
        <v>95317</v>
      </c>
      <c r="Q455" s="66">
        <f t="shared" si="1063"/>
        <v>95317</v>
      </c>
      <c r="R455" s="66">
        <f t="shared" si="1063"/>
        <v>95317</v>
      </c>
      <c r="S455" s="66">
        <f t="shared" si="1063"/>
        <v>0</v>
      </c>
      <c r="T455" s="66">
        <f t="shared" si="1063"/>
        <v>0</v>
      </c>
      <c r="U455" s="66">
        <f t="shared" si="1063"/>
        <v>95317</v>
      </c>
      <c r="V455" s="66">
        <f t="shared" si="1063"/>
        <v>0</v>
      </c>
      <c r="W455" s="66">
        <f t="shared" si="1063"/>
        <v>0</v>
      </c>
      <c r="X455" s="66">
        <f t="shared" si="1063"/>
        <v>0</v>
      </c>
      <c r="Y455" s="66">
        <f t="shared" si="1063"/>
        <v>83597</v>
      </c>
      <c r="Z455" s="401">
        <f t="shared" si="1063"/>
        <v>962</v>
      </c>
      <c r="AA455" s="401">
        <f t="shared" si="1063"/>
        <v>0</v>
      </c>
      <c r="AB455" s="401">
        <f t="shared" si="1063"/>
        <v>962</v>
      </c>
      <c r="AC455" s="401">
        <f t="shared" si="1063"/>
        <v>0</v>
      </c>
      <c r="AD455" s="401">
        <f t="shared" si="1063"/>
        <v>0</v>
      </c>
      <c r="AE455" s="401"/>
      <c r="AF455" s="401">
        <f t="shared" si="1063"/>
        <v>82635</v>
      </c>
      <c r="AG455" s="401">
        <f t="shared" si="1063"/>
        <v>82635</v>
      </c>
      <c r="AH455" s="401">
        <f t="shared" si="1063"/>
        <v>0</v>
      </c>
      <c r="AI455" s="401">
        <f t="shared" si="1063"/>
        <v>82635</v>
      </c>
      <c r="AJ455" s="66">
        <f t="shared" si="1063"/>
        <v>0</v>
      </c>
      <c r="AK455" s="66">
        <f t="shared" si="1063"/>
        <v>0</v>
      </c>
      <c r="AL455" s="66">
        <f t="shared" si="1063"/>
        <v>0</v>
      </c>
      <c r="AM455" s="100">
        <f t="shared" si="1057"/>
        <v>79.730851033390877</v>
      </c>
      <c r="AN455" s="100">
        <f t="shared" si="984"/>
        <v>79.730851033390877</v>
      </c>
      <c r="AO455" s="64"/>
      <c r="AP455" s="67"/>
    </row>
    <row r="456" spans="1:46" ht="44.25" customHeight="1">
      <c r="A456" s="16">
        <v>1</v>
      </c>
      <c r="B456" s="2" t="s">
        <v>345</v>
      </c>
      <c r="C456" s="34">
        <f>C457+C458</f>
        <v>61767</v>
      </c>
      <c r="D456" s="34">
        <f>D457+D458</f>
        <v>61767</v>
      </c>
      <c r="E456" s="34">
        <f t="shared" ref="E456:W456" si="1064">E457+E458</f>
        <v>5615</v>
      </c>
      <c r="F456" s="34">
        <f t="shared" ref="F456:H456" si="1065">F457+F458</f>
        <v>5615</v>
      </c>
      <c r="G456" s="34">
        <f t="shared" si="1065"/>
        <v>0</v>
      </c>
      <c r="H456" s="34">
        <f t="shared" si="1065"/>
        <v>0</v>
      </c>
      <c r="I456" s="34">
        <f t="shared" si="1064"/>
        <v>5615</v>
      </c>
      <c r="J456" s="34">
        <f t="shared" ref="J456" si="1066">J457+J458</f>
        <v>5615</v>
      </c>
      <c r="K456" s="34">
        <f t="shared" si="1064"/>
        <v>0</v>
      </c>
      <c r="L456" s="34">
        <f t="shared" si="1064"/>
        <v>0</v>
      </c>
      <c r="M456" s="34"/>
      <c r="N456" s="34"/>
      <c r="O456" s="34">
        <f t="shared" si="1064"/>
        <v>56152</v>
      </c>
      <c r="P456" s="34">
        <f t="shared" ref="P456" si="1067">P457+P458</f>
        <v>56152</v>
      </c>
      <c r="Q456" s="34">
        <f t="shared" si="1064"/>
        <v>56152</v>
      </c>
      <c r="R456" s="34">
        <f t="shared" ref="R456" si="1068">R457+R458</f>
        <v>56152</v>
      </c>
      <c r="S456" s="34">
        <f t="shared" si="1064"/>
        <v>0</v>
      </c>
      <c r="T456" s="34"/>
      <c r="U456" s="34">
        <f t="shared" si="1064"/>
        <v>56152</v>
      </c>
      <c r="V456" s="34">
        <f t="shared" si="1064"/>
        <v>0</v>
      </c>
      <c r="W456" s="34">
        <f t="shared" si="1064"/>
        <v>0</v>
      </c>
      <c r="X456" s="34">
        <f t="shared" ref="X456:AL456" si="1069">X457+X458</f>
        <v>0</v>
      </c>
      <c r="Y456" s="34">
        <f t="shared" si="1069"/>
        <v>54885</v>
      </c>
      <c r="Z456" s="34">
        <f t="shared" si="1069"/>
        <v>0</v>
      </c>
      <c r="AA456" s="34">
        <f t="shared" si="1069"/>
        <v>0</v>
      </c>
      <c r="AB456" s="34">
        <f t="shared" si="1069"/>
        <v>0</v>
      </c>
      <c r="AC456" s="34">
        <f t="shared" si="1069"/>
        <v>0</v>
      </c>
      <c r="AD456" s="34">
        <f t="shared" si="1069"/>
        <v>0</v>
      </c>
      <c r="AE456" s="34"/>
      <c r="AF456" s="34">
        <f t="shared" si="1069"/>
        <v>54885</v>
      </c>
      <c r="AG456" s="34">
        <f t="shared" si="1069"/>
        <v>54885</v>
      </c>
      <c r="AH456" s="34">
        <f t="shared" si="1069"/>
        <v>0</v>
      </c>
      <c r="AI456" s="34">
        <f t="shared" si="1069"/>
        <v>54885</v>
      </c>
      <c r="AJ456" s="34">
        <f t="shared" si="1069"/>
        <v>0</v>
      </c>
      <c r="AK456" s="34">
        <f t="shared" si="1069"/>
        <v>0</v>
      </c>
      <c r="AL456" s="34">
        <f t="shared" si="1069"/>
        <v>0</v>
      </c>
      <c r="AM456" s="90">
        <f t="shared" si="1057"/>
        <v>88.858128126669584</v>
      </c>
      <c r="AN456" s="90">
        <f t="shared" si="984"/>
        <v>88.858128126669584</v>
      </c>
      <c r="AO456" s="16"/>
      <c r="AP456" s="44"/>
      <c r="AR456" s="57"/>
      <c r="AS456">
        <v>50458</v>
      </c>
    </row>
    <row r="457" spans="1:46" ht="51.75" customHeight="1">
      <c r="A457" s="27" t="s">
        <v>330</v>
      </c>
      <c r="B457" s="28" t="s">
        <v>346</v>
      </c>
      <c r="C457" s="39">
        <f t="shared" ref="C457:D458" si="1070">E457+O457</f>
        <v>50767</v>
      </c>
      <c r="D457" s="39">
        <f t="shared" si="1070"/>
        <v>50767</v>
      </c>
      <c r="E457" s="39">
        <f t="shared" ref="E457:E458" si="1071">G457+I457+K457+L457+N457</f>
        <v>4615</v>
      </c>
      <c r="F457" s="39">
        <f t="shared" ref="F457:F458" si="1072">H457+J457+K457+L457+N457</f>
        <v>4615</v>
      </c>
      <c r="G457" s="39"/>
      <c r="H457" s="39"/>
      <c r="I457" s="39">
        <v>4615</v>
      </c>
      <c r="J457" s="39">
        <v>4615</v>
      </c>
      <c r="K457" s="39"/>
      <c r="L457" s="39"/>
      <c r="M457" s="39"/>
      <c r="N457" s="39"/>
      <c r="O457" s="35">
        <f t="shared" ref="O457:O458" si="1073">Q457+X457</f>
        <v>46152</v>
      </c>
      <c r="P457" s="35">
        <f t="shared" ref="P457:P458" si="1074">R457+X457</f>
        <v>46152</v>
      </c>
      <c r="Q457" s="35">
        <f t="shared" ref="Q457:Q458" si="1075">S457+U457+V457+W457</f>
        <v>46152</v>
      </c>
      <c r="R457" s="35">
        <f t="shared" ref="R457:R458" si="1076">T457+U457+V457+W457</f>
        <v>46152</v>
      </c>
      <c r="S457" s="39"/>
      <c r="T457" s="39"/>
      <c r="U457" s="39">
        <v>46152</v>
      </c>
      <c r="V457" s="39"/>
      <c r="W457" s="39"/>
      <c r="X457" s="39"/>
      <c r="Y457" s="39">
        <f>Z457+AF457</f>
        <v>46152</v>
      </c>
      <c r="Z457" s="39">
        <f t="shared" ref="Z457:Z458" si="1077">AA457+AB457+AC457+AD457</f>
        <v>0</v>
      </c>
      <c r="AA457" s="39"/>
      <c r="AB457" s="39"/>
      <c r="AC457" s="39"/>
      <c r="AD457" s="39"/>
      <c r="AE457" s="39"/>
      <c r="AF457" s="39">
        <f t="shared" ref="AF457:AF458" si="1078">AG457+AL457</f>
        <v>46152</v>
      </c>
      <c r="AG457" s="39">
        <f t="shared" ref="AG457:AG458" si="1079">AH457+AI457+AJ457+AK457</f>
        <v>46152</v>
      </c>
      <c r="AH457" s="39"/>
      <c r="AI457" s="39">
        <v>46152</v>
      </c>
      <c r="AJ457" s="39"/>
      <c r="AK457" s="39"/>
      <c r="AL457" s="39"/>
      <c r="AM457" s="91">
        <f t="shared" si="1057"/>
        <v>90.909449051549231</v>
      </c>
      <c r="AN457" s="91">
        <f t="shared" si="984"/>
        <v>90.909449051549231</v>
      </c>
      <c r="AO457" s="27" t="s">
        <v>277</v>
      </c>
      <c r="AP457" s="52"/>
      <c r="AQ457">
        <v>1</v>
      </c>
      <c r="AR457" s="57"/>
      <c r="AS457" s="57">
        <f>AS456-AI456</f>
        <v>-4427</v>
      </c>
      <c r="AT457" s="57">
        <f>AI458+AS457</f>
        <v>4306</v>
      </c>
    </row>
    <row r="458" spans="1:46" ht="88.5" customHeight="1">
      <c r="A458" s="27" t="s">
        <v>331</v>
      </c>
      <c r="B458" s="28" t="s">
        <v>347</v>
      </c>
      <c r="C458" s="39">
        <f t="shared" si="1070"/>
        <v>11000</v>
      </c>
      <c r="D458" s="39">
        <f t="shared" si="1070"/>
        <v>11000</v>
      </c>
      <c r="E458" s="39">
        <f t="shared" si="1071"/>
        <v>1000</v>
      </c>
      <c r="F458" s="39">
        <f t="shared" si="1072"/>
        <v>1000</v>
      </c>
      <c r="G458" s="39"/>
      <c r="H458" s="39"/>
      <c r="I458" s="39">
        <v>1000</v>
      </c>
      <c r="J458" s="39">
        <v>1000</v>
      </c>
      <c r="K458" s="39"/>
      <c r="L458" s="39"/>
      <c r="M458" s="39"/>
      <c r="N458" s="39"/>
      <c r="O458" s="35">
        <f t="shared" si="1073"/>
        <v>10000</v>
      </c>
      <c r="P458" s="35">
        <f t="shared" si="1074"/>
        <v>10000</v>
      </c>
      <c r="Q458" s="35">
        <f t="shared" si="1075"/>
        <v>10000</v>
      </c>
      <c r="R458" s="35">
        <f t="shared" si="1076"/>
        <v>10000</v>
      </c>
      <c r="S458" s="39"/>
      <c r="T458" s="39"/>
      <c r="U458" s="39">
        <v>10000</v>
      </c>
      <c r="V458" s="39"/>
      <c r="W458" s="39"/>
      <c r="X458" s="39"/>
      <c r="Y458" s="39">
        <f>Z458+AF458</f>
        <v>8733</v>
      </c>
      <c r="Z458" s="39">
        <f t="shared" si="1077"/>
        <v>0</v>
      </c>
      <c r="AA458" s="39"/>
      <c r="AB458" s="39"/>
      <c r="AC458" s="39"/>
      <c r="AD458" s="39"/>
      <c r="AE458" s="39"/>
      <c r="AF458" s="39">
        <f t="shared" si="1078"/>
        <v>8733</v>
      </c>
      <c r="AG458" s="39">
        <f t="shared" si="1079"/>
        <v>8733</v>
      </c>
      <c r="AH458" s="39"/>
      <c r="AI458" s="39">
        <v>8733</v>
      </c>
      <c r="AJ458" s="39"/>
      <c r="AK458" s="39"/>
      <c r="AL458" s="39"/>
      <c r="AM458" s="91">
        <f t="shared" si="1057"/>
        <v>79.390909090909091</v>
      </c>
      <c r="AN458" s="91">
        <f t="shared" si="984"/>
        <v>79.390909090909091</v>
      </c>
      <c r="AO458" s="27" t="s">
        <v>277</v>
      </c>
      <c r="AP458" s="52"/>
      <c r="AQ458">
        <v>1</v>
      </c>
      <c r="AR458" s="57"/>
      <c r="AS458" s="57">
        <v>95317</v>
      </c>
    </row>
    <row r="459" spans="1:46" ht="44.25" customHeight="1">
      <c r="A459" s="16">
        <v>2</v>
      </c>
      <c r="B459" s="2" t="s">
        <v>348</v>
      </c>
      <c r="C459" s="34">
        <f>C460+C464</f>
        <v>43082</v>
      </c>
      <c r="D459" s="34">
        <f>D460+D464</f>
        <v>43082</v>
      </c>
      <c r="E459" s="34">
        <f t="shared" ref="E459" si="1080">E460+E464</f>
        <v>3917</v>
      </c>
      <c r="F459" s="34">
        <f t="shared" ref="F459:AL459" si="1081">F460+F464</f>
        <v>3917</v>
      </c>
      <c r="G459" s="34">
        <f t="shared" si="1081"/>
        <v>0</v>
      </c>
      <c r="H459" s="34">
        <f t="shared" si="1081"/>
        <v>0</v>
      </c>
      <c r="I459" s="34">
        <f t="shared" si="1081"/>
        <v>3917</v>
      </c>
      <c r="J459" s="34">
        <f t="shared" si="1081"/>
        <v>3917</v>
      </c>
      <c r="K459" s="34">
        <f t="shared" si="1081"/>
        <v>0</v>
      </c>
      <c r="L459" s="34">
        <f t="shared" si="1081"/>
        <v>0</v>
      </c>
      <c r="M459" s="34">
        <f t="shared" si="1081"/>
        <v>0</v>
      </c>
      <c r="N459" s="34">
        <f t="shared" si="1081"/>
        <v>0</v>
      </c>
      <c r="O459" s="34">
        <f t="shared" si="1081"/>
        <v>39165</v>
      </c>
      <c r="P459" s="34">
        <f t="shared" si="1081"/>
        <v>39165</v>
      </c>
      <c r="Q459" s="34">
        <f t="shared" si="1081"/>
        <v>39165</v>
      </c>
      <c r="R459" s="34">
        <f t="shared" si="1081"/>
        <v>39165</v>
      </c>
      <c r="S459" s="34">
        <f t="shared" si="1081"/>
        <v>0</v>
      </c>
      <c r="T459" s="34">
        <f t="shared" si="1081"/>
        <v>0</v>
      </c>
      <c r="U459" s="34">
        <f t="shared" si="1081"/>
        <v>39165</v>
      </c>
      <c r="V459" s="34">
        <f t="shared" si="1081"/>
        <v>0</v>
      </c>
      <c r="W459" s="34">
        <f t="shared" si="1081"/>
        <v>0</v>
      </c>
      <c r="X459" s="34">
        <f t="shared" si="1081"/>
        <v>0</v>
      </c>
      <c r="Y459" s="34">
        <f t="shared" si="1081"/>
        <v>28712</v>
      </c>
      <c r="Z459" s="34">
        <f t="shared" si="1081"/>
        <v>962</v>
      </c>
      <c r="AA459" s="34">
        <f t="shared" si="1081"/>
        <v>0</v>
      </c>
      <c r="AB459" s="34">
        <f t="shared" si="1081"/>
        <v>962</v>
      </c>
      <c r="AC459" s="34">
        <f t="shared" si="1081"/>
        <v>0</v>
      </c>
      <c r="AD459" s="34">
        <f t="shared" si="1081"/>
        <v>0</v>
      </c>
      <c r="AE459" s="34"/>
      <c r="AF459" s="34">
        <f t="shared" si="1081"/>
        <v>27750</v>
      </c>
      <c r="AG459" s="34">
        <f t="shared" si="1081"/>
        <v>27750</v>
      </c>
      <c r="AH459" s="34">
        <f t="shared" si="1081"/>
        <v>0</v>
      </c>
      <c r="AI459" s="34">
        <f t="shared" si="1081"/>
        <v>27750</v>
      </c>
      <c r="AJ459" s="34">
        <f t="shared" si="1081"/>
        <v>0</v>
      </c>
      <c r="AK459" s="34">
        <f t="shared" si="1081"/>
        <v>0</v>
      </c>
      <c r="AL459" s="34">
        <f t="shared" si="1081"/>
        <v>0</v>
      </c>
      <c r="AM459" s="90">
        <f t="shared" si="1057"/>
        <v>66.645002553270501</v>
      </c>
      <c r="AN459" s="90">
        <f t="shared" si="984"/>
        <v>66.645002553270501</v>
      </c>
      <c r="AO459" s="16"/>
      <c r="AP459" s="44"/>
      <c r="AS459" s="57">
        <f>AS458-AI455</f>
        <v>12682</v>
      </c>
    </row>
    <row r="460" spans="1:46" ht="44.25" customHeight="1">
      <c r="A460" s="27" t="s">
        <v>349</v>
      </c>
      <c r="B460" s="28" t="s">
        <v>350</v>
      </c>
      <c r="C460" s="39">
        <f>C461+C462+C463</f>
        <v>38055</v>
      </c>
      <c r="D460" s="39">
        <f>D461+D462+D463</f>
        <v>38055</v>
      </c>
      <c r="E460" s="39">
        <f t="shared" ref="E460" si="1082">E461+E462+E463</f>
        <v>3460</v>
      </c>
      <c r="F460" s="39">
        <f t="shared" ref="F460:AL460" si="1083">F461+F462+F463</f>
        <v>3460</v>
      </c>
      <c r="G460" s="39">
        <f t="shared" si="1083"/>
        <v>0</v>
      </c>
      <c r="H460" s="39">
        <f t="shared" si="1083"/>
        <v>0</v>
      </c>
      <c r="I460" s="39">
        <f t="shared" si="1083"/>
        <v>3460</v>
      </c>
      <c r="J460" s="39">
        <f t="shared" si="1083"/>
        <v>3460</v>
      </c>
      <c r="K460" s="39">
        <f t="shared" si="1083"/>
        <v>0</v>
      </c>
      <c r="L460" s="39">
        <f t="shared" si="1083"/>
        <v>0</v>
      </c>
      <c r="M460" s="39">
        <f t="shared" si="1083"/>
        <v>0</v>
      </c>
      <c r="N460" s="39">
        <f t="shared" si="1083"/>
        <v>0</v>
      </c>
      <c r="O460" s="39">
        <f t="shared" si="1083"/>
        <v>34595</v>
      </c>
      <c r="P460" s="39">
        <f t="shared" si="1083"/>
        <v>34595</v>
      </c>
      <c r="Q460" s="39">
        <f t="shared" si="1083"/>
        <v>34595</v>
      </c>
      <c r="R460" s="39">
        <f t="shared" si="1083"/>
        <v>34595</v>
      </c>
      <c r="S460" s="39">
        <f t="shared" si="1083"/>
        <v>0</v>
      </c>
      <c r="T460" s="39">
        <f t="shared" si="1083"/>
        <v>0</v>
      </c>
      <c r="U460" s="39">
        <f t="shared" si="1083"/>
        <v>34595</v>
      </c>
      <c r="V460" s="39">
        <f t="shared" si="1083"/>
        <v>0</v>
      </c>
      <c r="W460" s="39">
        <f t="shared" si="1083"/>
        <v>0</v>
      </c>
      <c r="X460" s="39">
        <f t="shared" si="1083"/>
        <v>0</v>
      </c>
      <c r="Y460" s="39">
        <f t="shared" si="1083"/>
        <v>27727</v>
      </c>
      <c r="Z460" s="39">
        <f t="shared" si="1083"/>
        <v>505</v>
      </c>
      <c r="AA460" s="39">
        <f t="shared" si="1083"/>
        <v>0</v>
      </c>
      <c r="AB460" s="39">
        <f t="shared" si="1083"/>
        <v>505</v>
      </c>
      <c r="AC460" s="39">
        <f t="shared" si="1083"/>
        <v>0</v>
      </c>
      <c r="AD460" s="39">
        <f t="shared" si="1083"/>
        <v>0</v>
      </c>
      <c r="AE460" s="39"/>
      <c r="AF460" s="39">
        <f t="shared" si="1083"/>
        <v>27222</v>
      </c>
      <c r="AG460" s="39">
        <f t="shared" si="1083"/>
        <v>27222</v>
      </c>
      <c r="AH460" s="39">
        <f t="shared" si="1083"/>
        <v>0</v>
      </c>
      <c r="AI460" s="39">
        <f t="shared" si="1083"/>
        <v>27222</v>
      </c>
      <c r="AJ460" s="39">
        <f t="shared" si="1083"/>
        <v>0</v>
      </c>
      <c r="AK460" s="39">
        <f t="shared" si="1083"/>
        <v>0</v>
      </c>
      <c r="AL460" s="39">
        <f t="shared" si="1083"/>
        <v>0</v>
      </c>
      <c r="AM460" s="91">
        <f t="shared" si="1057"/>
        <v>72.860333727499665</v>
      </c>
      <c r="AN460" s="91">
        <f t="shared" si="984"/>
        <v>72.860333727499665</v>
      </c>
      <c r="AO460" s="27"/>
      <c r="AP460" s="52"/>
    </row>
    <row r="461" spans="1:46" ht="44.25" customHeight="1">
      <c r="A461" s="30"/>
      <c r="B461" s="18" t="s">
        <v>351</v>
      </c>
      <c r="C461" s="36">
        <f t="shared" ref="C461:D465" si="1084">E461+O461</f>
        <v>16585</v>
      </c>
      <c r="D461" s="36">
        <f t="shared" si="1084"/>
        <v>16585</v>
      </c>
      <c r="E461" s="36">
        <f t="shared" ref="E461:E463" si="1085">G461+I461+K461+L461+N461</f>
        <v>1507</v>
      </c>
      <c r="F461" s="36">
        <f t="shared" ref="F461:F463" si="1086">H461+J461+K461+L461+N461</f>
        <v>1507</v>
      </c>
      <c r="G461" s="36"/>
      <c r="H461" s="36"/>
      <c r="I461" s="36">
        <v>1507</v>
      </c>
      <c r="J461" s="36">
        <v>1507</v>
      </c>
      <c r="K461" s="36"/>
      <c r="L461" s="36"/>
      <c r="M461" s="36"/>
      <c r="N461" s="36"/>
      <c r="O461" s="36">
        <f t="shared" ref="O461:O463" si="1087">Q461+X461</f>
        <v>15078</v>
      </c>
      <c r="P461" s="36">
        <f t="shared" ref="P461:P463" si="1088">R461+X461</f>
        <v>15078</v>
      </c>
      <c r="Q461" s="36">
        <f t="shared" ref="Q461:Q463" si="1089">S461+U461+V461+W461</f>
        <v>15078</v>
      </c>
      <c r="R461" s="36">
        <f t="shared" ref="R461:R463" si="1090">T461+U461+V461+W461</f>
        <v>15078</v>
      </c>
      <c r="S461" s="36"/>
      <c r="T461" s="36"/>
      <c r="U461" s="36">
        <v>15078</v>
      </c>
      <c r="V461" s="36"/>
      <c r="W461" s="36"/>
      <c r="X461" s="36"/>
      <c r="Y461" s="36">
        <f>Z461+AF461</f>
        <v>9662</v>
      </c>
      <c r="Z461" s="36">
        <f t="shared" ref="Z461:Z463" si="1091">AA461+AB461+AC461+AD461</f>
        <v>69</v>
      </c>
      <c r="AA461" s="36"/>
      <c r="AB461" s="36">
        <v>69</v>
      </c>
      <c r="AC461" s="36"/>
      <c r="AD461" s="36"/>
      <c r="AE461" s="36"/>
      <c r="AF461" s="36">
        <f t="shared" ref="AF461:AF463" si="1092">AG461+AL461</f>
        <v>9593</v>
      </c>
      <c r="AG461" s="36">
        <f t="shared" ref="AG461:AG463" si="1093">AH461+AI461+AJ461+AK461</f>
        <v>9593</v>
      </c>
      <c r="AH461" s="36"/>
      <c r="AI461" s="36">
        <v>9593</v>
      </c>
      <c r="AJ461" s="36"/>
      <c r="AK461" s="36"/>
      <c r="AL461" s="36"/>
      <c r="AM461" s="94">
        <f t="shared" si="1057"/>
        <v>58.257461561652093</v>
      </c>
      <c r="AN461" s="94">
        <f t="shared" si="984"/>
        <v>58.257461561652093</v>
      </c>
      <c r="AO461" s="30" t="s">
        <v>355</v>
      </c>
      <c r="AP461" s="47"/>
      <c r="AQ461">
        <v>1</v>
      </c>
    </row>
    <row r="462" spans="1:46" ht="44.25" customHeight="1">
      <c r="A462" s="30"/>
      <c r="B462" s="18" t="s">
        <v>351</v>
      </c>
      <c r="C462" s="36">
        <f t="shared" si="1084"/>
        <v>3790</v>
      </c>
      <c r="D462" s="36">
        <f t="shared" si="1084"/>
        <v>3790</v>
      </c>
      <c r="E462" s="36">
        <f t="shared" si="1085"/>
        <v>345</v>
      </c>
      <c r="F462" s="36">
        <f t="shared" si="1086"/>
        <v>345</v>
      </c>
      <c r="G462" s="36"/>
      <c r="H462" s="36"/>
      <c r="I462" s="36">
        <v>345</v>
      </c>
      <c r="J462" s="36">
        <v>345</v>
      </c>
      <c r="K462" s="36"/>
      <c r="L462" s="36"/>
      <c r="M462" s="36"/>
      <c r="N462" s="36"/>
      <c r="O462" s="36">
        <f t="shared" si="1087"/>
        <v>3445</v>
      </c>
      <c r="P462" s="36">
        <f t="shared" si="1088"/>
        <v>3445</v>
      </c>
      <c r="Q462" s="36">
        <f t="shared" si="1089"/>
        <v>3445</v>
      </c>
      <c r="R462" s="36">
        <f t="shared" si="1090"/>
        <v>3445</v>
      </c>
      <c r="S462" s="36"/>
      <c r="T462" s="36"/>
      <c r="U462" s="36">
        <v>3445</v>
      </c>
      <c r="V462" s="36"/>
      <c r="W462" s="36"/>
      <c r="X462" s="36"/>
      <c r="Y462" s="36">
        <f>Z462+AF462</f>
        <v>2382</v>
      </c>
      <c r="Z462" s="36">
        <f t="shared" si="1091"/>
        <v>36</v>
      </c>
      <c r="AA462" s="36"/>
      <c r="AB462" s="36">
        <v>36</v>
      </c>
      <c r="AC462" s="36"/>
      <c r="AD462" s="36"/>
      <c r="AE462" s="36"/>
      <c r="AF462" s="36">
        <f t="shared" si="1092"/>
        <v>2346</v>
      </c>
      <c r="AG462" s="36">
        <f t="shared" si="1093"/>
        <v>2346</v>
      </c>
      <c r="AH462" s="36"/>
      <c r="AI462" s="36">
        <v>2346</v>
      </c>
      <c r="AJ462" s="36"/>
      <c r="AK462" s="36"/>
      <c r="AL462" s="36"/>
      <c r="AM462" s="94">
        <f t="shared" si="1057"/>
        <v>62.849604221635879</v>
      </c>
      <c r="AN462" s="94">
        <f t="shared" si="984"/>
        <v>62.849604221635879</v>
      </c>
      <c r="AO462" s="30" t="s">
        <v>356</v>
      </c>
      <c r="AP462" s="47"/>
      <c r="AQ462">
        <v>1</v>
      </c>
    </row>
    <row r="463" spans="1:46" ht="58.5" customHeight="1">
      <c r="A463" s="30"/>
      <c r="B463" s="18" t="s">
        <v>351</v>
      </c>
      <c r="C463" s="36">
        <f t="shared" si="1084"/>
        <v>17680</v>
      </c>
      <c r="D463" s="36">
        <f t="shared" si="1084"/>
        <v>17680</v>
      </c>
      <c r="E463" s="36">
        <f t="shared" si="1085"/>
        <v>1608</v>
      </c>
      <c r="F463" s="36">
        <f t="shared" si="1086"/>
        <v>1608</v>
      </c>
      <c r="G463" s="36"/>
      <c r="H463" s="36"/>
      <c r="I463" s="36">
        <v>1608</v>
      </c>
      <c r="J463" s="36">
        <v>1608</v>
      </c>
      <c r="K463" s="36"/>
      <c r="L463" s="36"/>
      <c r="M463" s="36"/>
      <c r="N463" s="36"/>
      <c r="O463" s="36">
        <f t="shared" si="1087"/>
        <v>16072</v>
      </c>
      <c r="P463" s="36">
        <f t="shared" si="1088"/>
        <v>16072</v>
      </c>
      <c r="Q463" s="36">
        <f t="shared" si="1089"/>
        <v>16072</v>
      </c>
      <c r="R463" s="36">
        <f t="shared" si="1090"/>
        <v>16072</v>
      </c>
      <c r="S463" s="36"/>
      <c r="T463" s="36"/>
      <c r="U463" s="36">
        <v>16072</v>
      </c>
      <c r="V463" s="36"/>
      <c r="W463" s="36"/>
      <c r="X463" s="36"/>
      <c r="Y463" s="36">
        <f>Z463+AF463</f>
        <v>15683</v>
      </c>
      <c r="Z463" s="36">
        <f t="shared" si="1091"/>
        <v>400</v>
      </c>
      <c r="AA463" s="36"/>
      <c r="AB463" s="36">
        <v>400</v>
      </c>
      <c r="AC463" s="36"/>
      <c r="AD463" s="36"/>
      <c r="AE463" s="36"/>
      <c r="AF463" s="36">
        <f t="shared" si="1092"/>
        <v>15283</v>
      </c>
      <c r="AG463" s="36">
        <f t="shared" si="1093"/>
        <v>15283</v>
      </c>
      <c r="AH463" s="36"/>
      <c r="AI463" s="36">
        <v>15283</v>
      </c>
      <c r="AJ463" s="36"/>
      <c r="AK463" s="36"/>
      <c r="AL463" s="36"/>
      <c r="AM463" s="94">
        <f t="shared" si="1057"/>
        <v>88.704751131221713</v>
      </c>
      <c r="AN463" s="94">
        <f t="shared" si="984"/>
        <v>88.704751131221713</v>
      </c>
      <c r="AO463" s="30" t="s">
        <v>357</v>
      </c>
      <c r="AP463" s="47"/>
      <c r="AQ463">
        <v>1</v>
      </c>
    </row>
    <row r="464" spans="1:46" ht="44.25" customHeight="1">
      <c r="A464" s="27" t="s">
        <v>352</v>
      </c>
      <c r="B464" s="28" t="s">
        <v>353</v>
      </c>
      <c r="C464" s="39">
        <f>C465</f>
        <v>5027</v>
      </c>
      <c r="D464" s="39">
        <f>D465</f>
        <v>5027</v>
      </c>
      <c r="E464" s="39">
        <f t="shared" ref="E464:AL464" si="1094">E465</f>
        <v>457</v>
      </c>
      <c r="F464" s="39">
        <f t="shared" si="1094"/>
        <v>457</v>
      </c>
      <c r="G464" s="39">
        <f t="shared" si="1094"/>
        <v>0</v>
      </c>
      <c r="H464" s="39">
        <f t="shared" si="1094"/>
        <v>0</v>
      </c>
      <c r="I464" s="39">
        <f t="shared" si="1094"/>
        <v>457</v>
      </c>
      <c r="J464" s="39">
        <f t="shared" si="1094"/>
        <v>457</v>
      </c>
      <c r="K464" s="39">
        <f t="shared" si="1094"/>
        <v>0</v>
      </c>
      <c r="L464" s="39">
        <f t="shared" si="1094"/>
        <v>0</v>
      </c>
      <c r="M464" s="39">
        <f t="shared" si="1094"/>
        <v>0</v>
      </c>
      <c r="N464" s="39">
        <f t="shared" si="1094"/>
        <v>0</v>
      </c>
      <c r="O464" s="39">
        <f t="shared" si="1094"/>
        <v>4570</v>
      </c>
      <c r="P464" s="39">
        <f t="shared" si="1094"/>
        <v>4570</v>
      </c>
      <c r="Q464" s="39">
        <f t="shared" si="1094"/>
        <v>4570</v>
      </c>
      <c r="R464" s="39">
        <f t="shared" si="1094"/>
        <v>4570</v>
      </c>
      <c r="S464" s="39">
        <f t="shared" si="1094"/>
        <v>0</v>
      </c>
      <c r="T464" s="39">
        <f t="shared" si="1094"/>
        <v>0</v>
      </c>
      <c r="U464" s="39">
        <f t="shared" si="1094"/>
        <v>4570</v>
      </c>
      <c r="V464" s="39">
        <f t="shared" si="1094"/>
        <v>0</v>
      </c>
      <c r="W464" s="39">
        <f t="shared" si="1094"/>
        <v>0</v>
      </c>
      <c r="X464" s="39">
        <f t="shared" si="1094"/>
        <v>0</v>
      </c>
      <c r="Y464" s="39">
        <f t="shared" si="1094"/>
        <v>985</v>
      </c>
      <c r="Z464" s="39">
        <f t="shared" si="1094"/>
        <v>457</v>
      </c>
      <c r="AA464" s="39">
        <f t="shared" si="1094"/>
        <v>0</v>
      </c>
      <c r="AB464" s="39">
        <f t="shared" si="1094"/>
        <v>457</v>
      </c>
      <c r="AC464" s="39">
        <f t="shared" si="1094"/>
        <v>0</v>
      </c>
      <c r="AD464" s="39">
        <f t="shared" si="1094"/>
        <v>0</v>
      </c>
      <c r="AE464" s="39"/>
      <c r="AF464" s="39">
        <f t="shared" si="1094"/>
        <v>528</v>
      </c>
      <c r="AG464" s="39">
        <f t="shared" si="1094"/>
        <v>528</v>
      </c>
      <c r="AH464" s="39">
        <f t="shared" si="1094"/>
        <v>0</v>
      </c>
      <c r="AI464" s="39">
        <f t="shared" si="1094"/>
        <v>528</v>
      </c>
      <c r="AJ464" s="39">
        <f t="shared" si="1094"/>
        <v>0</v>
      </c>
      <c r="AK464" s="39">
        <f t="shared" si="1094"/>
        <v>0</v>
      </c>
      <c r="AL464" s="39">
        <f t="shared" si="1094"/>
        <v>0</v>
      </c>
      <c r="AM464" s="91">
        <f t="shared" si="1057"/>
        <v>19.594191366620251</v>
      </c>
      <c r="AN464" s="90">
        <f t="shared" si="984"/>
        <v>19.594191366620251</v>
      </c>
      <c r="AO464" s="27"/>
      <c r="AP464" s="52"/>
    </row>
    <row r="465" spans="1:46" ht="86.25" customHeight="1">
      <c r="A465" s="30"/>
      <c r="B465" s="18" t="s">
        <v>354</v>
      </c>
      <c r="C465" s="36">
        <f t="shared" ref="C465" si="1095">E465+O465</f>
        <v>5027</v>
      </c>
      <c r="D465" s="36">
        <f t="shared" si="1084"/>
        <v>5027</v>
      </c>
      <c r="E465" s="36">
        <f t="shared" ref="E465" si="1096">G465+I465+K465+L465+N465</f>
        <v>457</v>
      </c>
      <c r="F465" s="36">
        <f t="shared" ref="F465" si="1097">H465+J465+K465+L465+N465</f>
        <v>457</v>
      </c>
      <c r="G465" s="36"/>
      <c r="H465" s="36"/>
      <c r="I465" s="36">
        <v>457</v>
      </c>
      <c r="J465" s="36">
        <v>457</v>
      </c>
      <c r="K465" s="36"/>
      <c r="L465" s="36"/>
      <c r="M465" s="36"/>
      <c r="N465" s="36"/>
      <c r="O465" s="36">
        <f t="shared" ref="O465" si="1098">Q465+X465</f>
        <v>4570</v>
      </c>
      <c r="P465" s="36">
        <f t="shared" ref="P465" si="1099">R465+X465</f>
        <v>4570</v>
      </c>
      <c r="Q465" s="35">
        <f t="shared" ref="Q465" si="1100">S465+U465+V465+W465</f>
        <v>4570</v>
      </c>
      <c r="R465" s="35">
        <f t="shared" ref="R465" si="1101">T465+U465+V465+W465</f>
        <v>4570</v>
      </c>
      <c r="S465" s="36"/>
      <c r="T465" s="36"/>
      <c r="U465" s="36">
        <v>4570</v>
      </c>
      <c r="V465" s="36"/>
      <c r="W465" s="36"/>
      <c r="X465" s="36"/>
      <c r="Y465" s="36">
        <f>Z465+AF465</f>
        <v>985</v>
      </c>
      <c r="Z465" s="36">
        <f t="shared" ref="Z465" si="1102">AA465+AB465+AC465+AD465</f>
        <v>457</v>
      </c>
      <c r="AA465" s="36"/>
      <c r="AB465" s="36">
        <v>457</v>
      </c>
      <c r="AC465" s="36"/>
      <c r="AD465" s="36"/>
      <c r="AE465" s="36"/>
      <c r="AF465" s="39">
        <f t="shared" ref="AF465" si="1103">AG465+AL465</f>
        <v>528</v>
      </c>
      <c r="AG465" s="39">
        <f t="shared" ref="AG465" si="1104">AH465+AI465+AJ465+AK465</f>
        <v>528</v>
      </c>
      <c r="AH465" s="36"/>
      <c r="AI465" s="36">
        <v>528</v>
      </c>
      <c r="AJ465" s="36"/>
      <c r="AK465" s="36"/>
      <c r="AL465" s="36"/>
      <c r="AM465" s="91">
        <f t="shared" si="1057"/>
        <v>19.594191366620251</v>
      </c>
      <c r="AN465" s="90">
        <f t="shared" si="984"/>
        <v>19.594191366620251</v>
      </c>
      <c r="AO465" s="30" t="s">
        <v>446</v>
      </c>
      <c r="AP465" s="47"/>
      <c r="AQ465">
        <v>1</v>
      </c>
    </row>
    <row r="466" spans="1:46" ht="63" customHeight="1">
      <c r="A466" s="64" t="s">
        <v>21</v>
      </c>
      <c r="B466" s="65" t="s">
        <v>246</v>
      </c>
      <c r="C466" s="66">
        <f>C467+C473+C479+C484+C486</f>
        <v>64075.11762523192</v>
      </c>
      <c r="D466" s="66">
        <f>D467+D473+D479+D484+D486</f>
        <v>60683.424118738403</v>
      </c>
      <c r="E466" s="66">
        <f t="shared" ref="E466:AL466" si="1105">E467+E473+E479+E484+E486</f>
        <v>17434.750278293137</v>
      </c>
      <c r="F466" s="66">
        <f t="shared" si="1105"/>
        <v>14043.056771799629</v>
      </c>
      <c r="G466" s="66">
        <f t="shared" si="1105"/>
        <v>0</v>
      </c>
      <c r="H466" s="66">
        <f t="shared" si="1105"/>
        <v>0</v>
      </c>
      <c r="I466" s="66">
        <f t="shared" si="1105"/>
        <v>4663.6935064935069</v>
      </c>
      <c r="J466" s="66">
        <f>J467+J473+J479+J484+J486+789</f>
        <v>14832.056771799629</v>
      </c>
      <c r="K466" s="66">
        <f t="shared" si="1105"/>
        <v>0</v>
      </c>
      <c r="L466" s="66">
        <f t="shared" si="1105"/>
        <v>0</v>
      </c>
      <c r="M466" s="66">
        <f t="shared" si="1105"/>
        <v>0</v>
      </c>
      <c r="N466" s="66">
        <f t="shared" si="1105"/>
        <v>0</v>
      </c>
      <c r="O466" s="66">
        <f t="shared" si="1105"/>
        <v>46640.36734693878</v>
      </c>
      <c r="P466" s="66">
        <f t="shared" si="1105"/>
        <v>46640.36734693878</v>
      </c>
      <c r="Q466" s="66">
        <f t="shared" si="1105"/>
        <v>46640.36734693878</v>
      </c>
      <c r="R466" s="66">
        <f t="shared" si="1105"/>
        <v>46640.36734693878</v>
      </c>
      <c r="S466" s="66">
        <f t="shared" si="1105"/>
        <v>0</v>
      </c>
      <c r="T466" s="66">
        <f t="shared" si="1105"/>
        <v>0</v>
      </c>
      <c r="U466" s="66">
        <f t="shared" si="1105"/>
        <v>0</v>
      </c>
      <c r="V466" s="66">
        <f t="shared" si="1105"/>
        <v>46640.36734693878</v>
      </c>
      <c r="W466" s="66">
        <f t="shared" si="1105"/>
        <v>0</v>
      </c>
      <c r="X466" s="66">
        <f t="shared" si="1105"/>
        <v>0</v>
      </c>
      <c r="Y466" s="66">
        <f t="shared" si="1105"/>
        <v>24017</v>
      </c>
      <c r="Z466" s="401">
        <f t="shared" si="1105"/>
        <v>536</v>
      </c>
      <c r="AA466" s="401">
        <f t="shared" si="1105"/>
        <v>0</v>
      </c>
      <c r="AB466" s="401">
        <f t="shared" si="1105"/>
        <v>536</v>
      </c>
      <c r="AC466" s="401">
        <f t="shared" si="1105"/>
        <v>0</v>
      </c>
      <c r="AD466" s="401">
        <f t="shared" si="1105"/>
        <v>0</v>
      </c>
      <c r="AE466" s="401"/>
      <c r="AF466" s="401">
        <f t="shared" si="1105"/>
        <v>23481</v>
      </c>
      <c r="AG466" s="401">
        <f t="shared" si="1105"/>
        <v>23481</v>
      </c>
      <c r="AH466" s="401">
        <f t="shared" si="1105"/>
        <v>0</v>
      </c>
      <c r="AI466" s="401">
        <f t="shared" si="1105"/>
        <v>0</v>
      </c>
      <c r="AJ466" s="66">
        <f t="shared" si="1105"/>
        <v>23481</v>
      </c>
      <c r="AK466" s="66">
        <f t="shared" si="1105"/>
        <v>0</v>
      </c>
      <c r="AL466" s="66">
        <f t="shared" si="1105"/>
        <v>0</v>
      </c>
      <c r="AM466" s="100">
        <f t="shared" si="1057"/>
        <v>37.482568725776986</v>
      </c>
      <c r="AN466" s="100">
        <f t="shared" si="984"/>
        <v>39.577529364536638</v>
      </c>
      <c r="AO466" s="64"/>
      <c r="AP466" s="67"/>
      <c r="AS466" s="57"/>
    </row>
    <row r="467" spans="1:46" ht="63" customHeight="1">
      <c r="A467" s="16">
        <v>1</v>
      </c>
      <c r="B467" s="2" t="s">
        <v>358</v>
      </c>
      <c r="C467" s="34">
        <f t="shared" ref="C467:D467" si="1106">SUM(C468:C472)</f>
        <v>13993</v>
      </c>
      <c r="D467" s="34">
        <f t="shared" si="1106"/>
        <v>13993</v>
      </c>
      <c r="E467" s="34">
        <f t="shared" ref="E467" si="1107">SUM(E468:E472)</f>
        <v>1272</v>
      </c>
      <c r="F467" s="34">
        <f t="shared" ref="F467" si="1108">SUM(F468:F472)</f>
        <v>1272</v>
      </c>
      <c r="G467" s="34">
        <f t="shared" ref="G467:AL467" si="1109">SUM(G468:G472)</f>
        <v>0</v>
      </c>
      <c r="H467" s="34">
        <f t="shared" si="1109"/>
        <v>0</v>
      </c>
      <c r="I467" s="34">
        <f t="shared" si="1109"/>
        <v>1272</v>
      </c>
      <c r="J467" s="34">
        <f t="shared" si="1109"/>
        <v>1272</v>
      </c>
      <c r="K467" s="34">
        <f t="shared" si="1109"/>
        <v>0</v>
      </c>
      <c r="L467" s="34">
        <f t="shared" si="1109"/>
        <v>0</v>
      </c>
      <c r="M467" s="34">
        <f t="shared" si="1109"/>
        <v>0</v>
      </c>
      <c r="N467" s="34">
        <f t="shared" si="1109"/>
        <v>0</v>
      </c>
      <c r="O467" s="34">
        <f t="shared" si="1109"/>
        <v>12721</v>
      </c>
      <c r="P467" s="34">
        <f t="shared" si="1109"/>
        <v>12721</v>
      </c>
      <c r="Q467" s="34">
        <f t="shared" si="1109"/>
        <v>12721</v>
      </c>
      <c r="R467" s="34">
        <f t="shared" si="1109"/>
        <v>12721</v>
      </c>
      <c r="S467" s="34">
        <f t="shared" si="1109"/>
        <v>0</v>
      </c>
      <c r="T467" s="34">
        <f t="shared" si="1109"/>
        <v>0</v>
      </c>
      <c r="U467" s="34">
        <f t="shared" si="1109"/>
        <v>0</v>
      </c>
      <c r="V467" s="34">
        <f t="shared" si="1109"/>
        <v>12721</v>
      </c>
      <c r="W467" s="34">
        <f t="shared" si="1109"/>
        <v>0</v>
      </c>
      <c r="X467" s="34">
        <f t="shared" si="1109"/>
        <v>0</v>
      </c>
      <c r="Y467" s="34">
        <f t="shared" si="1109"/>
        <v>6842</v>
      </c>
      <c r="Z467" s="34">
        <f t="shared" si="1109"/>
        <v>0</v>
      </c>
      <c r="AA467" s="34">
        <f t="shared" si="1109"/>
        <v>0</v>
      </c>
      <c r="AB467" s="34">
        <f t="shared" si="1109"/>
        <v>0</v>
      </c>
      <c r="AC467" s="34">
        <f t="shared" si="1109"/>
        <v>0</v>
      </c>
      <c r="AD467" s="34">
        <f t="shared" si="1109"/>
        <v>0</v>
      </c>
      <c r="AE467" s="34"/>
      <c r="AF467" s="34">
        <f t="shared" si="1109"/>
        <v>6842</v>
      </c>
      <c r="AG467" s="34">
        <f t="shared" si="1109"/>
        <v>6842</v>
      </c>
      <c r="AH467" s="34">
        <f t="shared" si="1109"/>
        <v>0</v>
      </c>
      <c r="AI467" s="34">
        <f t="shared" si="1109"/>
        <v>0</v>
      </c>
      <c r="AJ467" s="34">
        <f t="shared" si="1109"/>
        <v>6842</v>
      </c>
      <c r="AK467" s="34">
        <f t="shared" si="1109"/>
        <v>0</v>
      </c>
      <c r="AL467" s="34">
        <f t="shared" si="1109"/>
        <v>0</v>
      </c>
      <c r="AM467" s="90">
        <f t="shared" si="1057"/>
        <v>48.895876509683411</v>
      </c>
      <c r="AN467" s="90">
        <f t="shared" si="984"/>
        <v>48.895876509683411</v>
      </c>
      <c r="AO467" s="16"/>
      <c r="AP467" s="44"/>
    </row>
    <row r="468" spans="1:46" ht="63" customHeight="1">
      <c r="A468" s="12"/>
      <c r="B468" s="18" t="s">
        <v>367</v>
      </c>
      <c r="C468" s="36">
        <f t="shared" ref="C468:D472" si="1110">E468+O468</f>
        <v>7052</v>
      </c>
      <c r="D468" s="36">
        <f t="shared" si="1110"/>
        <v>7052</v>
      </c>
      <c r="E468" s="36">
        <f t="shared" ref="E468:E472" si="1111">G468+I468+K468+L468+N468</f>
        <v>641</v>
      </c>
      <c r="F468" s="36">
        <f t="shared" ref="F468:F472" si="1112">H468+J468+K468+L468+N468</f>
        <v>641</v>
      </c>
      <c r="G468" s="36"/>
      <c r="H468" s="36"/>
      <c r="I468" s="36">
        <v>641</v>
      </c>
      <c r="J468" s="36">
        <v>641</v>
      </c>
      <c r="K468" s="36"/>
      <c r="L468" s="36"/>
      <c r="M468" s="36"/>
      <c r="N468" s="36"/>
      <c r="O468" s="36">
        <f t="shared" ref="O468:O472" si="1113">Q468+X468</f>
        <v>6411</v>
      </c>
      <c r="P468" s="36">
        <f t="shared" ref="P468:P472" si="1114">R468+X468</f>
        <v>6411</v>
      </c>
      <c r="Q468" s="35">
        <f t="shared" ref="Q468:Q472" si="1115">S468+U468+V468+W468</f>
        <v>6411</v>
      </c>
      <c r="R468" s="35">
        <f t="shared" ref="R468:R472" si="1116">T468+U468+V468+W468</f>
        <v>6411</v>
      </c>
      <c r="S468" s="36"/>
      <c r="T468" s="36"/>
      <c r="U468" s="36"/>
      <c r="V468" s="36">
        <v>6411</v>
      </c>
      <c r="W468" s="36"/>
      <c r="X468" s="36"/>
      <c r="Y468" s="36">
        <f>Z468+AF468</f>
        <v>2840</v>
      </c>
      <c r="Z468" s="36">
        <f t="shared" ref="Z468:Z472" si="1117">AA468+AB468+AC468+AD468</f>
        <v>0</v>
      </c>
      <c r="AA468" s="36"/>
      <c r="AB468" s="36"/>
      <c r="AC468" s="36"/>
      <c r="AD468" s="36"/>
      <c r="AE468" s="36"/>
      <c r="AF468" s="36">
        <f t="shared" ref="AF468:AF472" si="1118">AG468+AL468</f>
        <v>2840</v>
      </c>
      <c r="AG468" s="36">
        <f t="shared" ref="AG468:AG472" si="1119">AH468+AI468+AJ468+AK468</f>
        <v>2840</v>
      </c>
      <c r="AH468" s="36"/>
      <c r="AI468" s="36"/>
      <c r="AJ468" s="36">
        <v>2840</v>
      </c>
      <c r="AK468" s="36"/>
      <c r="AL468" s="36"/>
      <c r="AM468" s="91">
        <f t="shared" si="1057"/>
        <v>40.272263187748159</v>
      </c>
      <c r="AN468" s="94">
        <f t="shared" si="984"/>
        <v>40.272263187748159</v>
      </c>
      <c r="AO468" s="30" t="s">
        <v>277</v>
      </c>
      <c r="AP468" s="47"/>
      <c r="AQ468">
        <v>1</v>
      </c>
      <c r="AR468" s="57"/>
      <c r="AS468" s="57">
        <f>AJ468+AJ475</f>
        <v>11219</v>
      </c>
    </row>
    <row r="469" spans="1:46" ht="63" customHeight="1">
      <c r="A469" s="12"/>
      <c r="B469" s="18" t="s">
        <v>368</v>
      </c>
      <c r="C469" s="36">
        <f t="shared" si="1110"/>
        <v>2937</v>
      </c>
      <c r="D469" s="36">
        <f t="shared" si="1110"/>
        <v>2937</v>
      </c>
      <c r="E469" s="36">
        <f t="shared" si="1111"/>
        <v>267</v>
      </c>
      <c r="F469" s="36">
        <f t="shared" si="1112"/>
        <v>267</v>
      </c>
      <c r="G469" s="36"/>
      <c r="H469" s="36"/>
      <c r="I469" s="36">
        <v>267</v>
      </c>
      <c r="J469" s="36">
        <v>267</v>
      </c>
      <c r="K469" s="36"/>
      <c r="L469" s="36"/>
      <c r="M469" s="36"/>
      <c r="N469" s="36"/>
      <c r="O469" s="36">
        <f t="shared" si="1113"/>
        <v>2670</v>
      </c>
      <c r="P469" s="36">
        <f t="shared" si="1114"/>
        <v>2670</v>
      </c>
      <c r="Q469" s="35">
        <f t="shared" si="1115"/>
        <v>2670</v>
      </c>
      <c r="R469" s="35">
        <f t="shared" si="1116"/>
        <v>2670</v>
      </c>
      <c r="S469" s="36"/>
      <c r="T469" s="36"/>
      <c r="U469" s="36"/>
      <c r="V469" s="36">
        <v>2670</v>
      </c>
      <c r="W469" s="36"/>
      <c r="X469" s="36"/>
      <c r="Y469" s="36">
        <f>Z469+AF469</f>
        <v>2480</v>
      </c>
      <c r="Z469" s="36">
        <f t="shared" si="1117"/>
        <v>0</v>
      </c>
      <c r="AA469" s="36"/>
      <c r="AB469" s="36"/>
      <c r="AC469" s="36"/>
      <c r="AD469" s="36"/>
      <c r="AE469" s="36"/>
      <c r="AF469" s="36">
        <f t="shared" si="1118"/>
        <v>2480</v>
      </c>
      <c r="AG469" s="36">
        <f t="shared" si="1119"/>
        <v>2480</v>
      </c>
      <c r="AH469" s="36"/>
      <c r="AI469" s="36"/>
      <c r="AJ469" s="36">
        <v>2480</v>
      </c>
      <c r="AK469" s="36"/>
      <c r="AL469" s="36"/>
      <c r="AM469" s="91">
        <f t="shared" si="1057"/>
        <v>84.439904664623768</v>
      </c>
      <c r="AN469" s="94">
        <f t="shared" si="984"/>
        <v>84.439904664623768</v>
      </c>
      <c r="AO469" s="30" t="s">
        <v>399</v>
      </c>
      <c r="AP469" s="47"/>
      <c r="AQ469">
        <v>1</v>
      </c>
    </row>
    <row r="470" spans="1:46" ht="63" customHeight="1">
      <c r="A470" s="12"/>
      <c r="B470" s="18" t="s">
        <v>369</v>
      </c>
      <c r="C470" s="36">
        <f t="shared" si="1110"/>
        <v>1825</v>
      </c>
      <c r="D470" s="36">
        <f t="shared" si="1110"/>
        <v>1825</v>
      </c>
      <c r="E470" s="36">
        <f t="shared" si="1111"/>
        <v>166</v>
      </c>
      <c r="F470" s="36">
        <f t="shared" si="1112"/>
        <v>166</v>
      </c>
      <c r="G470" s="36"/>
      <c r="H470" s="36"/>
      <c r="I470" s="36">
        <v>166</v>
      </c>
      <c r="J470" s="36">
        <v>166</v>
      </c>
      <c r="K470" s="36"/>
      <c r="L470" s="36"/>
      <c r="M470" s="36"/>
      <c r="N470" s="36"/>
      <c r="O470" s="36">
        <f t="shared" si="1113"/>
        <v>1659</v>
      </c>
      <c r="P470" s="36">
        <f t="shared" si="1114"/>
        <v>1659</v>
      </c>
      <c r="Q470" s="35">
        <f t="shared" si="1115"/>
        <v>1659</v>
      </c>
      <c r="R470" s="35">
        <f t="shared" si="1116"/>
        <v>1659</v>
      </c>
      <c r="S470" s="36"/>
      <c r="T470" s="36"/>
      <c r="U470" s="36"/>
      <c r="V470" s="36">
        <v>1659</v>
      </c>
      <c r="W470" s="36"/>
      <c r="X470" s="36"/>
      <c r="Y470" s="36">
        <f>Z470+AF470</f>
        <v>447</v>
      </c>
      <c r="Z470" s="36">
        <f t="shared" si="1117"/>
        <v>0</v>
      </c>
      <c r="AA470" s="36"/>
      <c r="AB470" s="36"/>
      <c r="AC470" s="36"/>
      <c r="AD470" s="36"/>
      <c r="AE470" s="36"/>
      <c r="AF470" s="36">
        <f t="shared" si="1118"/>
        <v>447</v>
      </c>
      <c r="AG470" s="36">
        <f t="shared" si="1119"/>
        <v>447</v>
      </c>
      <c r="AH470" s="36"/>
      <c r="AI470" s="36"/>
      <c r="AJ470" s="36">
        <v>447</v>
      </c>
      <c r="AK470" s="36"/>
      <c r="AL470" s="36"/>
      <c r="AM470" s="91">
        <f t="shared" si="1057"/>
        <v>24.493150684931507</v>
      </c>
      <c r="AN470" s="90">
        <f t="shared" si="984"/>
        <v>24.493150684931507</v>
      </c>
      <c r="AO470" s="30" t="s">
        <v>381</v>
      </c>
      <c r="AP470" s="47"/>
      <c r="AQ470">
        <v>1</v>
      </c>
    </row>
    <row r="471" spans="1:46" ht="63" customHeight="1">
      <c r="A471" s="12"/>
      <c r="B471" s="18" t="s">
        <v>370</v>
      </c>
      <c r="C471" s="36">
        <f t="shared" si="1110"/>
        <v>991</v>
      </c>
      <c r="D471" s="36">
        <f t="shared" si="1110"/>
        <v>991</v>
      </c>
      <c r="E471" s="36">
        <f t="shared" si="1111"/>
        <v>90</v>
      </c>
      <c r="F471" s="36">
        <f t="shared" si="1112"/>
        <v>90</v>
      </c>
      <c r="G471" s="36"/>
      <c r="H471" s="36"/>
      <c r="I471" s="36">
        <v>90</v>
      </c>
      <c r="J471" s="36">
        <v>90</v>
      </c>
      <c r="K471" s="36"/>
      <c r="L471" s="36"/>
      <c r="M471" s="36"/>
      <c r="N471" s="36"/>
      <c r="O471" s="36">
        <f t="shared" si="1113"/>
        <v>901</v>
      </c>
      <c r="P471" s="36">
        <f t="shared" si="1114"/>
        <v>901</v>
      </c>
      <c r="Q471" s="35">
        <f t="shared" si="1115"/>
        <v>901</v>
      </c>
      <c r="R471" s="35">
        <f t="shared" si="1116"/>
        <v>901</v>
      </c>
      <c r="S471" s="36"/>
      <c r="T471" s="36"/>
      <c r="U471" s="36"/>
      <c r="V471" s="36">
        <v>901</v>
      </c>
      <c r="W471" s="36"/>
      <c r="X471" s="36"/>
      <c r="Y471" s="36">
        <f>Z471+AF471</f>
        <v>898</v>
      </c>
      <c r="Z471" s="36">
        <f t="shared" si="1117"/>
        <v>0</v>
      </c>
      <c r="AA471" s="36"/>
      <c r="AB471" s="36"/>
      <c r="AC471" s="36"/>
      <c r="AD471" s="36"/>
      <c r="AE471" s="36"/>
      <c r="AF471" s="36">
        <f t="shared" si="1118"/>
        <v>898</v>
      </c>
      <c r="AG471" s="36">
        <f t="shared" si="1119"/>
        <v>898</v>
      </c>
      <c r="AH471" s="36"/>
      <c r="AI471" s="36"/>
      <c r="AJ471" s="36">
        <v>898</v>
      </c>
      <c r="AK471" s="36"/>
      <c r="AL471" s="36"/>
      <c r="AM471" s="91">
        <f t="shared" si="1057"/>
        <v>90.615539858728553</v>
      </c>
      <c r="AN471" s="91">
        <f t="shared" si="984"/>
        <v>90.615539858728553</v>
      </c>
      <c r="AO471" s="30" t="s">
        <v>382</v>
      </c>
      <c r="AP471" s="47"/>
      <c r="AQ471">
        <v>1</v>
      </c>
    </row>
    <row r="472" spans="1:46" ht="63" customHeight="1">
      <c r="A472" s="12"/>
      <c r="B472" s="18" t="s">
        <v>371</v>
      </c>
      <c r="C472" s="36">
        <f t="shared" si="1110"/>
        <v>1188</v>
      </c>
      <c r="D472" s="36">
        <f t="shared" si="1110"/>
        <v>1188</v>
      </c>
      <c r="E472" s="36">
        <f t="shared" si="1111"/>
        <v>108</v>
      </c>
      <c r="F472" s="36">
        <f t="shared" si="1112"/>
        <v>108</v>
      </c>
      <c r="G472" s="36"/>
      <c r="H472" s="36"/>
      <c r="I472" s="36">
        <v>108</v>
      </c>
      <c r="J472" s="36">
        <v>108</v>
      </c>
      <c r="K472" s="36"/>
      <c r="L472" s="36"/>
      <c r="M472" s="36"/>
      <c r="N472" s="36"/>
      <c r="O472" s="36">
        <f t="shared" si="1113"/>
        <v>1080</v>
      </c>
      <c r="P472" s="36">
        <f t="shared" si="1114"/>
        <v>1080</v>
      </c>
      <c r="Q472" s="35">
        <f t="shared" si="1115"/>
        <v>1080</v>
      </c>
      <c r="R472" s="35">
        <f t="shared" si="1116"/>
        <v>1080</v>
      </c>
      <c r="S472" s="36"/>
      <c r="T472" s="36"/>
      <c r="U472" s="36"/>
      <c r="V472" s="36">
        <v>1080</v>
      </c>
      <c r="W472" s="36"/>
      <c r="X472" s="36"/>
      <c r="Y472" s="36">
        <f>Z472+AF472</f>
        <v>177</v>
      </c>
      <c r="Z472" s="36">
        <f t="shared" si="1117"/>
        <v>0</v>
      </c>
      <c r="AA472" s="36"/>
      <c r="AB472" s="36"/>
      <c r="AC472" s="36"/>
      <c r="AD472" s="36"/>
      <c r="AE472" s="36"/>
      <c r="AF472" s="36">
        <f t="shared" si="1118"/>
        <v>177</v>
      </c>
      <c r="AG472" s="36">
        <f t="shared" si="1119"/>
        <v>177</v>
      </c>
      <c r="AH472" s="36"/>
      <c r="AI472" s="36"/>
      <c r="AJ472" s="36">
        <v>177</v>
      </c>
      <c r="AK472" s="36"/>
      <c r="AL472" s="36"/>
      <c r="AM472" s="91">
        <f t="shared" si="1057"/>
        <v>14.898989898989898</v>
      </c>
      <c r="AN472" s="91">
        <f t="shared" si="984"/>
        <v>14.898989898989898</v>
      </c>
      <c r="AO472" s="30" t="s">
        <v>398</v>
      </c>
      <c r="AP472" s="47"/>
      <c r="AQ472">
        <v>1</v>
      </c>
      <c r="AR472" s="57">
        <f>AJ469+AJ476</f>
        <v>6943</v>
      </c>
    </row>
    <row r="473" spans="1:46" ht="84.75" customHeight="1">
      <c r="A473" s="16">
        <v>2</v>
      </c>
      <c r="B473" s="2" t="s">
        <v>359</v>
      </c>
      <c r="C473" s="34">
        <f>C474</f>
        <v>26954</v>
      </c>
      <c r="D473" s="34">
        <f>D474</f>
        <v>24708</v>
      </c>
      <c r="E473" s="34">
        <f t="shared" ref="E473:AL473" si="1120">E474</f>
        <v>4492</v>
      </c>
      <c r="F473" s="34">
        <f t="shared" si="1120"/>
        <v>2246</v>
      </c>
      <c r="G473" s="34">
        <f t="shared" si="1120"/>
        <v>0</v>
      </c>
      <c r="H473" s="34"/>
      <c r="I473" s="34">
        <f t="shared" si="1120"/>
        <v>2246</v>
      </c>
      <c r="J473" s="34">
        <f t="shared" si="1120"/>
        <v>2246</v>
      </c>
      <c r="K473" s="34">
        <f t="shared" si="1120"/>
        <v>0</v>
      </c>
      <c r="L473" s="34">
        <f t="shared" si="1120"/>
        <v>0</v>
      </c>
      <c r="M473" s="34"/>
      <c r="N473" s="34"/>
      <c r="O473" s="34">
        <f t="shared" si="1120"/>
        <v>22462</v>
      </c>
      <c r="P473" s="34">
        <f t="shared" si="1120"/>
        <v>22462</v>
      </c>
      <c r="Q473" s="34">
        <f t="shared" si="1120"/>
        <v>22462</v>
      </c>
      <c r="R473" s="34">
        <f t="shared" si="1120"/>
        <v>22462</v>
      </c>
      <c r="S473" s="34">
        <f t="shared" si="1120"/>
        <v>0</v>
      </c>
      <c r="T473" s="34"/>
      <c r="U473" s="34">
        <f t="shared" si="1120"/>
        <v>0</v>
      </c>
      <c r="V473" s="34">
        <f t="shared" si="1120"/>
        <v>22462</v>
      </c>
      <c r="W473" s="34">
        <f t="shared" si="1120"/>
        <v>0</v>
      </c>
      <c r="X473" s="34">
        <f t="shared" si="1120"/>
        <v>0</v>
      </c>
      <c r="Y473" s="34">
        <f t="shared" si="1120"/>
        <v>12842</v>
      </c>
      <c r="Z473" s="34">
        <f t="shared" si="1120"/>
        <v>0</v>
      </c>
      <c r="AA473" s="34">
        <f t="shared" si="1120"/>
        <v>0</v>
      </c>
      <c r="AB473" s="34">
        <f t="shared" si="1120"/>
        <v>0</v>
      </c>
      <c r="AC473" s="34">
        <f t="shared" si="1120"/>
        <v>0</v>
      </c>
      <c r="AD473" s="34">
        <f t="shared" si="1120"/>
        <v>0</v>
      </c>
      <c r="AE473" s="34"/>
      <c r="AF473" s="34">
        <f t="shared" si="1120"/>
        <v>12842</v>
      </c>
      <c r="AG473" s="34">
        <f t="shared" si="1120"/>
        <v>12842</v>
      </c>
      <c r="AH473" s="34">
        <f t="shared" si="1120"/>
        <v>0</v>
      </c>
      <c r="AI473" s="34">
        <f t="shared" si="1120"/>
        <v>0</v>
      </c>
      <c r="AJ473" s="34">
        <f t="shared" si="1120"/>
        <v>12842</v>
      </c>
      <c r="AK473" s="34">
        <f t="shared" si="1120"/>
        <v>0</v>
      </c>
      <c r="AL473" s="34">
        <f t="shared" si="1120"/>
        <v>0</v>
      </c>
      <c r="AM473" s="90">
        <f t="shared" si="1057"/>
        <v>47.644134451287378</v>
      </c>
      <c r="AN473" s="90">
        <f t="shared" si="984"/>
        <v>51.975068803626357</v>
      </c>
      <c r="AO473" s="16"/>
      <c r="AP473" s="44"/>
      <c r="AT473" s="57"/>
    </row>
    <row r="474" spans="1:46" ht="63" customHeight="1">
      <c r="A474" s="12"/>
      <c r="B474" s="5" t="s">
        <v>360</v>
      </c>
      <c r="C474" s="35">
        <f t="shared" ref="C474:D474" si="1121">SUM(C475:C478)</f>
        <v>26954</v>
      </c>
      <c r="D474" s="35">
        <f t="shared" si="1121"/>
        <v>24708</v>
      </c>
      <c r="E474" s="35">
        <f t="shared" ref="E474:V474" si="1122">SUM(E475:E478)</f>
        <v>4492</v>
      </c>
      <c r="F474" s="35">
        <f t="shared" ref="F474" si="1123">SUM(F475:F478)</f>
        <v>2246</v>
      </c>
      <c r="G474" s="35">
        <f t="shared" si="1122"/>
        <v>0</v>
      </c>
      <c r="H474" s="35"/>
      <c r="I474" s="35">
        <f t="shared" si="1122"/>
        <v>2246</v>
      </c>
      <c r="J474" s="35">
        <f t="shared" ref="J474" si="1124">SUM(J475:J478)</f>
        <v>2246</v>
      </c>
      <c r="K474" s="35">
        <f t="shared" si="1122"/>
        <v>0</v>
      </c>
      <c r="L474" s="35">
        <f t="shared" si="1122"/>
        <v>0</v>
      </c>
      <c r="M474" s="35"/>
      <c r="N474" s="35"/>
      <c r="O474" s="35">
        <f t="shared" si="1122"/>
        <v>22462</v>
      </c>
      <c r="P474" s="35">
        <f t="shared" ref="P474" si="1125">SUM(P475:P478)</f>
        <v>22462</v>
      </c>
      <c r="Q474" s="35">
        <f t="shared" si="1122"/>
        <v>22462</v>
      </c>
      <c r="R474" s="35">
        <f t="shared" ref="R474" si="1126">SUM(R475:R478)</f>
        <v>22462</v>
      </c>
      <c r="S474" s="35">
        <f t="shared" si="1122"/>
        <v>0</v>
      </c>
      <c r="T474" s="35"/>
      <c r="U474" s="35">
        <f t="shared" si="1122"/>
        <v>0</v>
      </c>
      <c r="V474" s="35">
        <f t="shared" si="1122"/>
        <v>22462</v>
      </c>
      <c r="W474" s="35">
        <f t="shared" ref="W474:AL474" si="1127">SUM(W475:W478)</f>
        <v>0</v>
      </c>
      <c r="X474" s="35">
        <f t="shared" si="1127"/>
        <v>0</v>
      </c>
      <c r="Y474" s="39">
        <f t="shared" si="1127"/>
        <v>12842</v>
      </c>
      <c r="Z474" s="39">
        <f t="shared" si="1127"/>
        <v>0</v>
      </c>
      <c r="AA474" s="39">
        <f t="shared" si="1127"/>
        <v>0</v>
      </c>
      <c r="AB474" s="39">
        <f t="shared" si="1127"/>
        <v>0</v>
      </c>
      <c r="AC474" s="39">
        <f t="shared" si="1127"/>
        <v>0</v>
      </c>
      <c r="AD474" s="39">
        <f t="shared" si="1127"/>
        <v>0</v>
      </c>
      <c r="AE474" s="39"/>
      <c r="AF474" s="39">
        <f t="shared" si="1127"/>
        <v>12842</v>
      </c>
      <c r="AG474" s="39">
        <f t="shared" si="1127"/>
        <v>12842</v>
      </c>
      <c r="AH474" s="39">
        <f t="shared" si="1127"/>
        <v>0</v>
      </c>
      <c r="AI474" s="39">
        <f t="shared" si="1127"/>
        <v>0</v>
      </c>
      <c r="AJ474" s="39">
        <f t="shared" si="1127"/>
        <v>12842</v>
      </c>
      <c r="AK474" s="39">
        <f t="shared" si="1127"/>
        <v>0</v>
      </c>
      <c r="AL474" s="39">
        <f t="shared" si="1127"/>
        <v>0</v>
      </c>
      <c r="AM474" s="91">
        <f t="shared" si="1057"/>
        <v>47.644134451287378</v>
      </c>
      <c r="AN474" s="91">
        <f t="shared" si="984"/>
        <v>51.975068803626357</v>
      </c>
      <c r="AO474" s="12"/>
      <c r="AP474" s="45"/>
    </row>
    <row r="475" spans="1:46" ht="63" customHeight="1">
      <c r="A475" s="12"/>
      <c r="B475" s="18" t="s">
        <v>372</v>
      </c>
      <c r="C475" s="36">
        <f t="shared" ref="C475:D478" si="1128">E475+O475</f>
        <v>19000</v>
      </c>
      <c r="D475" s="36">
        <f t="shared" si="1128"/>
        <v>17417</v>
      </c>
      <c r="E475" s="36">
        <f t="shared" ref="E475:E478" si="1129">SUM(G475:L475)</f>
        <v>3166</v>
      </c>
      <c r="F475" s="36">
        <f t="shared" ref="F475:F476" si="1130">H475+J475+K475+L475+N475</f>
        <v>1583</v>
      </c>
      <c r="G475" s="36"/>
      <c r="H475" s="36"/>
      <c r="I475" s="36">
        <v>1583</v>
      </c>
      <c r="J475" s="36">
        <v>1583</v>
      </c>
      <c r="K475" s="36"/>
      <c r="L475" s="36"/>
      <c r="M475" s="36"/>
      <c r="N475" s="36"/>
      <c r="O475" s="36">
        <f t="shared" ref="O475:O478" si="1131">Q475+X475</f>
        <v>15834</v>
      </c>
      <c r="P475" s="36">
        <f t="shared" ref="P475:P478" si="1132">R475+X475</f>
        <v>15834</v>
      </c>
      <c r="Q475" s="36">
        <f t="shared" ref="Q475:Q478" si="1133">S475+U475+V475+W475</f>
        <v>15834</v>
      </c>
      <c r="R475" s="36">
        <f t="shared" ref="R475:R478" si="1134">T475+U475+V475+W475</f>
        <v>15834</v>
      </c>
      <c r="S475" s="36"/>
      <c r="T475" s="36"/>
      <c r="U475" s="36"/>
      <c r="V475" s="36">
        <v>15834</v>
      </c>
      <c r="W475" s="36"/>
      <c r="X475" s="36"/>
      <c r="Y475" s="36">
        <f>Z475+AF475</f>
        <v>8379</v>
      </c>
      <c r="Z475" s="36">
        <f t="shared" ref="Z475:Z478" si="1135">AA475+AB475+AC475+AD475</f>
        <v>0</v>
      </c>
      <c r="AA475" s="36"/>
      <c r="AB475" s="36"/>
      <c r="AC475" s="36"/>
      <c r="AD475" s="36"/>
      <c r="AE475" s="36"/>
      <c r="AF475" s="36">
        <f t="shared" ref="AF475:AF478" si="1136">AG475+AL475</f>
        <v>8379</v>
      </c>
      <c r="AG475" s="36">
        <f t="shared" ref="AG475:AG478" si="1137">AH475+AI475+AJ475+AK475</f>
        <v>8379</v>
      </c>
      <c r="AH475" s="36"/>
      <c r="AI475" s="36"/>
      <c r="AJ475" s="36">
        <v>8379</v>
      </c>
      <c r="AK475" s="36"/>
      <c r="AL475" s="36"/>
      <c r="AM475" s="91">
        <f t="shared" si="1057"/>
        <v>44.1</v>
      </c>
      <c r="AN475" s="94">
        <f t="shared" si="984"/>
        <v>48.108170178561174</v>
      </c>
      <c r="AO475" s="30" t="s">
        <v>277</v>
      </c>
      <c r="AP475" s="47"/>
      <c r="AQ475">
        <v>1</v>
      </c>
    </row>
    <row r="476" spans="1:46" ht="63" customHeight="1">
      <c r="A476" s="12"/>
      <c r="B476" s="18" t="s">
        <v>373</v>
      </c>
      <c r="C476" s="36">
        <f t="shared" si="1128"/>
        <v>7954</v>
      </c>
      <c r="D476" s="36">
        <f t="shared" si="1128"/>
        <v>7291</v>
      </c>
      <c r="E476" s="36">
        <f t="shared" si="1129"/>
        <v>1326</v>
      </c>
      <c r="F476" s="36">
        <f t="shared" si="1130"/>
        <v>663</v>
      </c>
      <c r="G476" s="36"/>
      <c r="H476" s="36"/>
      <c r="I476" s="36">
        <v>663</v>
      </c>
      <c r="J476" s="36">
        <v>663</v>
      </c>
      <c r="K476" s="36"/>
      <c r="L476" s="36"/>
      <c r="M476" s="36"/>
      <c r="N476" s="36"/>
      <c r="O476" s="36">
        <f t="shared" si="1131"/>
        <v>6628</v>
      </c>
      <c r="P476" s="36">
        <f t="shared" si="1132"/>
        <v>6628</v>
      </c>
      <c r="Q476" s="36">
        <f t="shared" si="1133"/>
        <v>6628</v>
      </c>
      <c r="R476" s="36">
        <f t="shared" si="1134"/>
        <v>6628</v>
      </c>
      <c r="S476" s="36"/>
      <c r="T476" s="36"/>
      <c r="U476" s="36"/>
      <c r="V476" s="36">
        <v>6628</v>
      </c>
      <c r="W476" s="36"/>
      <c r="X476" s="36"/>
      <c r="Y476" s="36">
        <f>Z476+AF476</f>
        <v>4463</v>
      </c>
      <c r="Z476" s="36">
        <f t="shared" si="1135"/>
        <v>0</v>
      </c>
      <c r="AA476" s="36"/>
      <c r="AB476" s="36"/>
      <c r="AC476" s="36"/>
      <c r="AD476" s="36"/>
      <c r="AE476" s="36"/>
      <c r="AF476" s="36">
        <f t="shared" si="1136"/>
        <v>4463</v>
      </c>
      <c r="AG476" s="36">
        <f t="shared" si="1137"/>
        <v>4463</v>
      </c>
      <c r="AH476" s="36"/>
      <c r="AI476" s="36"/>
      <c r="AJ476" s="36">
        <v>4463</v>
      </c>
      <c r="AK476" s="36"/>
      <c r="AL476" s="36"/>
      <c r="AM476" s="91">
        <f t="shared" si="1057"/>
        <v>56.110133266281117</v>
      </c>
      <c r="AN476" s="94">
        <f t="shared" si="984"/>
        <v>61.212453710053495</v>
      </c>
      <c r="AO476" s="30" t="s">
        <v>399</v>
      </c>
      <c r="AP476" s="47"/>
      <c r="AQ476">
        <v>1</v>
      </c>
    </row>
    <row r="477" spans="1:46" ht="63" customHeight="1">
      <c r="A477" s="12"/>
      <c r="B477" s="18" t="s">
        <v>374</v>
      </c>
      <c r="C477" s="36">
        <f t="shared" si="1128"/>
        <v>0</v>
      </c>
      <c r="D477" s="36">
        <f t="shared" si="1128"/>
        <v>0</v>
      </c>
      <c r="E477" s="36">
        <f t="shared" si="1129"/>
        <v>0</v>
      </c>
      <c r="F477" s="36"/>
      <c r="G477" s="36"/>
      <c r="H477" s="36"/>
      <c r="I477" s="36"/>
      <c r="J477" s="36"/>
      <c r="K477" s="36"/>
      <c r="L477" s="36"/>
      <c r="M477" s="36"/>
      <c r="N477" s="36"/>
      <c r="O477" s="36">
        <f t="shared" si="1131"/>
        <v>0</v>
      </c>
      <c r="P477" s="36">
        <f t="shared" si="1132"/>
        <v>0</v>
      </c>
      <c r="Q477" s="36">
        <f t="shared" si="1133"/>
        <v>0</v>
      </c>
      <c r="R477" s="36">
        <f t="shared" si="1134"/>
        <v>0</v>
      </c>
      <c r="S477" s="36"/>
      <c r="T477" s="36"/>
      <c r="U477" s="36"/>
      <c r="V477" s="36"/>
      <c r="W477" s="36"/>
      <c r="X477" s="36"/>
      <c r="Y477" s="36">
        <f>Z477+AF477</f>
        <v>0</v>
      </c>
      <c r="Z477" s="36">
        <f t="shared" si="1135"/>
        <v>0</v>
      </c>
      <c r="AA477" s="36"/>
      <c r="AB477" s="36"/>
      <c r="AC477" s="36"/>
      <c r="AD477" s="36"/>
      <c r="AE477" s="36"/>
      <c r="AF477" s="36">
        <f t="shared" si="1136"/>
        <v>0</v>
      </c>
      <c r="AG477" s="36">
        <f t="shared" si="1137"/>
        <v>0</v>
      </c>
      <c r="AH477" s="36"/>
      <c r="AI477" s="36"/>
      <c r="AJ477" s="36"/>
      <c r="AK477" s="36"/>
      <c r="AL477" s="36"/>
      <c r="AM477" s="91"/>
      <c r="AN477" s="90"/>
      <c r="AO477" s="30" t="s">
        <v>381</v>
      </c>
      <c r="AP477" s="47"/>
      <c r="AQ477">
        <v>1</v>
      </c>
    </row>
    <row r="478" spans="1:46" ht="63" customHeight="1">
      <c r="A478" s="12"/>
      <c r="B478" s="18" t="s">
        <v>375</v>
      </c>
      <c r="C478" s="36">
        <f t="shared" si="1128"/>
        <v>0</v>
      </c>
      <c r="D478" s="36">
        <f t="shared" si="1128"/>
        <v>0</v>
      </c>
      <c r="E478" s="36">
        <f t="shared" si="1129"/>
        <v>0</v>
      </c>
      <c r="F478" s="36"/>
      <c r="G478" s="36"/>
      <c r="H478" s="36"/>
      <c r="I478" s="36"/>
      <c r="J478" s="36"/>
      <c r="K478" s="36"/>
      <c r="L478" s="36"/>
      <c r="M478" s="36"/>
      <c r="N478" s="36"/>
      <c r="O478" s="36">
        <f t="shared" si="1131"/>
        <v>0</v>
      </c>
      <c r="P478" s="36">
        <f t="shared" si="1132"/>
        <v>0</v>
      </c>
      <c r="Q478" s="36">
        <f t="shared" si="1133"/>
        <v>0</v>
      </c>
      <c r="R478" s="36">
        <f t="shared" si="1134"/>
        <v>0</v>
      </c>
      <c r="S478" s="36"/>
      <c r="T478" s="36"/>
      <c r="U478" s="36"/>
      <c r="V478" s="36"/>
      <c r="W478" s="36"/>
      <c r="X478" s="36"/>
      <c r="Y478" s="36">
        <f>Z478+AF478</f>
        <v>0</v>
      </c>
      <c r="Z478" s="36">
        <f t="shared" si="1135"/>
        <v>0</v>
      </c>
      <c r="AA478" s="36"/>
      <c r="AB478" s="36"/>
      <c r="AC478" s="36"/>
      <c r="AD478" s="36"/>
      <c r="AE478" s="36"/>
      <c r="AF478" s="36">
        <f t="shared" si="1136"/>
        <v>0</v>
      </c>
      <c r="AG478" s="36">
        <f t="shared" si="1137"/>
        <v>0</v>
      </c>
      <c r="AH478" s="36"/>
      <c r="AI478" s="36"/>
      <c r="AJ478" s="36"/>
      <c r="AK478" s="36"/>
      <c r="AL478" s="36"/>
      <c r="AM478" s="91"/>
      <c r="AN478" s="90"/>
      <c r="AO478" s="30" t="s">
        <v>382</v>
      </c>
      <c r="AP478" s="47"/>
      <c r="AQ478">
        <v>1</v>
      </c>
    </row>
    <row r="479" spans="1:46" ht="63" customHeight="1">
      <c r="A479" s="16">
        <v>3</v>
      </c>
      <c r="B479" s="2" t="s">
        <v>361</v>
      </c>
      <c r="C479" s="34">
        <f>C480</f>
        <v>16731.004081632658</v>
      </c>
      <c r="D479" s="34">
        <f>D480</f>
        <v>16118.36734693878</v>
      </c>
      <c r="E479" s="34">
        <f t="shared" ref="E479:AL479" si="1138">E480</f>
        <v>10604.636734693879</v>
      </c>
      <c r="F479" s="34">
        <f t="shared" si="1138"/>
        <v>9992</v>
      </c>
      <c r="G479" s="34">
        <f t="shared" si="1138"/>
        <v>0</v>
      </c>
      <c r="H479" s="34"/>
      <c r="I479" s="34">
        <f t="shared" si="1138"/>
        <v>612.636734693878</v>
      </c>
      <c r="J479" s="34">
        <f t="shared" si="1138"/>
        <v>9992</v>
      </c>
      <c r="K479" s="34">
        <f t="shared" si="1138"/>
        <v>0</v>
      </c>
      <c r="L479" s="34">
        <f t="shared" si="1138"/>
        <v>0</v>
      </c>
      <c r="M479" s="34"/>
      <c r="N479" s="34"/>
      <c r="O479" s="34">
        <f t="shared" si="1138"/>
        <v>6126.3673469387795</v>
      </c>
      <c r="P479" s="34">
        <f t="shared" si="1138"/>
        <v>6126.3673469387795</v>
      </c>
      <c r="Q479" s="34">
        <f t="shared" si="1138"/>
        <v>6126.3673469387795</v>
      </c>
      <c r="R479" s="34">
        <f t="shared" si="1138"/>
        <v>6126.3673469387795</v>
      </c>
      <c r="S479" s="34">
        <f t="shared" si="1138"/>
        <v>0</v>
      </c>
      <c r="T479" s="34"/>
      <c r="U479" s="34">
        <f t="shared" si="1138"/>
        <v>0</v>
      </c>
      <c r="V479" s="34">
        <f t="shared" si="1138"/>
        <v>6126.3673469387795</v>
      </c>
      <c r="W479" s="34">
        <f t="shared" si="1138"/>
        <v>0</v>
      </c>
      <c r="X479" s="34">
        <f t="shared" si="1138"/>
        <v>0</v>
      </c>
      <c r="Y479" s="34">
        <f t="shared" si="1138"/>
        <v>4333</v>
      </c>
      <c r="Z479" s="34">
        <f t="shared" si="1138"/>
        <v>536</v>
      </c>
      <c r="AA479" s="34">
        <f t="shared" si="1138"/>
        <v>0</v>
      </c>
      <c r="AB479" s="34">
        <f t="shared" si="1138"/>
        <v>536</v>
      </c>
      <c r="AC479" s="34">
        <f t="shared" si="1138"/>
        <v>0</v>
      </c>
      <c r="AD479" s="34">
        <f t="shared" si="1138"/>
        <v>0</v>
      </c>
      <c r="AE479" s="34"/>
      <c r="AF479" s="34">
        <f t="shared" si="1138"/>
        <v>3797</v>
      </c>
      <c r="AG479" s="34">
        <f t="shared" si="1138"/>
        <v>3797</v>
      </c>
      <c r="AH479" s="34">
        <f t="shared" si="1138"/>
        <v>0</v>
      </c>
      <c r="AI479" s="34">
        <f t="shared" si="1138"/>
        <v>0</v>
      </c>
      <c r="AJ479" s="34">
        <f t="shared" si="1138"/>
        <v>3797</v>
      </c>
      <c r="AK479" s="34">
        <f t="shared" si="1138"/>
        <v>0</v>
      </c>
      <c r="AL479" s="34">
        <f t="shared" si="1138"/>
        <v>0</v>
      </c>
      <c r="AM479" s="90">
        <f t="shared" ref="AM479:AM507" si="1139">Y479/C479*100</f>
        <v>25.898027272354678</v>
      </c>
      <c r="AN479" s="90">
        <f t="shared" ref="AN479:AN512" si="1140">Y479/D479*100</f>
        <v>26.882375284882244</v>
      </c>
      <c r="AO479" s="16"/>
      <c r="AP479" s="44"/>
    </row>
    <row r="480" spans="1:46" ht="108.75" customHeight="1">
      <c r="A480" s="12"/>
      <c r="B480" s="5" t="s">
        <v>362</v>
      </c>
      <c r="C480" s="35">
        <f>C481+C482+C483</f>
        <v>16731.004081632658</v>
      </c>
      <c r="D480" s="35">
        <f>D481+D482+D483</f>
        <v>16118.36734693878</v>
      </c>
      <c r="E480" s="35">
        <f t="shared" ref="E480:V480" si="1141">E481+E482+E483</f>
        <v>10604.636734693879</v>
      </c>
      <c r="F480" s="35">
        <f t="shared" ref="F480" si="1142">F481+F482+F483</f>
        <v>9992</v>
      </c>
      <c r="G480" s="35">
        <f t="shared" si="1141"/>
        <v>0</v>
      </c>
      <c r="H480" s="35"/>
      <c r="I480" s="35">
        <f t="shared" si="1141"/>
        <v>612.636734693878</v>
      </c>
      <c r="J480" s="35">
        <f t="shared" ref="J480" si="1143">J481+J482+J483</f>
        <v>9992</v>
      </c>
      <c r="K480" s="35">
        <f t="shared" si="1141"/>
        <v>0</v>
      </c>
      <c r="L480" s="35">
        <f t="shared" si="1141"/>
        <v>0</v>
      </c>
      <c r="M480" s="35"/>
      <c r="N480" s="35"/>
      <c r="O480" s="35">
        <f t="shared" si="1141"/>
        <v>6126.3673469387795</v>
      </c>
      <c r="P480" s="35">
        <f t="shared" ref="P480" si="1144">P481+P482+P483</f>
        <v>6126.3673469387795</v>
      </c>
      <c r="Q480" s="35">
        <f t="shared" si="1141"/>
        <v>6126.3673469387795</v>
      </c>
      <c r="R480" s="35">
        <f t="shared" ref="R480" si="1145">R481+R482+R483</f>
        <v>6126.3673469387795</v>
      </c>
      <c r="S480" s="35">
        <f t="shared" si="1141"/>
        <v>0</v>
      </c>
      <c r="T480" s="35"/>
      <c r="U480" s="35">
        <f t="shared" si="1141"/>
        <v>0</v>
      </c>
      <c r="V480" s="35">
        <f t="shared" si="1141"/>
        <v>6126.3673469387795</v>
      </c>
      <c r="W480" s="35">
        <f t="shared" ref="W480:AL480" si="1146">W481+W482+W483</f>
        <v>0</v>
      </c>
      <c r="X480" s="35">
        <f t="shared" si="1146"/>
        <v>0</v>
      </c>
      <c r="Y480" s="39">
        <f t="shared" si="1146"/>
        <v>4333</v>
      </c>
      <c r="Z480" s="39">
        <f t="shared" si="1146"/>
        <v>536</v>
      </c>
      <c r="AA480" s="39">
        <f t="shared" si="1146"/>
        <v>0</v>
      </c>
      <c r="AB480" s="39">
        <f t="shared" si="1146"/>
        <v>536</v>
      </c>
      <c r="AC480" s="39">
        <f t="shared" si="1146"/>
        <v>0</v>
      </c>
      <c r="AD480" s="39">
        <f t="shared" si="1146"/>
        <v>0</v>
      </c>
      <c r="AE480" s="39"/>
      <c r="AF480" s="39">
        <f t="shared" si="1146"/>
        <v>3797</v>
      </c>
      <c r="AG480" s="39">
        <f t="shared" si="1146"/>
        <v>3797</v>
      </c>
      <c r="AH480" s="39">
        <f t="shared" si="1146"/>
        <v>0</v>
      </c>
      <c r="AI480" s="39">
        <f t="shared" si="1146"/>
        <v>0</v>
      </c>
      <c r="AJ480" s="39">
        <f t="shared" si="1146"/>
        <v>3797</v>
      </c>
      <c r="AK480" s="39">
        <f t="shared" si="1146"/>
        <v>0</v>
      </c>
      <c r="AL480" s="39">
        <f t="shared" si="1146"/>
        <v>0</v>
      </c>
      <c r="AM480" s="91">
        <f t="shared" si="1139"/>
        <v>25.898027272354678</v>
      </c>
      <c r="AN480" s="91">
        <f t="shared" si="1140"/>
        <v>26.882375284882244</v>
      </c>
      <c r="AO480" s="12"/>
      <c r="AP480" s="45"/>
    </row>
    <row r="481" spans="1:45" ht="63" customHeight="1">
      <c r="A481" s="12"/>
      <c r="B481" s="18" t="s">
        <v>376</v>
      </c>
      <c r="C481" s="36">
        <f t="shared" ref="C481:D485" si="1147">E481+O481</f>
        <v>6680.0884353741494</v>
      </c>
      <c r="D481" s="36">
        <f t="shared" si="1147"/>
        <v>6383.2622139764999</v>
      </c>
      <c r="E481" s="36">
        <f t="shared" ref="E481:E483" si="1148">SUM(G481:L481)</f>
        <v>3711.82622139765</v>
      </c>
      <c r="F481" s="36">
        <f t="shared" ref="F481:F485" si="1149">H481+J481+K481+L481+N481</f>
        <v>3415</v>
      </c>
      <c r="G481" s="36"/>
      <c r="H481" s="36"/>
      <c r="I481" s="36">
        <v>296.82622139764999</v>
      </c>
      <c r="J481" s="36">
        <v>3415</v>
      </c>
      <c r="K481" s="36"/>
      <c r="L481" s="36"/>
      <c r="M481" s="36"/>
      <c r="N481" s="36"/>
      <c r="O481" s="36">
        <f t="shared" ref="O481:O483" si="1150">Q481+X481</f>
        <v>2968.2622139764999</v>
      </c>
      <c r="P481" s="36">
        <f t="shared" ref="P481:P483" si="1151">R481+X481</f>
        <v>2968.2622139764999</v>
      </c>
      <c r="Q481" s="36">
        <f t="shared" ref="Q481:Q483" si="1152">S481+U481+V481+W481</f>
        <v>2968.2622139764999</v>
      </c>
      <c r="R481" s="36">
        <f t="shared" ref="R481:R483" si="1153">T481+U481+V481+W481</f>
        <v>2968.2622139764999</v>
      </c>
      <c r="S481" s="36"/>
      <c r="T481" s="36"/>
      <c r="U481" s="36"/>
      <c r="V481" s="36">
        <v>2968.2622139764999</v>
      </c>
      <c r="W481" s="36"/>
      <c r="X481" s="36"/>
      <c r="Y481" s="36">
        <f>Z481+AF481</f>
        <v>939</v>
      </c>
      <c r="Z481" s="36">
        <f t="shared" ref="Z481:Z483" si="1154">AA481+AB481+AC481+AD481</f>
        <v>221</v>
      </c>
      <c r="AA481" s="36"/>
      <c r="AB481" s="36">
        <v>221</v>
      </c>
      <c r="AC481" s="36"/>
      <c r="AD481" s="36"/>
      <c r="AE481" s="36"/>
      <c r="AF481" s="36">
        <f t="shared" ref="AF481:AF483" si="1155">AG481+AL481</f>
        <v>718</v>
      </c>
      <c r="AG481" s="36">
        <f t="shared" ref="AG481:AG483" si="1156">AH481+AI481+AJ481+AK481</f>
        <v>718</v>
      </c>
      <c r="AH481" s="36"/>
      <c r="AI481" s="36"/>
      <c r="AJ481" s="36">
        <v>718</v>
      </c>
      <c r="AK481" s="36"/>
      <c r="AL481" s="36"/>
      <c r="AM481" s="94">
        <f t="shared" si="1139"/>
        <v>14.056700133303055</v>
      </c>
      <c r="AN481" s="94">
        <f t="shared" si="1140"/>
        <v>14.710346661680424</v>
      </c>
      <c r="AO481" s="30" t="s">
        <v>383</v>
      </c>
      <c r="AP481" s="47"/>
      <c r="AQ481">
        <v>1</v>
      </c>
    </row>
    <row r="482" spans="1:45" ht="63" customHeight="1">
      <c r="A482" s="12"/>
      <c r="B482" s="18" t="s">
        <v>377</v>
      </c>
      <c r="C482" s="36">
        <f t="shared" si="1147"/>
        <v>5267.9918367346991</v>
      </c>
      <c r="D482" s="36">
        <f t="shared" si="1147"/>
        <v>5105.6289424860897</v>
      </c>
      <c r="E482" s="36">
        <f t="shared" si="1148"/>
        <v>3644.3628942486089</v>
      </c>
      <c r="F482" s="36">
        <f t="shared" si="1149"/>
        <v>3482</v>
      </c>
      <c r="G482" s="36"/>
      <c r="H482" s="36"/>
      <c r="I482" s="36">
        <v>162.362894248609</v>
      </c>
      <c r="J482" s="36">
        <v>3482</v>
      </c>
      <c r="K482" s="36"/>
      <c r="L482" s="36"/>
      <c r="M482" s="36"/>
      <c r="N482" s="36"/>
      <c r="O482" s="36">
        <f t="shared" si="1150"/>
        <v>1623.62894248609</v>
      </c>
      <c r="P482" s="36">
        <f t="shared" si="1151"/>
        <v>1623.62894248609</v>
      </c>
      <c r="Q482" s="36">
        <f t="shared" si="1152"/>
        <v>1623.62894248609</v>
      </c>
      <c r="R482" s="36">
        <f t="shared" si="1153"/>
        <v>1623.62894248609</v>
      </c>
      <c r="S482" s="36"/>
      <c r="T482" s="36"/>
      <c r="U482" s="36"/>
      <c r="V482" s="36">
        <v>1623.62894248609</v>
      </c>
      <c r="W482" s="36"/>
      <c r="X482" s="36"/>
      <c r="Y482" s="36">
        <f>Z482+AF482</f>
        <v>1707</v>
      </c>
      <c r="Z482" s="36">
        <f t="shared" si="1154"/>
        <v>162</v>
      </c>
      <c r="AA482" s="36"/>
      <c r="AB482" s="36">
        <v>162</v>
      </c>
      <c r="AC482" s="36"/>
      <c r="AD482" s="36"/>
      <c r="AE482" s="36"/>
      <c r="AF482" s="36">
        <f t="shared" si="1155"/>
        <v>1545</v>
      </c>
      <c r="AG482" s="36">
        <f t="shared" si="1156"/>
        <v>1545</v>
      </c>
      <c r="AH482" s="36"/>
      <c r="AI482" s="36"/>
      <c r="AJ482" s="36">
        <v>1545</v>
      </c>
      <c r="AK482" s="36"/>
      <c r="AL482" s="36"/>
      <c r="AM482" s="94">
        <f t="shared" si="1139"/>
        <v>32.403239277949666</v>
      </c>
      <c r="AN482" s="94">
        <f t="shared" si="1140"/>
        <v>33.433686999760866</v>
      </c>
      <c r="AO482" s="30" t="s">
        <v>383</v>
      </c>
      <c r="AP482" s="47"/>
      <c r="AQ482">
        <v>1</v>
      </c>
    </row>
    <row r="483" spans="1:45" ht="63" customHeight="1">
      <c r="A483" s="12"/>
      <c r="B483" s="18" t="s">
        <v>378</v>
      </c>
      <c r="C483" s="36">
        <f t="shared" si="1147"/>
        <v>4782.9238095238088</v>
      </c>
      <c r="D483" s="36">
        <f t="shared" si="1147"/>
        <v>4629.4761904761899</v>
      </c>
      <c r="E483" s="36">
        <f t="shared" si="1148"/>
        <v>3248.4476190476189</v>
      </c>
      <c r="F483" s="36">
        <f t="shared" si="1149"/>
        <v>3095</v>
      </c>
      <c r="G483" s="36"/>
      <c r="H483" s="36"/>
      <c r="I483" s="36">
        <v>153.44761904761901</v>
      </c>
      <c r="J483" s="36">
        <v>3095</v>
      </c>
      <c r="K483" s="36"/>
      <c r="L483" s="36"/>
      <c r="M483" s="36"/>
      <c r="N483" s="36"/>
      <c r="O483" s="36">
        <f t="shared" si="1150"/>
        <v>1534.4761904761899</v>
      </c>
      <c r="P483" s="36">
        <f t="shared" si="1151"/>
        <v>1534.4761904761899</v>
      </c>
      <c r="Q483" s="36">
        <f t="shared" si="1152"/>
        <v>1534.4761904761899</v>
      </c>
      <c r="R483" s="36">
        <f t="shared" si="1153"/>
        <v>1534.4761904761899</v>
      </c>
      <c r="S483" s="36"/>
      <c r="T483" s="36"/>
      <c r="U483" s="36"/>
      <c r="V483" s="36">
        <v>1534.4761904761899</v>
      </c>
      <c r="W483" s="36"/>
      <c r="X483" s="36"/>
      <c r="Y483" s="36">
        <f>Z483+AF483</f>
        <v>1687</v>
      </c>
      <c r="Z483" s="36">
        <f t="shared" si="1154"/>
        <v>153</v>
      </c>
      <c r="AA483" s="36"/>
      <c r="AB483" s="36">
        <v>153</v>
      </c>
      <c r="AC483" s="36"/>
      <c r="AD483" s="36"/>
      <c r="AE483" s="36"/>
      <c r="AF483" s="36">
        <f t="shared" si="1155"/>
        <v>1534</v>
      </c>
      <c r="AG483" s="36">
        <f t="shared" si="1156"/>
        <v>1534</v>
      </c>
      <c r="AH483" s="36"/>
      <c r="AI483" s="36"/>
      <c r="AJ483" s="36">
        <v>1534</v>
      </c>
      <c r="AK483" s="36"/>
      <c r="AL483" s="36"/>
      <c r="AM483" s="94">
        <f t="shared" si="1139"/>
        <v>35.27131242694746</v>
      </c>
      <c r="AN483" s="94">
        <f t="shared" si="1140"/>
        <v>36.440407739227929</v>
      </c>
      <c r="AO483" s="30" t="s">
        <v>383</v>
      </c>
      <c r="AP483" s="47"/>
      <c r="AQ483">
        <v>1</v>
      </c>
    </row>
    <row r="484" spans="1:45" ht="63" customHeight="1">
      <c r="A484" s="16">
        <v>4</v>
      </c>
      <c r="B484" s="2" t="s">
        <v>363</v>
      </c>
      <c r="C484" s="34">
        <f>C485</f>
        <v>2758.7135435992582</v>
      </c>
      <c r="D484" s="34">
        <f>D485</f>
        <v>2528.8567717996289</v>
      </c>
      <c r="E484" s="34">
        <f t="shared" ref="E484:AL484" si="1157">E485</f>
        <v>459.713543599258</v>
      </c>
      <c r="F484" s="34">
        <f t="shared" si="1157"/>
        <v>229.856771799629</v>
      </c>
      <c r="G484" s="34">
        <f t="shared" si="1157"/>
        <v>0</v>
      </c>
      <c r="H484" s="34"/>
      <c r="I484" s="34">
        <f t="shared" si="1157"/>
        <v>229.856771799629</v>
      </c>
      <c r="J484" s="34">
        <f t="shared" si="1157"/>
        <v>229.856771799629</v>
      </c>
      <c r="K484" s="34">
        <f t="shared" si="1157"/>
        <v>0</v>
      </c>
      <c r="L484" s="34">
        <f t="shared" si="1157"/>
        <v>0</v>
      </c>
      <c r="M484" s="34"/>
      <c r="N484" s="34"/>
      <c r="O484" s="34">
        <f t="shared" si="1157"/>
        <v>2299</v>
      </c>
      <c r="P484" s="34">
        <f t="shared" si="1157"/>
        <v>2299</v>
      </c>
      <c r="Q484" s="34">
        <f t="shared" si="1157"/>
        <v>2299</v>
      </c>
      <c r="R484" s="34">
        <f t="shared" si="1157"/>
        <v>2299</v>
      </c>
      <c r="S484" s="34">
        <f t="shared" si="1157"/>
        <v>0</v>
      </c>
      <c r="T484" s="34"/>
      <c r="U484" s="34">
        <f t="shared" si="1157"/>
        <v>0</v>
      </c>
      <c r="V484" s="34">
        <f t="shared" si="1157"/>
        <v>2299</v>
      </c>
      <c r="W484" s="34">
        <f t="shared" si="1157"/>
        <v>0</v>
      </c>
      <c r="X484" s="34">
        <f t="shared" si="1157"/>
        <v>0</v>
      </c>
      <c r="Y484" s="34">
        <f t="shared" si="1157"/>
        <v>0</v>
      </c>
      <c r="Z484" s="34">
        <f t="shared" si="1157"/>
        <v>0</v>
      </c>
      <c r="AA484" s="34">
        <f t="shared" si="1157"/>
        <v>0</v>
      </c>
      <c r="AB484" s="34">
        <f t="shared" si="1157"/>
        <v>0</v>
      </c>
      <c r="AC484" s="34">
        <f t="shared" si="1157"/>
        <v>0</v>
      </c>
      <c r="AD484" s="34">
        <f t="shared" si="1157"/>
        <v>0</v>
      </c>
      <c r="AE484" s="34"/>
      <c r="AF484" s="34">
        <f t="shared" si="1157"/>
        <v>0</v>
      </c>
      <c r="AG484" s="34">
        <f t="shared" si="1157"/>
        <v>0</v>
      </c>
      <c r="AH484" s="34">
        <f t="shared" si="1157"/>
        <v>0</v>
      </c>
      <c r="AI484" s="34">
        <f t="shared" si="1157"/>
        <v>0</v>
      </c>
      <c r="AJ484" s="34">
        <f t="shared" si="1157"/>
        <v>0</v>
      </c>
      <c r="AK484" s="34">
        <f t="shared" si="1157"/>
        <v>0</v>
      </c>
      <c r="AL484" s="34">
        <f t="shared" si="1157"/>
        <v>0</v>
      </c>
      <c r="AM484" s="91">
        <f t="shared" si="1139"/>
        <v>0</v>
      </c>
      <c r="AN484" s="90">
        <f t="shared" si="1140"/>
        <v>0</v>
      </c>
      <c r="AO484" s="16"/>
      <c r="AP484" s="44"/>
    </row>
    <row r="485" spans="1:45" ht="63" customHeight="1">
      <c r="A485" s="12"/>
      <c r="B485" s="5" t="s">
        <v>364</v>
      </c>
      <c r="C485" s="39">
        <f t="shared" ref="C485" si="1158">E485+O485</f>
        <v>2758.7135435992582</v>
      </c>
      <c r="D485" s="36">
        <f t="shared" si="1147"/>
        <v>2528.8567717996289</v>
      </c>
      <c r="E485" s="39">
        <f t="shared" ref="E485" si="1159">SUM(G485:L485)</f>
        <v>459.713543599258</v>
      </c>
      <c r="F485" s="36">
        <f t="shared" si="1149"/>
        <v>229.856771799629</v>
      </c>
      <c r="G485" s="35"/>
      <c r="H485" s="35"/>
      <c r="I485" s="35">
        <v>229.856771799629</v>
      </c>
      <c r="J485" s="35">
        <v>229.856771799629</v>
      </c>
      <c r="K485" s="35"/>
      <c r="L485" s="35"/>
      <c r="M485" s="35"/>
      <c r="N485" s="35"/>
      <c r="O485" s="39">
        <f t="shared" ref="O485" si="1160">Q485+X485</f>
        <v>2299</v>
      </c>
      <c r="P485" s="39">
        <f t="shared" ref="P485" si="1161">R485+X485</f>
        <v>2299</v>
      </c>
      <c r="Q485" s="36">
        <f t="shared" ref="Q485" si="1162">S485+U485+V485+W485</f>
        <v>2299</v>
      </c>
      <c r="R485" s="36">
        <f t="shared" ref="R485" si="1163">T485+U485+V485+W485</f>
        <v>2299</v>
      </c>
      <c r="S485" s="35"/>
      <c r="T485" s="35"/>
      <c r="U485" s="35"/>
      <c r="V485" s="35">
        <v>2299</v>
      </c>
      <c r="W485" s="35"/>
      <c r="X485" s="35"/>
      <c r="Y485" s="36">
        <f>Z485+AF485</f>
        <v>0</v>
      </c>
      <c r="Z485" s="36">
        <f t="shared" ref="Z485" si="1164">AA485+AB485+AC485+AD485</f>
        <v>0</v>
      </c>
      <c r="AA485" s="39"/>
      <c r="AB485" s="39"/>
      <c r="AC485" s="39"/>
      <c r="AD485" s="39"/>
      <c r="AE485" s="39"/>
      <c r="AF485" s="39"/>
      <c r="AG485" s="39"/>
      <c r="AH485" s="39"/>
      <c r="AI485" s="39"/>
      <c r="AJ485" s="39"/>
      <c r="AK485" s="39"/>
      <c r="AL485" s="39"/>
      <c r="AM485" s="91">
        <f t="shared" si="1139"/>
        <v>0</v>
      </c>
      <c r="AN485" s="90">
        <f t="shared" si="1140"/>
        <v>0</v>
      </c>
      <c r="AO485" s="12" t="s">
        <v>384</v>
      </c>
      <c r="AP485" s="45"/>
      <c r="AQ485">
        <v>1</v>
      </c>
    </row>
    <row r="486" spans="1:45" ht="81" customHeight="1">
      <c r="A486" s="16">
        <v>5</v>
      </c>
      <c r="B486" s="2" t="s">
        <v>365</v>
      </c>
      <c r="C486" s="34">
        <f>C487</f>
        <v>3638.4</v>
      </c>
      <c r="D486" s="34">
        <f>D487</f>
        <v>3335.2</v>
      </c>
      <c r="E486" s="34">
        <f t="shared" ref="E486:AL486" si="1165">E487</f>
        <v>606.4</v>
      </c>
      <c r="F486" s="34">
        <f t="shared" si="1165"/>
        <v>303.2</v>
      </c>
      <c r="G486" s="34">
        <f t="shared" si="1165"/>
        <v>0</v>
      </c>
      <c r="H486" s="34"/>
      <c r="I486" s="34">
        <f t="shared" si="1165"/>
        <v>303.2</v>
      </c>
      <c r="J486" s="34">
        <f t="shared" si="1165"/>
        <v>303.2</v>
      </c>
      <c r="K486" s="34">
        <f t="shared" si="1165"/>
        <v>0</v>
      </c>
      <c r="L486" s="34">
        <f t="shared" si="1165"/>
        <v>0</v>
      </c>
      <c r="M486" s="34"/>
      <c r="N486" s="34"/>
      <c r="O486" s="34">
        <f t="shared" si="1165"/>
        <v>3032</v>
      </c>
      <c r="P486" s="34">
        <f t="shared" si="1165"/>
        <v>3032</v>
      </c>
      <c r="Q486" s="34">
        <f t="shared" si="1165"/>
        <v>3032</v>
      </c>
      <c r="R486" s="34">
        <f t="shared" si="1165"/>
        <v>3032</v>
      </c>
      <c r="S486" s="34">
        <f t="shared" si="1165"/>
        <v>0</v>
      </c>
      <c r="T486" s="34"/>
      <c r="U486" s="34">
        <f t="shared" si="1165"/>
        <v>0</v>
      </c>
      <c r="V486" s="34">
        <f t="shared" si="1165"/>
        <v>3032</v>
      </c>
      <c r="W486" s="34">
        <f t="shared" si="1165"/>
        <v>0</v>
      </c>
      <c r="X486" s="34">
        <f t="shared" si="1165"/>
        <v>0</v>
      </c>
      <c r="Y486" s="34">
        <f t="shared" si="1165"/>
        <v>0</v>
      </c>
      <c r="Z486" s="34">
        <f t="shared" si="1165"/>
        <v>0</v>
      </c>
      <c r="AA486" s="34">
        <f t="shared" si="1165"/>
        <v>0</v>
      </c>
      <c r="AB486" s="34">
        <f t="shared" si="1165"/>
        <v>0</v>
      </c>
      <c r="AC486" s="34">
        <f t="shared" si="1165"/>
        <v>0</v>
      </c>
      <c r="AD486" s="34">
        <f t="shared" si="1165"/>
        <v>0</v>
      </c>
      <c r="AE486" s="34"/>
      <c r="AF486" s="34">
        <f t="shared" si="1165"/>
        <v>0</v>
      </c>
      <c r="AG486" s="34">
        <f t="shared" si="1165"/>
        <v>0</v>
      </c>
      <c r="AH486" s="34">
        <f t="shared" si="1165"/>
        <v>0</v>
      </c>
      <c r="AI486" s="34">
        <f t="shared" si="1165"/>
        <v>0</v>
      </c>
      <c r="AJ486" s="34">
        <f t="shared" si="1165"/>
        <v>0</v>
      </c>
      <c r="AK486" s="34">
        <f t="shared" si="1165"/>
        <v>0</v>
      </c>
      <c r="AL486" s="34">
        <f t="shared" si="1165"/>
        <v>0</v>
      </c>
      <c r="AM486" s="91">
        <f t="shared" si="1139"/>
        <v>0</v>
      </c>
      <c r="AN486" s="90">
        <f t="shared" si="1140"/>
        <v>0</v>
      </c>
      <c r="AO486" s="16"/>
      <c r="AP486" s="44"/>
    </row>
    <row r="487" spans="1:45" ht="63" customHeight="1">
      <c r="A487" s="12"/>
      <c r="B487" s="5" t="s">
        <v>366</v>
      </c>
      <c r="C487" s="35">
        <f>C488+C489</f>
        <v>3638.4</v>
      </c>
      <c r="D487" s="35">
        <f>D488+D489</f>
        <v>3335.2</v>
      </c>
      <c r="E487" s="35">
        <f t="shared" ref="E487:AL487" si="1166">E488+E489</f>
        <v>606.4</v>
      </c>
      <c r="F487" s="35">
        <f t="shared" ref="F487" si="1167">F488+F489</f>
        <v>303.2</v>
      </c>
      <c r="G487" s="35">
        <f t="shared" si="1166"/>
        <v>0</v>
      </c>
      <c r="H487" s="35"/>
      <c r="I487" s="35">
        <f t="shared" si="1166"/>
        <v>303.2</v>
      </c>
      <c r="J487" s="35">
        <f t="shared" ref="J487" si="1168">J488+J489</f>
        <v>303.2</v>
      </c>
      <c r="K487" s="35">
        <f t="shared" si="1166"/>
        <v>0</v>
      </c>
      <c r="L487" s="35">
        <f t="shared" si="1166"/>
        <v>0</v>
      </c>
      <c r="M487" s="35"/>
      <c r="N487" s="35"/>
      <c r="O487" s="35">
        <f t="shared" si="1166"/>
        <v>3032</v>
      </c>
      <c r="P487" s="35">
        <f t="shared" ref="P487" si="1169">P488+P489</f>
        <v>3032</v>
      </c>
      <c r="Q487" s="35">
        <f t="shared" si="1166"/>
        <v>3032</v>
      </c>
      <c r="R487" s="35">
        <f t="shared" ref="R487" si="1170">R488+R489</f>
        <v>3032</v>
      </c>
      <c r="S487" s="35">
        <f t="shared" si="1166"/>
        <v>0</v>
      </c>
      <c r="T487" s="35"/>
      <c r="U487" s="35">
        <f t="shared" si="1166"/>
        <v>0</v>
      </c>
      <c r="V487" s="35">
        <f t="shared" si="1166"/>
        <v>3032</v>
      </c>
      <c r="W487" s="35">
        <f t="shared" si="1166"/>
        <v>0</v>
      </c>
      <c r="X487" s="35">
        <f t="shared" si="1166"/>
        <v>0</v>
      </c>
      <c r="Y487" s="39">
        <f t="shared" si="1166"/>
        <v>0</v>
      </c>
      <c r="Z487" s="39">
        <f t="shared" si="1166"/>
        <v>0</v>
      </c>
      <c r="AA487" s="39">
        <f t="shared" si="1166"/>
        <v>0</v>
      </c>
      <c r="AB487" s="39">
        <f t="shared" si="1166"/>
        <v>0</v>
      </c>
      <c r="AC487" s="39">
        <f t="shared" si="1166"/>
        <v>0</v>
      </c>
      <c r="AD487" s="39">
        <f t="shared" si="1166"/>
        <v>0</v>
      </c>
      <c r="AE487" s="39"/>
      <c r="AF487" s="39">
        <f t="shared" si="1166"/>
        <v>0</v>
      </c>
      <c r="AG487" s="39">
        <f t="shared" si="1166"/>
        <v>0</v>
      </c>
      <c r="AH487" s="39">
        <f t="shared" si="1166"/>
        <v>0</v>
      </c>
      <c r="AI487" s="39">
        <f t="shared" si="1166"/>
        <v>0</v>
      </c>
      <c r="AJ487" s="39">
        <f t="shared" si="1166"/>
        <v>0</v>
      </c>
      <c r="AK487" s="39">
        <f t="shared" si="1166"/>
        <v>0</v>
      </c>
      <c r="AL487" s="39">
        <f t="shared" si="1166"/>
        <v>0</v>
      </c>
      <c r="AM487" s="91">
        <f t="shared" si="1139"/>
        <v>0</v>
      </c>
      <c r="AN487" s="90">
        <f t="shared" si="1140"/>
        <v>0</v>
      </c>
      <c r="AO487" s="12"/>
      <c r="AP487" s="45"/>
    </row>
    <row r="488" spans="1:45" ht="90" customHeight="1">
      <c r="A488" s="30"/>
      <c r="B488" s="18" t="s">
        <v>379</v>
      </c>
      <c r="C488" s="36">
        <f t="shared" ref="C488:D489" si="1171">E488+O488</f>
        <v>3098.4</v>
      </c>
      <c r="D488" s="36">
        <f t="shared" si="1171"/>
        <v>2840.2</v>
      </c>
      <c r="E488" s="36">
        <f t="shared" ref="E488:E489" si="1172">SUM(G488:L488)</f>
        <v>516.4</v>
      </c>
      <c r="F488" s="36">
        <f t="shared" ref="F488:F489" si="1173">H488+J488+K488+L488+N488</f>
        <v>258.2</v>
      </c>
      <c r="G488" s="36"/>
      <c r="H488" s="36"/>
      <c r="I488" s="36">
        <v>258.2</v>
      </c>
      <c r="J488" s="36">
        <v>258.2</v>
      </c>
      <c r="K488" s="36"/>
      <c r="L488" s="36"/>
      <c r="M488" s="36"/>
      <c r="N488" s="36"/>
      <c r="O488" s="36">
        <f t="shared" ref="O488:O489" si="1174">Q488+X488</f>
        <v>2582</v>
      </c>
      <c r="P488" s="36">
        <f t="shared" ref="P488:P489" si="1175">R488+X488</f>
        <v>2582</v>
      </c>
      <c r="Q488" s="36">
        <f t="shared" ref="Q488:Q489" si="1176">S488+U488+V488+W488</f>
        <v>2582</v>
      </c>
      <c r="R488" s="36">
        <f t="shared" ref="R488:R489" si="1177">T488+U488+V488+W488</f>
        <v>2582</v>
      </c>
      <c r="S488" s="36"/>
      <c r="T488" s="36"/>
      <c r="U488" s="36"/>
      <c r="V488" s="36">
        <v>2582</v>
      </c>
      <c r="W488" s="36"/>
      <c r="X488" s="36"/>
      <c r="Y488" s="36">
        <f>Z488+AF488</f>
        <v>0</v>
      </c>
      <c r="Z488" s="36">
        <f t="shared" ref="Z488:Z489" si="1178">AA488+AB488+AC488+AD488</f>
        <v>0</v>
      </c>
      <c r="AA488" s="36"/>
      <c r="AB488" s="36"/>
      <c r="AC488" s="36"/>
      <c r="AD488" s="36"/>
      <c r="AE488" s="36"/>
      <c r="AF488" s="36">
        <f t="shared" ref="AF488:AF489" si="1179">AG488+AL488</f>
        <v>0</v>
      </c>
      <c r="AG488" s="36">
        <f t="shared" ref="AG488:AG489" si="1180">AH488+AI488+AJ488+AK488</f>
        <v>0</v>
      </c>
      <c r="AH488" s="36"/>
      <c r="AI488" s="36"/>
      <c r="AJ488" s="36"/>
      <c r="AK488" s="36"/>
      <c r="AL488" s="36"/>
      <c r="AM488" s="91">
        <f t="shared" si="1139"/>
        <v>0</v>
      </c>
      <c r="AN488" s="90">
        <f t="shared" si="1140"/>
        <v>0</v>
      </c>
      <c r="AO488" s="30" t="s">
        <v>385</v>
      </c>
      <c r="AP488" s="47"/>
      <c r="AQ488">
        <v>1</v>
      </c>
    </row>
    <row r="489" spans="1:45" ht="45.75" customHeight="1">
      <c r="A489" s="30"/>
      <c r="B489" s="18" t="s">
        <v>380</v>
      </c>
      <c r="C489" s="36">
        <f t="shared" si="1171"/>
        <v>540</v>
      </c>
      <c r="D489" s="36">
        <f t="shared" si="1171"/>
        <v>495</v>
      </c>
      <c r="E489" s="36">
        <f t="shared" si="1172"/>
        <v>90</v>
      </c>
      <c r="F489" s="36">
        <f t="shared" si="1173"/>
        <v>45</v>
      </c>
      <c r="G489" s="36"/>
      <c r="H489" s="36"/>
      <c r="I489" s="36">
        <v>45</v>
      </c>
      <c r="J489" s="36">
        <v>45</v>
      </c>
      <c r="K489" s="36"/>
      <c r="L489" s="36"/>
      <c r="M489" s="36"/>
      <c r="N489" s="36"/>
      <c r="O489" s="36">
        <f t="shared" si="1174"/>
        <v>450</v>
      </c>
      <c r="P489" s="36">
        <f t="shared" si="1175"/>
        <v>450</v>
      </c>
      <c r="Q489" s="36">
        <f t="shared" si="1176"/>
        <v>450</v>
      </c>
      <c r="R489" s="36">
        <f t="shared" si="1177"/>
        <v>450</v>
      </c>
      <c r="S489" s="36"/>
      <c r="T489" s="36"/>
      <c r="U489" s="36"/>
      <c r="V489" s="36">
        <v>450</v>
      </c>
      <c r="W489" s="36"/>
      <c r="X489" s="36"/>
      <c r="Y489" s="36">
        <f>Z489+AF489</f>
        <v>0</v>
      </c>
      <c r="Z489" s="36">
        <f t="shared" si="1178"/>
        <v>0</v>
      </c>
      <c r="AA489" s="36"/>
      <c r="AB489" s="36"/>
      <c r="AC489" s="36"/>
      <c r="AD489" s="36"/>
      <c r="AE489" s="36"/>
      <c r="AF489" s="36">
        <f t="shared" si="1179"/>
        <v>0</v>
      </c>
      <c r="AG489" s="36">
        <f t="shared" si="1180"/>
        <v>0</v>
      </c>
      <c r="AH489" s="36"/>
      <c r="AI489" s="36"/>
      <c r="AJ489" s="36"/>
      <c r="AK489" s="36"/>
      <c r="AL489" s="36"/>
      <c r="AM489" s="91">
        <f t="shared" si="1139"/>
        <v>0</v>
      </c>
      <c r="AN489" s="90">
        <f t="shared" si="1140"/>
        <v>0</v>
      </c>
      <c r="AO489" s="30" t="s">
        <v>386</v>
      </c>
      <c r="AP489" s="47"/>
      <c r="AQ489">
        <v>1</v>
      </c>
    </row>
    <row r="490" spans="1:45" ht="56.25" customHeight="1">
      <c r="A490" s="64" t="s">
        <v>57</v>
      </c>
      <c r="B490" s="65" t="s">
        <v>387</v>
      </c>
      <c r="C490" s="66">
        <f>C491+C507</f>
        <v>214825</v>
      </c>
      <c r="D490" s="66">
        <f>D491+D507</f>
        <v>214825</v>
      </c>
      <c r="E490" s="66">
        <f t="shared" ref="E490:W490" si="1181">E491+E507</f>
        <v>0</v>
      </c>
      <c r="F490" s="66"/>
      <c r="G490" s="66">
        <f t="shared" si="1181"/>
        <v>0</v>
      </c>
      <c r="H490" s="66"/>
      <c r="I490" s="66">
        <f t="shared" si="1181"/>
        <v>0</v>
      </c>
      <c r="J490" s="66"/>
      <c r="K490" s="66">
        <f t="shared" si="1181"/>
        <v>0</v>
      </c>
      <c r="L490" s="66">
        <f t="shared" si="1181"/>
        <v>0</v>
      </c>
      <c r="M490" s="66"/>
      <c r="N490" s="66"/>
      <c r="O490" s="66">
        <f t="shared" si="1181"/>
        <v>214825</v>
      </c>
      <c r="P490" s="66">
        <f t="shared" ref="P490" si="1182">P491+P507</f>
        <v>214825</v>
      </c>
      <c r="Q490" s="66">
        <f t="shared" si="1181"/>
        <v>214825</v>
      </c>
      <c r="R490" s="66">
        <f t="shared" ref="R490" si="1183">R491+R507</f>
        <v>214825</v>
      </c>
      <c r="S490" s="66">
        <f t="shared" si="1181"/>
        <v>0</v>
      </c>
      <c r="T490" s="66"/>
      <c r="U490" s="66">
        <f t="shared" si="1181"/>
        <v>0</v>
      </c>
      <c r="V490" s="66">
        <f t="shared" si="1181"/>
        <v>0</v>
      </c>
      <c r="W490" s="66">
        <f t="shared" si="1181"/>
        <v>214825</v>
      </c>
      <c r="X490" s="66">
        <f t="shared" ref="X490:AL490" si="1184">X491+X507</f>
        <v>0</v>
      </c>
      <c r="Y490" s="66">
        <f t="shared" si="1184"/>
        <v>170607</v>
      </c>
      <c r="Z490" s="401">
        <f t="shared" si="1184"/>
        <v>0</v>
      </c>
      <c r="AA490" s="401">
        <f t="shared" si="1184"/>
        <v>0</v>
      </c>
      <c r="AB490" s="401">
        <f t="shared" si="1184"/>
        <v>0</v>
      </c>
      <c r="AC490" s="401">
        <f t="shared" si="1184"/>
        <v>0</v>
      </c>
      <c r="AD490" s="401">
        <f t="shared" si="1184"/>
        <v>0</v>
      </c>
      <c r="AE490" s="401"/>
      <c r="AF490" s="401">
        <f t="shared" si="1184"/>
        <v>170607</v>
      </c>
      <c r="AG490" s="401">
        <f t="shared" si="1184"/>
        <v>170607</v>
      </c>
      <c r="AH490" s="401">
        <f t="shared" si="1184"/>
        <v>0</v>
      </c>
      <c r="AI490" s="401">
        <f t="shared" si="1184"/>
        <v>0</v>
      </c>
      <c r="AJ490" s="66">
        <f t="shared" si="1184"/>
        <v>0</v>
      </c>
      <c r="AK490" s="66">
        <f t="shared" si="1184"/>
        <v>170607</v>
      </c>
      <c r="AL490" s="66">
        <f t="shared" si="1184"/>
        <v>0</v>
      </c>
      <c r="AM490" s="100">
        <f t="shared" si="1139"/>
        <v>79.416734551379037</v>
      </c>
      <c r="AN490" s="100">
        <f t="shared" si="1140"/>
        <v>79.416734551379037</v>
      </c>
      <c r="AO490" s="64"/>
      <c r="AP490" s="67"/>
    </row>
    <row r="491" spans="1:45" s="62" customFormat="1" ht="45.75" customHeight="1">
      <c r="A491" s="16"/>
      <c r="B491" s="2" t="s">
        <v>400</v>
      </c>
      <c r="C491" s="34">
        <f>C492+C495</f>
        <v>204825</v>
      </c>
      <c r="D491" s="34">
        <f>D492+D495</f>
        <v>204825</v>
      </c>
      <c r="E491" s="34">
        <f t="shared" ref="E491:W491" si="1185">E492+E495</f>
        <v>0</v>
      </c>
      <c r="F491" s="34"/>
      <c r="G491" s="34">
        <f t="shared" si="1185"/>
        <v>0</v>
      </c>
      <c r="H491" s="34"/>
      <c r="I491" s="34">
        <f t="shared" si="1185"/>
        <v>0</v>
      </c>
      <c r="J491" s="34"/>
      <c r="K491" s="34">
        <f t="shared" si="1185"/>
        <v>0</v>
      </c>
      <c r="L491" s="34">
        <f t="shared" si="1185"/>
        <v>0</v>
      </c>
      <c r="M491" s="34"/>
      <c r="N491" s="34"/>
      <c r="O491" s="34">
        <f t="shared" si="1185"/>
        <v>204825</v>
      </c>
      <c r="P491" s="34">
        <f t="shared" ref="P491" si="1186">P492+P495</f>
        <v>204825</v>
      </c>
      <c r="Q491" s="34">
        <f t="shared" si="1185"/>
        <v>204825</v>
      </c>
      <c r="R491" s="34">
        <f t="shared" ref="R491" si="1187">R492+R495</f>
        <v>204825</v>
      </c>
      <c r="S491" s="34">
        <f t="shared" si="1185"/>
        <v>0</v>
      </c>
      <c r="T491" s="34"/>
      <c r="U491" s="34">
        <f t="shared" si="1185"/>
        <v>0</v>
      </c>
      <c r="V491" s="34">
        <f t="shared" si="1185"/>
        <v>0</v>
      </c>
      <c r="W491" s="34">
        <f t="shared" si="1185"/>
        <v>204825</v>
      </c>
      <c r="X491" s="34">
        <f t="shared" ref="X491:AL491" si="1188">X492+X495</f>
        <v>0</v>
      </c>
      <c r="Y491" s="34">
        <f t="shared" si="1188"/>
        <v>170607</v>
      </c>
      <c r="Z491" s="34">
        <f t="shared" si="1188"/>
        <v>0</v>
      </c>
      <c r="AA491" s="34">
        <f t="shared" si="1188"/>
        <v>0</v>
      </c>
      <c r="AB491" s="34">
        <f t="shared" si="1188"/>
        <v>0</v>
      </c>
      <c r="AC491" s="34">
        <f t="shared" si="1188"/>
        <v>0</v>
      </c>
      <c r="AD491" s="34">
        <f t="shared" si="1188"/>
        <v>0</v>
      </c>
      <c r="AE491" s="34"/>
      <c r="AF491" s="34">
        <f t="shared" si="1188"/>
        <v>170607</v>
      </c>
      <c r="AG491" s="34">
        <f t="shared" si="1188"/>
        <v>170607</v>
      </c>
      <c r="AH491" s="34">
        <f t="shared" si="1188"/>
        <v>0</v>
      </c>
      <c r="AI491" s="34">
        <f t="shared" si="1188"/>
        <v>0</v>
      </c>
      <c r="AJ491" s="34">
        <f t="shared" si="1188"/>
        <v>0</v>
      </c>
      <c r="AK491" s="34">
        <f t="shared" si="1188"/>
        <v>170607</v>
      </c>
      <c r="AL491" s="34">
        <f t="shared" si="1188"/>
        <v>0</v>
      </c>
      <c r="AM491" s="90">
        <f t="shared" si="1139"/>
        <v>83.294031490296589</v>
      </c>
      <c r="AN491" s="90">
        <f t="shared" si="1140"/>
        <v>83.294031490296589</v>
      </c>
      <c r="AO491" s="16"/>
      <c r="AP491" s="44"/>
      <c r="AR491" s="218"/>
    </row>
    <row r="492" spans="1:45" s="62" customFormat="1" ht="41.25" customHeight="1">
      <c r="A492" s="16">
        <v>1</v>
      </c>
      <c r="B492" s="2" t="s">
        <v>388</v>
      </c>
      <c r="C492" s="34">
        <f>C493+C494</f>
        <v>27586</v>
      </c>
      <c r="D492" s="34">
        <f>D493+D494</f>
        <v>27586</v>
      </c>
      <c r="E492" s="34">
        <f t="shared" ref="E492:W492" si="1189">E493+E494</f>
        <v>0</v>
      </c>
      <c r="F492" s="34"/>
      <c r="G492" s="34">
        <f t="shared" si="1189"/>
        <v>0</v>
      </c>
      <c r="H492" s="34"/>
      <c r="I492" s="34">
        <f t="shared" si="1189"/>
        <v>0</v>
      </c>
      <c r="J492" s="34"/>
      <c r="K492" s="34">
        <f t="shared" si="1189"/>
        <v>0</v>
      </c>
      <c r="L492" s="34">
        <f t="shared" si="1189"/>
        <v>0</v>
      </c>
      <c r="M492" s="34"/>
      <c r="N492" s="34"/>
      <c r="O492" s="34">
        <f t="shared" si="1189"/>
        <v>27586</v>
      </c>
      <c r="P492" s="34">
        <f t="shared" ref="P492" si="1190">P493+P494</f>
        <v>27586</v>
      </c>
      <c r="Q492" s="34">
        <f t="shared" si="1189"/>
        <v>27586</v>
      </c>
      <c r="R492" s="34">
        <f t="shared" ref="R492" si="1191">R493+R494</f>
        <v>27586</v>
      </c>
      <c r="S492" s="34">
        <f t="shared" si="1189"/>
        <v>0</v>
      </c>
      <c r="T492" s="34"/>
      <c r="U492" s="34">
        <f t="shared" si="1189"/>
        <v>0</v>
      </c>
      <c r="V492" s="34">
        <f t="shared" si="1189"/>
        <v>0</v>
      </c>
      <c r="W492" s="34">
        <f t="shared" si="1189"/>
        <v>27586</v>
      </c>
      <c r="X492" s="34">
        <f t="shared" ref="X492:AL492" si="1192">X493+X494</f>
        <v>0</v>
      </c>
      <c r="Y492" s="34">
        <f t="shared" si="1192"/>
        <v>19052</v>
      </c>
      <c r="Z492" s="34">
        <f t="shared" si="1192"/>
        <v>0</v>
      </c>
      <c r="AA492" s="34">
        <f t="shared" si="1192"/>
        <v>0</v>
      </c>
      <c r="AB492" s="34">
        <f t="shared" si="1192"/>
        <v>0</v>
      </c>
      <c r="AC492" s="34">
        <f t="shared" si="1192"/>
        <v>0</v>
      </c>
      <c r="AD492" s="34">
        <f t="shared" si="1192"/>
        <v>0</v>
      </c>
      <c r="AE492" s="34"/>
      <c r="AF492" s="34">
        <f t="shared" si="1192"/>
        <v>19052</v>
      </c>
      <c r="AG492" s="34">
        <f t="shared" si="1192"/>
        <v>19052</v>
      </c>
      <c r="AH492" s="34">
        <f t="shared" si="1192"/>
        <v>0</v>
      </c>
      <c r="AI492" s="34">
        <f t="shared" si="1192"/>
        <v>0</v>
      </c>
      <c r="AJ492" s="34">
        <f t="shared" si="1192"/>
        <v>0</v>
      </c>
      <c r="AK492" s="34">
        <f t="shared" si="1192"/>
        <v>19052</v>
      </c>
      <c r="AL492" s="34">
        <f t="shared" si="1192"/>
        <v>0</v>
      </c>
      <c r="AM492" s="90">
        <f t="shared" si="1139"/>
        <v>69.064017980134849</v>
      </c>
      <c r="AN492" s="90">
        <f t="shared" si="1140"/>
        <v>69.064017980134849</v>
      </c>
      <c r="AO492" s="16"/>
      <c r="AP492" s="44"/>
    </row>
    <row r="493" spans="1:45" s="62" customFormat="1" ht="37.5">
      <c r="A493" s="63" t="s">
        <v>330</v>
      </c>
      <c r="B493" s="18" t="s">
        <v>389</v>
      </c>
      <c r="C493" s="36">
        <f t="shared" ref="C493:D507" si="1193">E493+O493</f>
        <v>13793</v>
      </c>
      <c r="D493" s="36">
        <f t="shared" si="1193"/>
        <v>13793</v>
      </c>
      <c r="E493" s="36">
        <f t="shared" ref="E493:E494" si="1194">SUM(G493:L493)</f>
        <v>0</v>
      </c>
      <c r="F493" s="36">
        <f t="shared" ref="F493:F494" si="1195">H493+J493+K493+L493+N493</f>
        <v>0</v>
      </c>
      <c r="G493" s="36"/>
      <c r="H493" s="36"/>
      <c r="I493" s="36"/>
      <c r="J493" s="36"/>
      <c r="K493" s="36"/>
      <c r="L493" s="36"/>
      <c r="M493" s="36"/>
      <c r="N493" s="36"/>
      <c r="O493" s="36">
        <f t="shared" ref="O493:O494" si="1196">Q493+X493</f>
        <v>13793</v>
      </c>
      <c r="P493" s="36">
        <f t="shared" ref="P493:P494" si="1197">R493+X493</f>
        <v>13793</v>
      </c>
      <c r="Q493" s="36">
        <f t="shared" ref="Q493:Q494" si="1198">S493+U493+V493+W493</f>
        <v>13793</v>
      </c>
      <c r="R493" s="36">
        <f t="shared" ref="R493:R494" si="1199">T493+U493+V493+W493</f>
        <v>13793</v>
      </c>
      <c r="S493" s="36"/>
      <c r="T493" s="36"/>
      <c r="U493" s="36"/>
      <c r="V493" s="36"/>
      <c r="W493" s="36">
        <v>13793</v>
      </c>
      <c r="X493" s="36"/>
      <c r="Y493" s="36">
        <f>Z493+AF493</f>
        <v>10097</v>
      </c>
      <c r="Z493" s="36">
        <f t="shared" ref="Z493:Z494" si="1200">AA493+AB493+AC493+AD493</f>
        <v>0</v>
      </c>
      <c r="AA493" s="36"/>
      <c r="AB493" s="36"/>
      <c r="AC493" s="36"/>
      <c r="AD493" s="36"/>
      <c r="AE493" s="36"/>
      <c r="AF493" s="36">
        <f t="shared" ref="AF493:AF494" si="1201">AG493+AL493</f>
        <v>10097</v>
      </c>
      <c r="AG493" s="36">
        <f t="shared" ref="AG493:AG494" si="1202">AH493+AI493+AJ493+AK493</f>
        <v>10097</v>
      </c>
      <c r="AH493" s="36"/>
      <c r="AI493" s="36"/>
      <c r="AJ493" s="36"/>
      <c r="AK493" s="36">
        <v>10097</v>
      </c>
      <c r="AL493" s="36"/>
      <c r="AM493" s="94">
        <f t="shared" si="1139"/>
        <v>73.20379902849271</v>
      </c>
      <c r="AN493" s="94">
        <f t="shared" si="1140"/>
        <v>73.20379902849271</v>
      </c>
      <c r="AO493" s="30" t="s">
        <v>395</v>
      </c>
      <c r="AP493" s="47"/>
      <c r="AQ493">
        <v>1</v>
      </c>
    </row>
    <row r="494" spans="1:45" s="62" customFormat="1" ht="37.5">
      <c r="A494" s="63" t="s">
        <v>331</v>
      </c>
      <c r="B494" s="18" t="s">
        <v>390</v>
      </c>
      <c r="C494" s="36">
        <f t="shared" si="1193"/>
        <v>13793</v>
      </c>
      <c r="D494" s="36">
        <f t="shared" si="1193"/>
        <v>13793</v>
      </c>
      <c r="E494" s="36">
        <f t="shared" si="1194"/>
        <v>0</v>
      </c>
      <c r="F494" s="36">
        <f t="shared" si="1195"/>
        <v>0</v>
      </c>
      <c r="G494" s="36"/>
      <c r="H494" s="36"/>
      <c r="I494" s="36"/>
      <c r="J494" s="36"/>
      <c r="K494" s="36"/>
      <c r="L494" s="36"/>
      <c r="M494" s="36"/>
      <c r="N494" s="36"/>
      <c r="O494" s="36">
        <f t="shared" si="1196"/>
        <v>13793</v>
      </c>
      <c r="P494" s="36">
        <f t="shared" si="1197"/>
        <v>13793</v>
      </c>
      <c r="Q494" s="36">
        <f t="shared" si="1198"/>
        <v>13793</v>
      </c>
      <c r="R494" s="36">
        <f t="shared" si="1199"/>
        <v>13793</v>
      </c>
      <c r="S494" s="36"/>
      <c r="T494" s="36"/>
      <c r="U494" s="36"/>
      <c r="V494" s="36"/>
      <c r="W494" s="36">
        <v>13793</v>
      </c>
      <c r="X494" s="36"/>
      <c r="Y494" s="36">
        <f>Z494+AF494</f>
        <v>8955</v>
      </c>
      <c r="Z494" s="36">
        <f t="shared" si="1200"/>
        <v>0</v>
      </c>
      <c r="AA494" s="36"/>
      <c r="AB494" s="36"/>
      <c r="AC494" s="36"/>
      <c r="AD494" s="36"/>
      <c r="AE494" s="36"/>
      <c r="AF494" s="36">
        <f t="shared" si="1201"/>
        <v>8955</v>
      </c>
      <c r="AG494" s="36">
        <f t="shared" si="1202"/>
        <v>8955</v>
      </c>
      <c r="AH494" s="36"/>
      <c r="AI494" s="36"/>
      <c r="AJ494" s="36"/>
      <c r="AK494" s="36">
        <v>8955</v>
      </c>
      <c r="AL494" s="36"/>
      <c r="AM494" s="91">
        <f t="shared" si="1139"/>
        <v>64.924236931776989</v>
      </c>
      <c r="AN494" s="90">
        <f t="shared" si="1140"/>
        <v>64.924236931776989</v>
      </c>
      <c r="AO494" s="30" t="s">
        <v>341</v>
      </c>
      <c r="AP494" s="47"/>
      <c r="AQ494">
        <v>1</v>
      </c>
      <c r="AS494" s="218"/>
    </row>
    <row r="495" spans="1:45" s="62" customFormat="1" ht="48" customHeight="1">
      <c r="A495" s="16">
        <v>2</v>
      </c>
      <c r="B495" s="2" t="s">
        <v>391</v>
      </c>
      <c r="C495" s="34">
        <f>SUM(C496:C506)</f>
        <v>177239</v>
      </c>
      <c r="D495" s="34">
        <f>SUM(D496:D506)</f>
        <v>177239</v>
      </c>
      <c r="E495" s="34">
        <f t="shared" ref="E495:AL495" si="1203">SUM(E496:E506)</f>
        <v>0</v>
      </c>
      <c r="F495" s="34"/>
      <c r="G495" s="34">
        <f t="shared" si="1203"/>
        <v>0</v>
      </c>
      <c r="H495" s="34"/>
      <c r="I495" s="34">
        <f t="shared" si="1203"/>
        <v>0</v>
      </c>
      <c r="J495" s="34"/>
      <c r="K495" s="34">
        <f t="shared" si="1203"/>
        <v>0</v>
      </c>
      <c r="L495" s="34">
        <f t="shared" si="1203"/>
        <v>0</v>
      </c>
      <c r="M495" s="34"/>
      <c r="N495" s="34"/>
      <c r="O495" s="34">
        <f t="shared" si="1203"/>
        <v>177239</v>
      </c>
      <c r="P495" s="34">
        <f t="shared" si="1203"/>
        <v>177239</v>
      </c>
      <c r="Q495" s="34">
        <f t="shared" si="1203"/>
        <v>177239</v>
      </c>
      <c r="R495" s="34">
        <f t="shared" si="1203"/>
        <v>177239</v>
      </c>
      <c r="S495" s="34">
        <f t="shared" si="1203"/>
        <v>0</v>
      </c>
      <c r="T495" s="34"/>
      <c r="U495" s="34">
        <f t="shared" si="1203"/>
        <v>0</v>
      </c>
      <c r="V495" s="34">
        <f t="shared" si="1203"/>
        <v>0</v>
      </c>
      <c r="W495" s="34">
        <f t="shared" si="1203"/>
        <v>177239</v>
      </c>
      <c r="X495" s="34">
        <f t="shared" si="1203"/>
        <v>0</v>
      </c>
      <c r="Y495" s="34">
        <f t="shared" si="1203"/>
        <v>151555</v>
      </c>
      <c r="Z495" s="34">
        <f t="shared" si="1203"/>
        <v>0</v>
      </c>
      <c r="AA495" s="34">
        <f t="shared" si="1203"/>
        <v>0</v>
      </c>
      <c r="AB495" s="34">
        <f t="shared" si="1203"/>
        <v>0</v>
      </c>
      <c r="AC495" s="34">
        <f t="shared" si="1203"/>
        <v>0</v>
      </c>
      <c r="AD495" s="34">
        <f t="shared" si="1203"/>
        <v>0</v>
      </c>
      <c r="AE495" s="34"/>
      <c r="AF495" s="34">
        <f t="shared" si="1203"/>
        <v>151555</v>
      </c>
      <c r="AG495" s="34">
        <f t="shared" si="1203"/>
        <v>151555</v>
      </c>
      <c r="AH495" s="34">
        <f t="shared" si="1203"/>
        <v>0</v>
      </c>
      <c r="AI495" s="34">
        <f t="shared" si="1203"/>
        <v>0</v>
      </c>
      <c r="AJ495" s="34">
        <f t="shared" si="1203"/>
        <v>0</v>
      </c>
      <c r="AK495" s="34">
        <f t="shared" si="1203"/>
        <v>151555</v>
      </c>
      <c r="AL495" s="34">
        <f t="shared" si="1203"/>
        <v>0</v>
      </c>
      <c r="AM495" s="90">
        <f t="shared" si="1139"/>
        <v>85.508832706119989</v>
      </c>
      <c r="AN495" s="90">
        <f t="shared" si="1140"/>
        <v>85.508832706119989</v>
      </c>
      <c r="AO495" s="16"/>
      <c r="AP495" s="44"/>
      <c r="AS495" s="218"/>
    </row>
    <row r="496" spans="1:45" s="62" customFormat="1" ht="37.5">
      <c r="A496" s="63" t="s">
        <v>349</v>
      </c>
      <c r="B496" s="18" t="s">
        <v>392</v>
      </c>
      <c r="C496" s="36">
        <f t="shared" ref="C496:C507" si="1204">E496+O496</f>
        <v>1379</v>
      </c>
      <c r="D496" s="36">
        <f t="shared" si="1193"/>
        <v>1379</v>
      </c>
      <c r="E496" s="36">
        <f t="shared" ref="E496:E507" si="1205">SUM(G496:L496)</f>
        <v>0</v>
      </c>
      <c r="F496" s="36"/>
      <c r="G496" s="36"/>
      <c r="H496" s="36"/>
      <c r="I496" s="36">
        <v>0</v>
      </c>
      <c r="J496" s="36"/>
      <c r="K496" s="36"/>
      <c r="L496" s="36"/>
      <c r="M496" s="36"/>
      <c r="N496" s="36"/>
      <c r="O496" s="36">
        <f t="shared" ref="O496:O506" si="1206">Q496+X496</f>
        <v>1379</v>
      </c>
      <c r="P496" s="36">
        <f t="shared" ref="P496:P506" si="1207">R496+X496</f>
        <v>1379</v>
      </c>
      <c r="Q496" s="36">
        <f t="shared" ref="Q496:Q506" si="1208">S496+U496+V496+W496</f>
        <v>1379</v>
      </c>
      <c r="R496" s="36">
        <f t="shared" ref="R496:R506" si="1209">T496+U496+V496+W496</f>
        <v>1379</v>
      </c>
      <c r="S496" s="36"/>
      <c r="T496" s="36"/>
      <c r="U496" s="36"/>
      <c r="V496" s="36"/>
      <c r="W496" s="36">
        <v>1379</v>
      </c>
      <c r="X496" s="36"/>
      <c r="Y496" s="36">
        <f t="shared" ref="Y496:Y507" si="1210">Z496+AF496</f>
        <v>1330</v>
      </c>
      <c r="Z496" s="36">
        <f t="shared" ref="Z496:Z506" si="1211">AA496+AB496+AC496+AD496</f>
        <v>0</v>
      </c>
      <c r="AA496" s="36"/>
      <c r="AB496" s="36"/>
      <c r="AC496" s="36"/>
      <c r="AD496" s="36"/>
      <c r="AE496" s="36"/>
      <c r="AF496" s="36">
        <f t="shared" ref="AF496:AF506" si="1212">AG496+AL496</f>
        <v>1330</v>
      </c>
      <c r="AG496" s="36">
        <f t="shared" ref="AG496:AG506" si="1213">AH496+AI496+AJ496+AK496</f>
        <v>1330</v>
      </c>
      <c r="AH496" s="36"/>
      <c r="AI496" s="36"/>
      <c r="AJ496" s="36"/>
      <c r="AK496" s="36">
        <v>1330</v>
      </c>
      <c r="AL496" s="36"/>
      <c r="AM496" s="94">
        <f t="shared" si="1139"/>
        <v>96.44670050761421</v>
      </c>
      <c r="AN496" s="94">
        <f t="shared" si="1140"/>
        <v>96.44670050761421</v>
      </c>
      <c r="AO496" s="30" t="s">
        <v>397</v>
      </c>
      <c r="AP496" s="47"/>
      <c r="AQ496">
        <v>1</v>
      </c>
    </row>
    <row r="497" spans="1:46" s="62" customFormat="1">
      <c r="A497" s="63" t="s">
        <v>352</v>
      </c>
      <c r="B497" s="18" t="s">
        <v>393</v>
      </c>
      <c r="C497" s="36">
        <f t="shared" si="1204"/>
        <v>1379</v>
      </c>
      <c r="D497" s="36">
        <f t="shared" si="1193"/>
        <v>1379</v>
      </c>
      <c r="E497" s="36">
        <f t="shared" si="1205"/>
        <v>0</v>
      </c>
      <c r="F497" s="36"/>
      <c r="G497" s="36"/>
      <c r="H497" s="36"/>
      <c r="I497" s="36">
        <v>0</v>
      </c>
      <c r="J497" s="36"/>
      <c r="K497" s="36"/>
      <c r="L497" s="36"/>
      <c r="M497" s="36"/>
      <c r="N497" s="36"/>
      <c r="O497" s="36">
        <f t="shared" si="1206"/>
        <v>1379</v>
      </c>
      <c r="P497" s="36">
        <f t="shared" si="1207"/>
        <v>1379</v>
      </c>
      <c r="Q497" s="36">
        <f t="shared" si="1208"/>
        <v>1379</v>
      </c>
      <c r="R497" s="36">
        <f t="shared" si="1209"/>
        <v>1379</v>
      </c>
      <c r="S497" s="36"/>
      <c r="T497" s="36"/>
      <c r="U497" s="36"/>
      <c r="V497" s="36"/>
      <c r="W497" s="36">
        <v>1379</v>
      </c>
      <c r="X497" s="36"/>
      <c r="Y497" s="36">
        <f t="shared" si="1210"/>
        <v>1378</v>
      </c>
      <c r="Z497" s="36">
        <f t="shared" si="1211"/>
        <v>0</v>
      </c>
      <c r="AA497" s="36"/>
      <c r="AB497" s="36"/>
      <c r="AC497" s="36"/>
      <c r="AD497" s="36"/>
      <c r="AE497" s="36"/>
      <c r="AF497" s="36">
        <f t="shared" si="1212"/>
        <v>1378</v>
      </c>
      <c r="AG497" s="36">
        <f t="shared" si="1213"/>
        <v>1378</v>
      </c>
      <c r="AH497" s="36"/>
      <c r="AI497" s="36"/>
      <c r="AJ497" s="36"/>
      <c r="AK497" s="36">
        <v>1378</v>
      </c>
      <c r="AL497" s="36"/>
      <c r="AM497" s="94">
        <f t="shared" si="1139"/>
        <v>99.927483683828868</v>
      </c>
      <c r="AN497" s="94">
        <f t="shared" si="1140"/>
        <v>99.927483683828868</v>
      </c>
      <c r="AO497" s="30" t="s">
        <v>311</v>
      </c>
      <c r="AP497" s="47"/>
      <c r="AQ497">
        <v>1</v>
      </c>
    </row>
    <row r="498" spans="1:46" s="62" customFormat="1">
      <c r="A498" s="63" t="s">
        <v>402</v>
      </c>
      <c r="B498" s="18" t="s">
        <v>76</v>
      </c>
      <c r="C498" s="36">
        <f t="shared" si="1204"/>
        <v>17241</v>
      </c>
      <c r="D498" s="36">
        <f t="shared" si="1193"/>
        <v>17241</v>
      </c>
      <c r="E498" s="36">
        <f t="shared" si="1205"/>
        <v>0</v>
      </c>
      <c r="F498" s="36"/>
      <c r="G498" s="36"/>
      <c r="H498" s="36"/>
      <c r="I498" s="36"/>
      <c r="J498" s="36"/>
      <c r="K498" s="36"/>
      <c r="L498" s="36"/>
      <c r="M498" s="36"/>
      <c r="N498" s="36"/>
      <c r="O498" s="36">
        <f t="shared" si="1206"/>
        <v>17241</v>
      </c>
      <c r="P498" s="36">
        <f t="shared" si="1207"/>
        <v>17241</v>
      </c>
      <c r="Q498" s="36">
        <f t="shared" si="1208"/>
        <v>17241</v>
      </c>
      <c r="R498" s="36">
        <f t="shared" si="1209"/>
        <v>17241</v>
      </c>
      <c r="S498" s="36"/>
      <c r="T498" s="36"/>
      <c r="U498" s="36"/>
      <c r="V498" s="36"/>
      <c r="W498" s="36">
        <v>17241</v>
      </c>
      <c r="X498" s="36"/>
      <c r="Y498" s="36">
        <f t="shared" si="1210"/>
        <v>14029</v>
      </c>
      <c r="Z498" s="36">
        <f t="shared" si="1211"/>
        <v>0</v>
      </c>
      <c r="AA498" s="36"/>
      <c r="AB498" s="36"/>
      <c r="AC498" s="36"/>
      <c r="AD498" s="36"/>
      <c r="AE498" s="36"/>
      <c r="AF498" s="36">
        <f t="shared" si="1212"/>
        <v>14029</v>
      </c>
      <c r="AG498" s="36">
        <f t="shared" si="1213"/>
        <v>14029</v>
      </c>
      <c r="AH498" s="36"/>
      <c r="AI498" s="36"/>
      <c r="AJ498" s="36"/>
      <c r="AK498" s="36">
        <v>14029</v>
      </c>
      <c r="AL498" s="36"/>
      <c r="AM498" s="94">
        <f t="shared" si="1139"/>
        <v>81.369990139783084</v>
      </c>
      <c r="AN498" s="94">
        <f t="shared" si="1140"/>
        <v>81.369990139783084</v>
      </c>
      <c r="AO498" s="30" t="s">
        <v>398</v>
      </c>
      <c r="AP498" s="47"/>
      <c r="AQ498">
        <v>1</v>
      </c>
    </row>
    <row r="499" spans="1:46" s="62" customFormat="1">
      <c r="A499" s="63" t="s">
        <v>403</v>
      </c>
      <c r="B499" s="18" t="s">
        <v>394</v>
      </c>
      <c r="C499" s="36">
        <f t="shared" si="1204"/>
        <v>14483</v>
      </c>
      <c r="D499" s="36">
        <f t="shared" si="1193"/>
        <v>14483</v>
      </c>
      <c r="E499" s="36">
        <f t="shared" si="1205"/>
        <v>0</v>
      </c>
      <c r="F499" s="36"/>
      <c r="G499" s="36"/>
      <c r="H499" s="36"/>
      <c r="I499" s="36"/>
      <c r="J499" s="36"/>
      <c r="K499" s="36"/>
      <c r="L499" s="36"/>
      <c r="M499" s="36"/>
      <c r="N499" s="36"/>
      <c r="O499" s="36">
        <f t="shared" si="1206"/>
        <v>14483</v>
      </c>
      <c r="P499" s="36">
        <f t="shared" si="1207"/>
        <v>14483</v>
      </c>
      <c r="Q499" s="36">
        <f t="shared" si="1208"/>
        <v>14483</v>
      </c>
      <c r="R499" s="36">
        <f t="shared" si="1209"/>
        <v>14483</v>
      </c>
      <c r="S499" s="36"/>
      <c r="T499" s="36"/>
      <c r="U499" s="36"/>
      <c r="V499" s="36"/>
      <c r="W499" s="36">
        <v>14483</v>
      </c>
      <c r="X499" s="36"/>
      <c r="Y499" s="36">
        <f t="shared" si="1210"/>
        <v>10420</v>
      </c>
      <c r="Z499" s="36">
        <f t="shared" si="1211"/>
        <v>0</v>
      </c>
      <c r="AA499" s="36"/>
      <c r="AB499" s="36"/>
      <c r="AC499" s="36"/>
      <c r="AD499" s="36"/>
      <c r="AE499" s="36"/>
      <c r="AF499" s="36">
        <f t="shared" si="1212"/>
        <v>10420</v>
      </c>
      <c r="AG499" s="36">
        <f t="shared" si="1213"/>
        <v>10420</v>
      </c>
      <c r="AH499" s="36"/>
      <c r="AI499" s="36"/>
      <c r="AJ499" s="36"/>
      <c r="AK499" s="36">
        <v>10420</v>
      </c>
      <c r="AL499" s="36"/>
      <c r="AM499" s="94">
        <f t="shared" si="1139"/>
        <v>71.946419940620032</v>
      </c>
      <c r="AN499" s="94">
        <f t="shared" si="1140"/>
        <v>71.946419940620032</v>
      </c>
      <c r="AO499" s="30" t="s">
        <v>399</v>
      </c>
      <c r="AP499" s="47"/>
      <c r="AQ499">
        <v>1</v>
      </c>
    </row>
    <row r="500" spans="1:46" s="62" customFormat="1" ht="37.5">
      <c r="A500" s="63" t="s">
        <v>404</v>
      </c>
      <c r="B500" s="18" t="s">
        <v>19</v>
      </c>
      <c r="C500" s="36">
        <f t="shared" si="1204"/>
        <v>9655</v>
      </c>
      <c r="D500" s="36">
        <f t="shared" si="1193"/>
        <v>9655</v>
      </c>
      <c r="E500" s="36">
        <f t="shared" si="1205"/>
        <v>0</v>
      </c>
      <c r="F500" s="36"/>
      <c r="G500" s="36"/>
      <c r="H500" s="36"/>
      <c r="I500" s="36"/>
      <c r="J500" s="36"/>
      <c r="K500" s="36"/>
      <c r="L500" s="36"/>
      <c r="M500" s="36"/>
      <c r="N500" s="36"/>
      <c r="O500" s="36">
        <f t="shared" si="1206"/>
        <v>9655</v>
      </c>
      <c r="P500" s="36">
        <f t="shared" si="1207"/>
        <v>9655</v>
      </c>
      <c r="Q500" s="36">
        <f t="shared" si="1208"/>
        <v>9655</v>
      </c>
      <c r="R500" s="36">
        <f t="shared" si="1209"/>
        <v>9655</v>
      </c>
      <c r="S500" s="36"/>
      <c r="T500" s="36"/>
      <c r="U500" s="36"/>
      <c r="V500" s="36"/>
      <c r="W500" s="36">
        <v>9655</v>
      </c>
      <c r="X500" s="36"/>
      <c r="Y500" s="36">
        <f t="shared" si="1210"/>
        <v>9282</v>
      </c>
      <c r="Z500" s="36">
        <f t="shared" si="1211"/>
        <v>0</v>
      </c>
      <c r="AA500" s="36"/>
      <c r="AB500" s="36"/>
      <c r="AC500" s="36"/>
      <c r="AD500" s="36"/>
      <c r="AE500" s="36"/>
      <c r="AF500" s="36">
        <f t="shared" si="1212"/>
        <v>9282</v>
      </c>
      <c r="AG500" s="36">
        <f t="shared" si="1213"/>
        <v>9282</v>
      </c>
      <c r="AH500" s="36"/>
      <c r="AI500" s="36"/>
      <c r="AJ500" s="36"/>
      <c r="AK500" s="36">
        <v>9282</v>
      </c>
      <c r="AL500" s="36"/>
      <c r="AM500" s="94">
        <f t="shared" si="1139"/>
        <v>96.136716727084419</v>
      </c>
      <c r="AN500" s="94">
        <f t="shared" si="1140"/>
        <v>96.136716727084419</v>
      </c>
      <c r="AO500" s="30" t="s">
        <v>382</v>
      </c>
      <c r="AP500" s="47"/>
      <c r="AQ500">
        <v>1</v>
      </c>
    </row>
    <row r="501" spans="1:46" s="62" customFormat="1" ht="37.5">
      <c r="A501" s="63" t="s">
        <v>405</v>
      </c>
      <c r="B501" s="18" t="s">
        <v>15</v>
      </c>
      <c r="C501" s="36">
        <f t="shared" si="1204"/>
        <v>21379</v>
      </c>
      <c r="D501" s="36">
        <f t="shared" si="1193"/>
        <v>21379</v>
      </c>
      <c r="E501" s="36">
        <f t="shared" si="1205"/>
        <v>0</v>
      </c>
      <c r="F501" s="36"/>
      <c r="G501" s="36"/>
      <c r="H501" s="36"/>
      <c r="I501" s="36"/>
      <c r="J501" s="36"/>
      <c r="K501" s="36"/>
      <c r="L501" s="36"/>
      <c r="M501" s="36"/>
      <c r="N501" s="36"/>
      <c r="O501" s="36">
        <f t="shared" si="1206"/>
        <v>21379</v>
      </c>
      <c r="P501" s="36">
        <f t="shared" si="1207"/>
        <v>21379</v>
      </c>
      <c r="Q501" s="36">
        <f t="shared" si="1208"/>
        <v>21379</v>
      </c>
      <c r="R501" s="36">
        <f t="shared" si="1209"/>
        <v>21379</v>
      </c>
      <c r="S501" s="36"/>
      <c r="T501" s="36"/>
      <c r="U501" s="36"/>
      <c r="V501" s="36"/>
      <c r="W501" s="36">
        <v>21379</v>
      </c>
      <c r="X501" s="36"/>
      <c r="Y501" s="36">
        <f t="shared" si="1210"/>
        <v>15693</v>
      </c>
      <c r="Z501" s="36">
        <f t="shared" si="1211"/>
        <v>0</v>
      </c>
      <c r="AA501" s="36"/>
      <c r="AB501" s="36"/>
      <c r="AC501" s="36"/>
      <c r="AD501" s="36"/>
      <c r="AE501" s="36"/>
      <c r="AF501" s="36">
        <f t="shared" si="1212"/>
        <v>15693</v>
      </c>
      <c r="AG501" s="36">
        <f t="shared" si="1213"/>
        <v>15693</v>
      </c>
      <c r="AH501" s="36"/>
      <c r="AI501" s="36"/>
      <c r="AJ501" s="36"/>
      <c r="AK501" s="36">
        <v>15693</v>
      </c>
      <c r="AL501" s="36"/>
      <c r="AM501" s="94">
        <f t="shared" si="1139"/>
        <v>73.403807474624628</v>
      </c>
      <c r="AN501" s="94">
        <f t="shared" si="1140"/>
        <v>73.403807474624628</v>
      </c>
      <c r="AO501" s="30" t="s">
        <v>396</v>
      </c>
      <c r="AP501" s="47"/>
      <c r="AQ501">
        <v>1</v>
      </c>
      <c r="AR501" s="218"/>
      <c r="AS501" s="218"/>
    </row>
    <row r="502" spans="1:46" s="62" customFormat="1" ht="37.5">
      <c r="A502" s="63" t="s">
        <v>406</v>
      </c>
      <c r="B502" s="18" t="s">
        <v>18</v>
      </c>
      <c r="C502" s="36">
        <f t="shared" si="1204"/>
        <v>22759</v>
      </c>
      <c r="D502" s="36">
        <f t="shared" si="1193"/>
        <v>22759</v>
      </c>
      <c r="E502" s="36">
        <f t="shared" si="1205"/>
        <v>0</v>
      </c>
      <c r="F502" s="36"/>
      <c r="G502" s="36"/>
      <c r="H502" s="36"/>
      <c r="I502" s="36"/>
      <c r="J502" s="36"/>
      <c r="K502" s="36"/>
      <c r="L502" s="36"/>
      <c r="M502" s="36"/>
      <c r="N502" s="36"/>
      <c r="O502" s="36">
        <f t="shared" si="1206"/>
        <v>22759</v>
      </c>
      <c r="P502" s="36">
        <f t="shared" si="1207"/>
        <v>22759</v>
      </c>
      <c r="Q502" s="36">
        <f t="shared" si="1208"/>
        <v>22759</v>
      </c>
      <c r="R502" s="36">
        <f t="shared" si="1209"/>
        <v>22759</v>
      </c>
      <c r="S502" s="36"/>
      <c r="T502" s="36"/>
      <c r="U502" s="36"/>
      <c r="V502" s="36"/>
      <c r="W502" s="36">
        <v>22759</v>
      </c>
      <c r="X502" s="36"/>
      <c r="Y502" s="36">
        <f t="shared" si="1210"/>
        <v>22759</v>
      </c>
      <c r="Z502" s="36">
        <f t="shared" si="1211"/>
        <v>0</v>
      </c>
      <c r="AA502" s="36"/>
      <c r="AB502" s="36"/>
      <c r="AC502" s="36"/>
      <c r="AD502" s="36"/>
      <c r="AE502" s="36"/>
      <c r="AF502" s="36">
        <f t="shared" si="1212"/>
        <v>22759</v>
      </c>
      <c r="AG502" s="36">
        <f t="shared" si="1213"/>
        <v>22759</v>
      </c>
      <c r="AH502" s="36"/>
      <c r="AI502" s="36"/>
      <c r="AJ502" s="36"/>
      <c r="AK502" s="36">
        <v>22759</v>
      </c>
      <c r="AL502" s="36"/>
      <c r="AM502" s="94">
        <f t="shared" si="1139"/>
        <v>100</v>
      </c>
      <c r="AN502" s="94">
        <f t="shared" si="1140"/>
        <v>100</v>
      </c>
      <c r="AO502" s="30" t="s">
        <v>341</v>
      </c>
      <c r="AP502" s="47"/>
      <c r="AQ502">
        <v>1</v>
      </c>
      <c r="AR502" s="218"/>
      <c r="AT502" s="218"/>
    </row>
    <row r="503" spans="1:46" s="62" customFormat="1" ht="37.5">
      <c r="A503" s="63" t="s">
        <v>407</v>
      </c>
      <c r="B503" s="18" t="s">
        <v>16</v>
      </c>
      <c r="C503" s="36">
        <f t="shared" si="1204"/>
        <v>22758</v>
      </c>
      <c r="D503" s="36">
        <f t="shared" si="1193"/>
        <v>22758</v>
      </c>
      <c r="E503" s="36">
        <f t="shared" si="1205"/>
        <v>0</v>
      </c>
      <c r="F503" s="36"/>
      <c r="G503" s="36"/>
      <c r="H503" s="36"/>
      <c r="I503" s="36"/>
      <c r="J503" s="36"/>
      <c r="K503" s="36"/>
      <c r="L503" s="36"/>
      <c r="M503" s="36"/>
      <c r="N503" s="36"/>
      <c r="O503" s="36">
        <f t="shared" si="1206"/>
        <v>22758</v>
      </c>
      <c r="P503" s="36">
        <f t="shared" si="1207"/>
        <v>22758</v>
      </c>
      <c r="Q503" s="36">
        <f t="shared" si="1208"/>
        <v>22758</v>
      </c>
      <c r="R503" s="36">
        <f t="shared" si="1209"/>
        <v>22758</v>
      </c>
      <c r="S503" s="36"/>
      <c r="T503" s="36"/>
      <c r="U503" s="36"/>
      <c r="V503" s="36"/>
      <c r="W503" s="36">
        <v>22758</v>
      </c>
      <c r="X503" s="36"/>
      <c r="Y503" s="36">
        <f t="shared" si="1210"/>
        <v>22758</v>
      </c>
      <c r="Z503" s="36">
        <f t="shared" si="1211"/>
        <v>0</v>
      </c>
      <c r="AA503" s="36"/>
      <c r="AB503" s="36"/>
      <c r="AC503" s="36"/>
      <c r="AD503" s="36"/>
      <c r="AE503" s="36"/>
      <c r="AF503" s="36">
        <f t="shared" si="1212"/>
        <v>22758</v>
      </c>
      <c r="AG503" s="36">
        <f t="shared" si="1213"/>
        <v>22758</v>
      </c>
      <c r="AH503" s="36"/>
      <c r="AI503" s="36"/>
      <c r="AJ503" s="36"/>
      <c r="AK503" s="36">
        <v>22758</v>
      </c>
      <c r="AL503" s="36"/>
      <c r="AM503" s="94">
        <f t="shared" si="1139"/>
        <v>100</v>
      </c>
      <c r="AN503" s="94">
        <f t="shared" si="1140"/>
        <v>100</v>
      </c>
      <c r="AO503" s="30" t="s">
        <v>395</v>
      </c>
      <c r="AP503" s="47"/>
      <c r="AQ503">
        <v>1</v>
      </c>
      <c r="AS503" s="218"/>
    </row>
    <row r="504" spans="1:46" s="62" customFormat="1" ht="37.5">
      <c r="A504" s="63" t="s">
        <v>408</v>
      </c>
      <c r="B504" s="18" t="s">
        <v>17</v>
      </c>
      <c r="C504" s="36">
        <f t="shared" si="1204"/>
        <v>30344</v>
      </c>
      <c r="D504" s="36">
        <f t="shared" si="1193"/>
        <v>30344</v>
      </c>
      <c r="E504" s="36">
        <f t="shared" si="1205"/>
        <v>0</v>
      </c>
      <c r="F504" s="36"/>
      <c r="G504" s="36"/>
      <c r="H504" s="36"/>
      <c r="I504" s="36"/>
      <c r="J504" s="36"/>
      <c r="K504" s="36"/>
      <c r="L504" s="36"/>
      <c r="M504" s="36"/>
      <c r="N504" s="36"/>
      <c r="O504" s="36">
        <f t="shared" si="1206"/>
        <v>30344</v>
      </c>
      <c r="P504" s="36">
        <f t="shared" si="1207"/>
        <v>30344</v>
      </c>
      <c r="Q504" s="36">
        <f t="shared" si="1208"/>
        <v>30344</v>
      </c>
      <c r="R504" s="36">
        <f t="shared" si="1209"/>
        <v>30344</v>
      </c>
      <c r="S504" s="36"/>
      <c r="T504" s="36"/>
      <c r="U504" s="36"/>
      <c r="V504" s="36"/>
      <c r="W504" s="36">
        <v>30344</v>
      </c>
      <c r="X504" s="36"/>
      <c r="Y504" s="36">
        <f t="shared" si="1210"/>
        <v>22031</v>
      </c>
      <c r="Z504" s="36">
        <f t="shared" si="1211"/>
        <v>0</v>
      </c>
      <c r="AA504" s="36"/>
      <c r="AB504" s="36"/>
      <c r="AC504" s="36"/>
      <c r="AD504" s="36"/>
      <c r="AE504" s="36"/>
      <c r="AF504" s="36">
        <f t="shared" si="1212"/>
        <v>22031</v>
      </c>
      <c r="AG504" s="36">
        <f t="shared" si="1213"/>
        <v>22031</v>
      </c>
      <c r="AH504" s="36"/>
      <c r="AI504" s="36"/>
      <c r="AJ504" s="36"/>
      <c r="AK504" s="36">
        <v>22031</v>
      </c>
      <c r="AL504" s="36"/>
      <c r="AM504" s="94">
        <f t="shared" si="1139"/>
        <v>72.604139203796464</v>
      </c>
      <c r="AN504" s="94">
        <f t="shared" si="1140"/>
        <v>72.604139203796464</v>
      </c>
      <c r="AO504" s="30" t="s">
        <v>275</v>
      </c>
      <c r="AP504" s="47"/>
      <c r="AQ504">
        <v>1</v>
      </c>
      <c r="AR504" s="218"/>
    </row>
    <row r="505" spans="1:46" s="62" customFormat="1">
      <c r="A505" s="63" t="s">
        <v>409</v>
      </c>
      <c r="B505" s="18" t="s">
        <v>20</v>
      </c>
      <c r="C505" s="36">
        <f t="shared" si="1204"/>
        <v>10345</v>
      </c>
      <c r="D505" s="36">
        <f t="shared" si="1193"/>
        <v>10345</v>
      </c>
      <c r="E505" s="36">
        <f t="shared" si="1205"/>
        <v>0</v>
      </c>
      <c r="F505" s="36"/>
      <c r="G505" s="36"/>
      <c r="H505" s="36"/>
      <c r="I505" s="36"/>
      <c r="J505" s="36"/>
      <c r="K505" s="36"/>
      <c r="L505" s="36"/>
      <c r="M505" s="36"/>
      <c r="N505" s="36"/>
      <c r="O505" s="36">
        <f t="shared" si="1206"/>
        <v>10345</v>
      </c>
      <c r="P505" s="36">
        <f t="shared" si="1207"/>
        <v>10345</v>
      </c>
      <c r="Q505" s="36">
        <f t="shared" si="1208"/>
        <v>10345</v>
      </c>
      <c r="R505" s="36">
        <f t="shared" si="1209"/>
        <v>10345</v>
      </c>
      <c r="S505" s="36"/>
      <c r="T505" s="36"/>
      <c r="U505" s="36"/>
      <c r="V505" s="36"/>
      <c r="W505" s="36">
        <v>10345</v>
      </c>
      <c r="X505" s="36"/>
      <c r="Y505" s="36">
        <f t="shared" si="1210"/>
        <v>9606</v>
      </c>
      <c r="Z505" s="36">
        <f t="shared" si="1211"/>
        <v>0</v>
      </c>
      <c r="AA505" s="36"/>
      <c r="AB505" s="36"/>
      <c r="AC505" s="36"/>
      <c r="AD505" s="36"/>
      <c r="AE505" s="36"/>
      <c r="AF505" s="36">
        <f t="shared" si="1212"/>
        <v>9606</v>
      </c>
      <c r="AG505" s="36">
        <f t="shared" si="1213"/>
        <v>9606</v>
      </c>
      <c r="AH505" s="36"/>
      <c r="AI505" s="36"/>
      <c r="AJ505" s="36"/>
      <c r="AK505" s="36">
        <v>9606</v>
      </c>
      <c r="AL505" s="36"/>
      <c r="AM505" s="94">
        <f t="shared" si="1139"/>
        <v>92.856452392460113</v>
      </c>
      <c r="AN505" s="94">
        <f t="shared" si="1140"/>
        <v>92.856452392460113</v>
      </c>
      <c r="AO505" s="30" t="s">
        <v>277</v>
      </c>
      <c r="AP505" s="47"/>
      <c r="AQ505">
        <v>1</v>
      </c>
    </row>
    <row r="506" spans="1:46" s="62" customFormat="1">
      <c r="A506" s="30" t="s">
        <v>410</v>
      </c>
      <c r="B506" s="18" t="s">
        <v>14</v>
      </c>
      <c r="C506" s="36">
        <f t="shared" si="1204"/>
        <v>25517</v>
      </c>
      <c r="D506" s="36">
        <f t="shared" si="1193"/>
        <v>25517</v>
      </c>
      <c r="E506" s="36">
        <f t="shared" si="1205"/>
        <v>0</v>
      </c>
      <c r="F506" s="36"/>
      <c r="G506" s="36"/>
      <c r="H506" s="36"/>
      <c r="I506" s="36"/>
      <c r="J506" s="36"/>
      <c r="K506" s="36"/>
      <c r="L506" s="36"/>
      <c r="M506" s="36"/>
      <c r="N506" s="36"/>
      <c r="O506" s="36">
        <f t="shared" si="1206"/>
        <v>25517</v>
      </c>
      <c r="P506" s="36">
        <f t="shared" si="1207"/>
        <v>25517</v>
      </c>
      <c r="Q506" s="36">
        <f t="shared" si="1208"/>
        <v>25517</v>
      </c>
      <c r="R506" s="36">
        <f t="shared" si="1209"/>
        <v>25517</v>
      </c>
      <c r="S506" s="36"/>
      <c r="T506" s="36"/>
      <c r="U506" s="36"/>
      <c r="V506" s="36"/>
      <c r="W506" s="36">
        <v>25517</v>
      </c>
      <c r="X506" s="36"/>
      <c r="Y506" s="36">
        <f t="shared" si="1210"/>
        <v>22269</v>
      </c>
      <c r="Z506" s="36">
        <f t="shared" si="1211"/>
        <v>0</v>
      </c>
      <c r="AA506" s="36"/>
      <c r="AB506" s="36"/>
      <c r="AC506" s="36"/>
      <c r="AD506" s="36"/>
      <c r="AE506" s="36"/>
      <c r="AF506" s="36">
        <f t="shared" si="1212"/>
        <v>22269</v>
      </c>
      <c r="AG506" s="36">
        <f t="shared" si="1213"/>
        <v>22269</v>
      </c>
      <c r="AH506" s="36"/>
      <c r="AI506" s="36"/>
      <c r="AJ506" s="36"/>
      <c r="AK506" s="36">
        <v>22269</v>
      </c>
      <c r="AL506" s="36"/>
      <c r="AM506" s="94">
        <f t="shared" si="1139"/>
        <v>87.271230944076493</v>
      </c>
      <c r="AN506" s="94">
        <f t="shared" si="1140"/>
        <v>87.271230944076493</v>
      </c>
      <c r="AO506" s="30" t="s">
        <v>381</v>
      </c>
      <c r="AP506" s="47"/>
      <c r="AQ506">
        <v>1</v>
      </c>
    </row>
    <row r="507" spans="1:46" s="62" customFormat="1">
      <c r="A507" s="16"/>
      <c r="B507" s="2" t="s">
        <v>401</v>
      </c>
      <c r="C507" s="34">
        <f t="shared" si="1204"/>
        <v>10000</v>
      </c>
      <c r="D507" s="34">
        <f t="shared" si="1193"/>
        <v>10000</v>
      </c>
      <c r="E507" s="36">
        <f t="shared" si="1205"/>
        <v>0</v>
      </c>
      <c r="F507" s="36"/>
      <c r="G507" s="34"/>
      <c r="H507" s="34"/>
      <c r="I507" s="34"/>
      <c r="J507" s="34"/>
      <c r="K507" s="34"/>
      <c r="L507" s="34"/>
      <c r="M507" s="34"/>
      <c r="N507" s="34"/>
      <c r="O507" s="34">
        <f t="shared" ref="O507" si="1214">Q507+X507</f>
        <v>10000</v>
      </c>
      <c r="P507" s="34">
        <f t="shared" ref="P507" si="1215">R507+X507</f>
        <v>10000</v>
      </c>
      <c r="Q507" s="34">
        <f t="shared" ref="Q507" si="1216">S507+U507+V507+W507</f>
        <v>10000</v>
      </c>
      <c r="R507" s="34">
        <f t="shared" ref="R507" si="1217">T507+U507+V507+W507</f>
        <v>10000</v>
      </c>
      <c r="S507" s="34"/>
      <c r="T507" s="34"/>
      <c r="U507" s="34"/>
      <c r="V507" s="34"/>
      <c r="W507" s="34">
        <v>10000</v>
      </c>
      <c r="X507" s="34"/>
      <c r="Y507" s="34">
        <f t="shared" si="1210"/>
        <v>0</v>
      </c>
      <c r="Z507" s="34">
        <f t="shared" ref="Z507" si="1218">AA507+AB507+AC507+AD507</f>
        <v>0</v>
      </c>
      <c r="AA507" s="34"/>
      <c r="AB507" s="34"/>
      <c r="AC507" s="34"/>
      <c r="AD507" s="34"/>
      <c r="AE507" s="34"/>
      <c r="AF507" s="34"/>
      <c r="AG507" s="34"/>
      <c r="AH507" s="34"/>
      <c r="AI507" s="34"/>
      <c r="AJ507" s="34"/>
      <c r="AK507" s="34"/>
      <c r="AL507" s="34"/>
      <c r="AM507" s="91">
        <f t="shared" si="1139"/>
        <v>0</v>
      </c>
      <c r="AN507" s="90">
        <f t="shared" si="1140"/>
        <v>0</v>
      </c>
      <c r="AO507" s="16" t="s">
        <v>283</v>
      </c>
      <c r="AP507" s="44"/>
      <c r="AQ507">
        <v>1</v>
      </c>
    </row>
    <row r="508" spans="1:46" s="62" customFormat="1" ht="11.25" customHeight="1">
      <c r="A508" s="16"/>
      <c r="B508" s="2"/>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91"/>
      <c r="AN508" s="90"/>
      <c r="AO508" s="16"/>
      <c r="AP508" s="44"/>
    </row>
    <row r="509" spans="1:46">
      <c r="A509" s="26" t="s">
        <v>38</v>
      </c>
      <c r="B509" s="25" t="s">
        <v>247</v>
      </c>
      <c r="C509" s="37">
        <f>SUM(C510:C512)</f>
        <v>60663</v>
      </c>
      <c r="D509" s="37">
        <f>SUM(D510:D512)</f>
        <v>42270</v>
      </c>
      <c r="E509" s="37">
        <f>SUM(E510:E512)</f>
        <v>60663</v>
      </c>
      <c r="F509" s="37">
        <f t="shared" ref="F509" si="1219">SUM(F510:F512)</f>
        <v>42270</v>
      </c>
      <c r="G509" s="37">
        <f t="shared" ref="G509:AL509" si="1220">SUM(G510:G512)</f>
        <v>46493</v>
      </c>
      <c r="H509" s="37">
        <f t="shared" si="1220"/>
        <v>28100</v>
      </c>
      <c r="I509" s="37">
        <f t="shared" si="1220"/>
        <v>14170</v>
      </c>
      <c r="J509" s="37">
        <f t="shared" si="1220"/>
        <v>14170</v>
      </c>
      <c r="K509" s="37">
        <f t="shared" si="1220"/>
        <v>0</v>
      </c>
      <c r="L509" s="37">
        <f t="shared" si="1220"/>
        <v>0</v>
      </c>
      <c r="M509" s="37"/>
      <c r="N509" s="37"/>
      <c r="O509" s="37"/>
      <c r="P509" s="37"/>
      <c r="Q509" s="37"/>
      <c r="R509" s="37"/>
      <c r="S509" s="37">
        <f t="shared" si="1220"/>
        <v>0</v>
      </c>
      <c r="T509" s="37"/>
      <c r="U509" s="37"/>
      <c r="V509" s="37"/>
      <c r="W509" s="37"/>
      <c r="X509" s="37">
        <f t="shared" si="1220"/>
        <v>0</v>
      </c>
      <c r="Y509" s="37">
        <f t="shared" si="1220"/>
        <v>32066</v>
      </c>
      <c r="Z509" s="37">
        <f t="shared" si="1220"/>
        <v>32066</v>
      </c>
      <c r="AA509" s="37">
        <f t="shared" si="1220"/>
        <v>17896</v>
      </c>
      <c r="AB509" s="37">
        <f t="shared" si="1220"/>
        <v>14170</v>
      </c>
      <c r="AC509" s="37">
        <f t="shared" si="1220"/>
        <v>0</v>
      </c>
      <c r="AD509" s="37">
        <f t="shared" si="1220"/>
        <v>0</v>
      </c>
      <c r="AE509" s="37"/>
      <c r="AF509" s="37">
        <f t="shared" si="1220"/>
        <v>0</v>
      </c>
      <c r="AG509" s="37">
        <f t="shared" si="1220"/>
        <v>0</v>
      </c>
      <c r="AH509" s="37">
        <f t="shared" si="1220"/>
        <v>0</v>
      </c>
      <c r="AI509" s="37">
        <f t="shared" si="1220"/>
        <v>0</v>
      </c>
      <c r="AJ509" s="37">
        <f t="shared" si="1220"/>
        <v>0</v>
      </c>
      <c r="AK509" s="37">
        <f t="shared" si="1220"/>
        <v>0</v>
      </c>
      <c r="AL509" s="37">
        <f t="shared" si="1220"/>
        <v>0</v>
      </c>
      <c r="AM509" s="93">
        <f>Y509/C509*100</f>
        <v>52.859238745198887</v>
      </c>
      <c r="AN509" s="93">
        <f t="shared" si="1140"/>
        <v>75.859947953631419</v>
      </c>
      <c r="AO509" s="26">
        <v>0</v>
      </c>
      <c r="AP509" s="49">
        <v>0</v>
      </c>
    </row>
    <row r="510" spans="1:46" ht="25.5" customHeight="1">
      <c r="A510" s="12">
        <v>1</v>
      </c>
      <c r="B510" s="5" t="s">
        <v>40</v>
      </c>
      <c r="C510" s="35">
        <f t="shared" ref="C510:D512" si="1221">E510+O510</f>
        <v>32100</v>
      </c>
      <c r="D510" s="39">
        <f t="shared" si="1221"/>
        <v>23100</v>
      </c>
      <c r="E510" s="36">
        <f t="shared" ref="E510:E512" si="1222">G510+I510+K510+L510+N510</f>
        <v>32100</v>
      </c>
      <c r="F510" s="36">
        <f t="shared" ref="F510:F512" si="1223">H510+J510+K510+L510+N510</f>
        <v>23100</v>
      </c>
      <c r="G510" s="35">
        <v>32100</v>
      </c>
      <c r="H510" s="35">
        <v>23100</v>
      </c>
      <c r="I510" s="35"/>
      <c r="J510" s="35"/>
      <c r="K510" s="35"/>
      <c r="L510" s="35"/>
      <c r="M510" s="35"/>
      <c r="N510" s="35"/>
      <c r="O510" s="35"/>
      <c r="P510" s="35"/>
      <c r="Q510" s="35"/>
      <c r="R510" s="35"/>
      <c r="S510" s="35"/>
      <c r="T510" s="35"/>
      <c r="U510" s="35"/>
      <c r="V510" s="35"/>
      <c r="W510" s="35"/>
      <c r="X510" s="35"/>
      <c r="Y510" s="39">
        <f>Z510+AF510</f>
        <v>17896</v>
      </c>
      <c r="Z510" s="39">
        <f t="shared" ref="Z510:Z512" si="1224">AA510+AB510+AC510+AD510</f>
        <v>17896</v>
      </c>
      <c r="AA510" s="39">
        <v>17896</v>
      </c>
      <c r="AB510" s="39"/>
      <c r="AC510" s="39"/>
      <c r="AD510" s="39"/>
      <c r="AE510" s="39"/>
      <c r="AF510" s="39"/>
      <c r="AG510" s="39"/>
      <c r="AH510" s="39"/>
      <c r="AI510" s="39"/>
      <c r="AJ510" s="39"/>
      <c r="AK510" s="39"/>
      <c r="AL510" s="39"/>
      <c r="AM510" s="91">
        <f>Y510/C510*100</f>
        <v>55.750778816199379</v>
      </c>
      <c r="AN510" s="91">
        <f t="shared" si="1140"/>
        <v>77.471861471861473</v>
      </c>
      <c r="AO510" s="12" t="s">
        <v>256</v>
      </c>
      <c r="AP510" s="45"/>
      <c r="AQ510">
        <v>1</v>
      </c>
    </row>
    <row r="511" spans="1:46" ht="45.75" customHeight="1">
      <c r="A511" s="12">
        <v>2</v>
      </c>
      <c r="B511" s="5" t="s">
        <v>41</v>
      </c>
      <c r="C511" s="35">
        <f t="shared" si="1221"/>
        <v>14170</v>
      </c>
      <c r="D511" s="39">
        <f t="shared" si="1221"/>
        <v>14170</v>
      </c>
      <c r="E511" s="36">
        <f t="shared" si="1222"/>
        <v>14170</v>
      </c>
      <c r="F511" s="36">
        <f t="shared" si="1223"/>
        <v>14170</v>
      </c>
      <c r="G511" s="35"/>
      <c r="H511" s="35"/>
      <c r="I511" s="35">
        <v>14170</v>
      </c>
      <c r="J511" s="35">
        <v>14170</v>
      </c>
      <c r="K511" s="35"/>
      <c r="L511" s="35"/>
      <c r="M511" s="35"/>
      <c r="N511" s="35"/>
      <c r="O511" s="35"/>
      <c r="P511" s="35"/>
      <c r="Q511" s="35"/>
      <c r="R511" s="35"/>
      <c r="S511" s="35"/>
      <c r="T511" s="35"/>
      <c r="U511" s="35"/>
      <c r="V511" s="35"/>
      <c r="W511" s="35"/>
      <c r="X511" s="35"/>
      <c r="Y511" s="39">
        <f>Z511+AF511</f>
        <v>14170</v>
      </c>
      <c r="Z511" s="39">
        <f t="shared" si="1224"/>
        <v>14170</v>
      </c>
      <c r="AA511" s="39"/>
      <c r="AB511" s="39">
        <v>14170</v>
      </c>
      <c r="AC511" s="39"/>
      <c r="AD511" s="39"/>
      <c r="AE511" s="39"/>
      <c r="AF511" s="39"/>
      <c r="AG511" s="39"/>
      <c r="AH511" s="39"/>
      <c r="AI511" s="39"/>
      <c r="AJ511" s="39"/>
      <c r="AK511" s="39"/>
      <c r="AL511" s="39"/>
      <c r="AM511" s="91">
        <f>Y511/C511*100</f>
        <v>100</v>
      </c>
      <c r="AN511" s="91">
        <f t="shared" si="1140"/>
        <v>100</v>
      </c>
      <c r="AO511" s="12" t="s">
        <v>256</v>
      </c>
      <c r="AP511" s="45"/>
      <c r="AQ511">
        <v>1</v>
      </c>
    </row>
    <row r="512" spans="1:46" ht="49.5" customHeight="1">
      <c r="A512" s="12">
        <v>3</v>
      </c>
      <c r="B512" s="5" t="s">
        <v>42</v>
      </c>
      <c r="C512" s="35">
        <f>E512+O512</f>
        <v>14393</v>
      </c>
      <c r="D512" s="39">
        <f t="shared" si="1221"/>
        <v>5000</v>
      </c>
      <c r="E512" s="36">
        <f t="shared" si="1222"/>
        <v>14393</v>
      </c>
      <c r="F512" s="36">
        <f t="shared" si="1223"/>
        <v>5000</v>
      </c>
      <c r="G512" s="35">
        <v>14393</v>
      </c>
      <c r="H512" s="35">
        <v>5000</v>
      </c>
      <c r="I512" s="35"/>
      <c r="J512" s="35"/>
      <c r="K512" s="35"/>
      <c r="L512" s="35"/>
      <c r="M512" s="35"/>
      <c r="N512" s="35"/>
      <c r="O512" s="35"/>
      <c r="P512" s="35"/>
      <c r="Q512" s="35"/>
      <c r="R512" s="35"/>
      <c r="S512" s="35"/>
      <c r="T512" s="35"/>
      <c r="U512" s="35"/>
      <c r="V512" s="35"/>
      <c r="W512" s="35"/>
      <c r="X512" s="35"/>
      <c r="Y512" s="39">
        <f>Z512+AF512</f>
        <v>0</v>
      </c>
      <c r="Z512" s="39">
        <f t="shared" si="1224"/>
        <v>0</v>
      </c>
      <c r="AA512" s="39"/>
      <c r="AB512" s="39"/>
      <c r="AC512" s="39"/>
      <c r="AD512" s="39"/>
      <c r="AE512" s="39"/>
      <c r="AF512" s="39"/>
      <c r="AG512" s="39"/>
      <c r="AH512" s="39"/>
      <c r="AI512" s="39"/>
      <c r="AJ512" s="39"/>
      <c r="AK512" s="39"/>
      <c r="AL512" s="39"/>
      <c r="AM512" s="91">
        <f>Y512/C512*100</f>
        <v>0</v>
      </c>
      <c r="AN512" s="90">
        <f t="shared" si="1140"/>
        <v>0</v>
      </c>
      <c r="AO512" s="12" t="s">
        <v>256</v>
      </c>
      <c r="AP512" s="45"/>
      <c r="AQ512">
        <v>1</v>
      </c>
    </row>
    <row r="513" spans="1:42" ht="10.5" customHeight="1">
      <c r="A513" s="6"/>
      <c r="B513" s="7"/>
      <c r="C513" s="41"/>
      <c r="D513" s="41"/>
      <c r="E513" s="41"/>
      <c r="F513" s="41"/>
      <c r="G513" s="41"/>
      <c r="H513" s="41"/>
      <c r="I513" s="41"/>
      <c r="J513" s="41"/>
      <c r="K513" s="41"/>
      <c r="L513" s="41"/>
      <c r="M513" s="41"/>
      <c r="N513" s="41"/>
      <c r="O513" s="41"/>
      <c r="P513" s="41"/>
      <c r="Q513" s="41"/>
      <c r="R513" s="41"/>
      <c r="S513" s="41"/>
      <c r="T513" s="41"/>
      <c r="U513" s="41"/>
      <c r="V513" s="41"/>
      <c r="W513" s="41"/>
      <c r="X513" s="41"/>
      <c r="Y513" s="217"/>
      <c r="Z513" s="217"/>
      <c r="AA513" s="217"/>
      <c r="AB513" s="217"/>
      <c r="AC513" s="217"/>
      <c r="AD513" s="217"/>
      <c r="AE513" s="217"/>
      <c r="AF513" s="217"/>
      <c r="AG513" s="217"/>
      <c r="AH513" s="217"/>
      <c r="AI513" s="217"/>
      <c r="AJ513" s="217"/>
      <c r="AK513" s="217"/>
      <c r="AL513" s="217"/>
      <c r="AM513" s="60"/>
      <c r="AN513" s="60"/>
      <c r="AO513" s="6"/>
      <c r="AP513" s="8"/>
    </row>
    <row r="516" spans="1:42">
      <c r="F516" s="57"/>
      <c r="AK516" s="218"/>
    </row>
    <row r="518" spans="1:42">
      <c r="F518" s="57"/>
      <c r="AJ518" s="218"/>
    </row>
  </sheetData>
  <autoFilter ref="A13:AP513" xr:uid="{00000000-0009-0000-0000-000002000000}"/>
  <mergeCells count="49">
    <mergeCell ref="Z7:AL7"/>
    <mergeCell ref="L10:M11"/>
    <mergeCell ref="AH10:AK10"/>
    <mergeCell ref="AG9:AL9"/>
    <mergeCell ref="O8:P11"/>
    <mergeCell ref="AL10:AL12"/>
    <mergeCell ref="AE10:AE12"/>
    <mergeCell ref="AA8:AE8"/>
    <mergeCell ref="AA9:AE9"/>
    <mergeCell ref="AG8:AL8"/>
    <mergeCell ref="S11:T11"/>
    <mergeCell ref="Q10:R11"/>
    <mergeCell ref="A1:AP1"/>
    <mergeCell ref="A2:AP2"/>
    <mergeCell ref="A3:AP3"/>
    <mergeCell ref="A4:AP4"/>
    <mergeCell ref="AO5:AP5"/>
    <mergeCell ref="A6:A11"/>
    <mergeCell ref="B6:B11"/>
    <mergeCell ref="E6:X6"/>
    <mergeCell ref="Q8:X8"/>
    <mergeCell ref="K10:K11"/>
    <mergeCell ref="G10:H11"/>
    <mergeCell ref="I10:J11"/>
    <mergeCell ref="E8:F11"/>
    <mergeCell ref="C6:D11"/>
    <mergeCell ref="E7:X7"/>
    <mergeCell ref="Q9:X9"/>
    <mergeCell ref="S10:W10"/>
    <mergeCell ref="X10:X11"/>
    <mergeCell ref="G8:N8"/>
    <mergeCell ref="G9:N9"/>
    <mergeCell ref="N10:N11"/>
    <mergeCell ref="AO6:AO12"/>
    <mergeCell ref="AP6:AP12"/>
    <mergeCell ref="AM6:AN11"/>
    <mergeCell ref="Y6:Y12"/>
    <mergeCell ref="Z8:Z12"/>
    <mergeCell ref="AA10:AA12"/>
    <mergeCell ref="AB10:AB12"/>
    <mergeCell ref="AC10:AC12"/>
    <mergeCell ref="AD10:AD12"/>
    <mergeCell ref="AF8:AF12"/>
    <mergeCell ref="AG10:AG12"/>
    <mergeCell ref="AH11:AH12"/>
    <mergeCell ref="AI11:AI12"/>
    <mergeCell ref="AJ11:AJ12"/>
    <mergeCell ref="AK11:AK12"/>
    <mergeCell ref="Z6:AL6"/>
  </mergeCells>
  <pageMargins left="0.23622047244094491" right="0.23622047244094491" top="0.74803149606299213" bottom="0.74803149606299213" header="0.31496062992125984" footer="0.31496062992125984"/>
  <pageSetup paperSize="9" scale="2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P490"/>
  <sheetViews>
    <sheetView showZeros="0" zoomScale="60" zoomScaleNormal="60" workbookViewId="0">
      <pane xSplit="2" ySplit="10" topLeftCell="C108" activePane="bottomRight" state="frozen"/>
      <selection pane="topRight" activeCell="C1" sqref="C1"/>
      <selection pane="bottomLeft" activeCell="A11" sqref="A11"/>
      <selection pane="bottomRight" activeCell="H20" sqref="H20"/>
    </sheetView>
  </sheetViews>
  <sheetFormatPr defaultRowHeight="18.75"/>
  <cols>
    <col min="1" max="1" width="6.88671875" customWidth="1"/>
    <col min="2" max="2" width="46.88671875" customWidth="1"/>
    <col min="3" max="3" width="17.21875" customWidth="1"/>
    <col min="4" max="4" width="15" customWidth="1"/>
    <col min="5" max="5" width="11.6640625" customWidth="1"/>
    <col min="6" max="6" width="11.109375" customWidth="1"/>
    <col min="7" max="7" width="14.21875" customWidth="1"/>
    <col min="8" max="8" width="15.77734375" customWidth="1"/>
    <col min="9" max="9" width="14.109375" customWidth="1"/>
    <col min="10" max="11" width="15.77734375" customWidth="1"/>
    <col min="12" max="15" width="15.77734375" hidden="1" customWidth="1"/>
    <col min="16" max="16" width="15.5546875" customWidth="1"/>
    <col min="17" max="17" width="13" customWidth="1"/>
    <col min="18" max="18" width="12.21875" style="62" customWidth="1"/>
    <col min="19" max="19" width="11.88671875" style="62" customWidth="1"/>
    <col min="20" max="20" width="13.88671875" style="62" customWidth="1"/>
    <col min="21" max="29" width="16.33203125" style="62" customWidth="1"/>
    <col min="30" max="30" width="18.88671875" customWidth="1"/>
    <col min="31" max="31" width="23.88671875" customWidth="1"/>
    <col min="32" max="33" width="0" hidden="1" customWidth="1"/>
  </cols>
  <sheetData>
    <row r="1" spans="1:42" ht="27">
      <c r="A1" s="487" t="s">
        <v>467</v>
      </c>
      <c r="B1" s="487"/>
      <c r="C1" s="487"/>
      <c r="D1" s="487"/>
      <c r="E1" s="487"/>
      <c r="F1" s="487"/>
      <c r="G1" s="487"/>
      <c r="H1" s="487"/>
      <c r="I1" s="487"/>
      <c r="J1" s="487"/>
      <c r="K1" s="487"/>
      <c r="L1" s="487"/>
      <c r="M1" s="487"/>
      <c r="N1" s="487"/>
      <c r="O1" s="487"/>
      <c r="P1" s="487"/>
      <c r="Q1" s="487"/>
      <c r="R1" s="488"/>
      <c r="S1" s="487"/>
      <c r="T1" s="487"/>
      <c r="U1" s="487"/>
      <c r="V1" s="487"/>
      <c r="W1" s="487"/>
      <c r="X1" s="487"/>
      <c r="Y1" s="487"/>
      <c r="Z1" s="487"/>
      <c r="AA1" s="487"/>
      <c r="AB1" s="487"/>
      <c r="AC1" s="487"/>
      <c r="AD1" s="487"/>
      <c r="AE1" s="487"/>
      <c r="AF1" s="182"/>
      <c r="AG1" s="182"/>
      <c r="AH1" s="182"/>
      <c r="AI1" s="182"/>
      <c r="AJ1" s="182"/>
      <c r="AK1" s="182"/>
      <c r="AL1" s="182"/>
      <c r="AM1" s="182"/>
      <c r="AN1" s="182"/>
      <c r="AO1" s="182"/>
      <c r="AP1" s="182"/>
    </row>
    <row r="2" spans="1:42" ht="61.5" customHeight="1">
      <c r="A2" s="524" t="s">
        <v>468</v>
      </c>
      <c r="B2" s="524"/>
      <c r="C2" s="524"/>
      <c r="D2" s="524"/>
      <c r="E2" s="524"/>
      <c r="F2" s="524"/>
      <c r="G2" s="524"/>
      <c r="H2" s="524"/>
      <c r="I2" s="524"/>
      <c r="J2" s="524"/>
      <c r="K2" s="524"/>
      <c r="L2" s="524"/>
      <c r="M2" s="524"/>
      <c r="N2" s="524"/>
      <c r="O2" s="524"/>
      <c r="P2" s="524"/>
      <c r="Q2" s="524"/>
      <c r="R2" s="525"/>
      <c r="S2" s="524"/>
      <c r="T2" s="524"/>
      <c r="U2" s="524"/>
      <c r="V2" s="524"/>
      <c r="W2" s="524"/>
      <c r="X2" s="524"/>
      <c r="Y2" s="524"/>
      <c r="Z2" s="524"/>
      <c r="AA2" s="524"/>
      <c r="AB2" s="524"/>
      <c r="AC2" s="524"/>
      <c r="AD2" s="524"/>
      <c r="AE2" s="524"/>
      <c r="AF2" s="181"/>
      <c r="AG2" s="181"/>
      <c r="AH2" s="181"/>
      <c r="AI2" s="181"/>
      <c r="AJ2" s="181"/>
      <c r="AK2" s="181"/>
      <c r="AL2" s="181"/>
      <c r="AM2" s="181"/>
      <c r="AN2" s="181"/>
      <c r="AO2" s="181"/>
      <c r="AP2" s="181"/>
    </row>
    <row r="3" spans="1:42" ht="26.25">
      <c r="A3" s="489" t="s">
        <v>968</v>
      </c>
      <c r="B3" s="489"/>
      <c r="C3" s="489"/>
      <c r="D3" s="489"/>
      <c r="E3" s="489"/>
      <c r="F3" s="489"/>
      <c r="G3" s="489"/>
      <c r="H3" s="489"/>
      <c r="I3" s="489"/>
      <c r="J3" s="489"/>
      <c r="K3" s="489"/>
      <c r="L3" s="489"/>
      <c r="M3" s="489"/>
      <c r="N3" s="489"/>
      <c r="O3" s="489"/>
      <c r="P3" s="489"/>
      <c r="Q3" s="489"/>
      <c r="R3" s="490"/>
      <c r="S3" s="489"/>
      <c r="T3" s="489"/>
      <c r="U3" s="489"/>
      <c r="V3" s="489"/>
      <c r="W3" s="489"/>
      <c r="X3" s="489"/>
      <c r="Y3" s="489"/>
      <c r="Z3" s="489"/>
      <c r="AA3" s="489"/>
      <c r="AB3" s="489"/>
      <c r="AC3" s="489"/>
      <c r="AD3" s="489"/>
      <c r="AE3" s="489"/>
      <c r="AF3" s="183"/>
      <c r="AG3" s="183"/>
      <c r="AH3" s="183"/>
      <c r="AI3" s="183"/>
      <c r="AJ3" s="183"/>
      <c r="AK3" s="183"/>
      <c r="AL3" s="183"/>
      <c r="AM3" s="183"/>
      <c r="AN3" s="183"/>
      <c r="AO3" s="183"/>
      <c r="AP3" s="183"/>
    </row>
    <row r="4" spans="1:42">
      <c r="F4" s="57"/>
      <c r="G4" s="57"/>
      <c r="S4" s="218"/>
      <c r="T4" s="218"/>
      <c r="V4" s="218"/>
      <c r="W4" s="218"/>
      <c r="X4" s="218"/>
      <c r="Z4" s="218"/>
      <c r="AA4" s="218"/>
    </row>
    <row r="5" spans="1:42" ht="19.5">
      <c r="D5" s="57"/>
      <c r="E5" s="57"/>
      <c r="F5" s="57"/>
      <c r="G5" s="57"/>
      <c r="H5" s="57"/>
      <c r="J5" s="57"/>
      <c r="L5" s="57"/>
      <c r="M5" s="57"/>
      <c r="P5" s="57"/>
      <c r="Q5" s="57"/>
      <c r="R5" s="218"/>
      <c r="S5" s="218"/>
      <c r="T5" s="427" t="s">
        <v>733</v>
      </c>
      <c r="U5" s="427"/>
      <c r="V5" s="427"/>
      <c r="W5" s="427"/>
      <c r="X5" s="427"/>
      <c r="Y5" s="427"/>
      <c r="Z5" s="427"/>
      <c r="AA5" s="427"/>
      <c r="AB5" s="427"/>
      <c r="AC5" s="427"/>
      <c r="AD5" s="427"/>
      <c r="AE5" s="427"/>
    </row>
    <row r="6" spans="1:42" ht="47.25" customHeight="1">
      <c r="A6" s="526" t="s">
        <v>0</v>
      </c>
      <c r="B6" s="526" t="s">
        <v>1</v>
      </c>
      <c r="C6" s="515" t="s">
        <v>814</v>
      </c>
      <c r="D6" s="437" t="s">
        <v>704</v>
      </c>
      <c r="E6" s="438"/>
      <c r="F6" s="438"/>
      <c r="G6" s="438"/>
      <c r="H6" s="438"/>
      <c r="I6" s="438"/>
      <c r="J6" s="438"/>
      <c r="K6" s="438"/>
      <c r="L6" s="438"/>
      <c r="M6" s="438"/>
      <c r="N6" s="438"/>
      <c r="O6" s="439"/>
      <c r="P6" s="510" t="s">
        <v>960</v>
      </c>
      <c r="Q6" s="420" t="s">
        <v>961</v>
      </c>
      <c r="R6" s="514"/>
      <c r="S6" s="420"/>
      <c r="T6" s="420"/>
      <c r="U6" s="420"/>
      <c r="V6" s="420"/>
      <c r="W6" s="420"/>
      <c r="X6" s="420"/>
      <c r="Y6" s="420"/>
      <c r="Z6" s="420"/>
      <c r="AA6" s="420"/>
      <c r="AB6" s="420"/>
      <c r="AC6" s="417" t="s">
        <v>959</v>
      </c>
      <c r="AD6" s="417" t="s">
        <v>248</v>
      </c>
      <c r="AE6" s="417" t="s">
        <v>249</v>
      </c>
      <c r="AF6" s="417" t="s">
        <v>707</v>
      </c>
      <c r="AG6" s="417" t="s">
        <v>708</v>
      </c>
    </row>
    <row r="7" spans="1:42" ht="18.75" customHeight="1">
      <c r="A7" s="526"/>
      <c r="B7" s="526"/>
      <c r="C7" s="516"/>
      <c r="D7" s="419" t="s">
        <v>815</v>
      </c>
      <c r="E7" s="518" t="s">
        <v>251</v>
      </c>
      <c r="F7" s="518"/>
      <c r="G7" s="518"/>
      <c r="H7" s="518"/>
      <c r="I7" s="418" t="s">
        <v>834</v>
      </c>
      <c r="J7" s="519" t="s">
        <v>251</v>
      </c>
      <c r="K7" s="520"/>
      <c r="L7" s="520"/>
      <c r="M7" s="520"/>
      <c r="N7" s="520"/>
      <c r="O7" s="521"/>
      <c r="P7" s="511"/>
      <c r="Q7" s="420" t="s">
        <v>815</v>
      </c>
      <c r="R7" s="513" t="s">
        <v>251</v>
      </c>
      <c r="S7" s="509"/>
      <c r="T7" s="509"/>
      <c r="U7" s="509"/>
      <c r="V7" s="420" t="s">
        <v>816</v>
      </c>
      <c r="W7" s="509" t="s">
        <v>251</v>
      </c>
      <c r="X7" s="509"/>
      <c r="Y7" s="509"/>
      <c r="Z7" s="509"/>
      <c r="AA7" s="509"/>
      <c r="AB7" s="509"/>
      <c r="AC7" s="418"/>
      <c r="AD7" s="418"/>
      <c r="AE7" s="418"/>
      <c r="AF7" s="418"/>
      <c r="AG7" s="418"/>
    </row>
    <row r="8" spans="1:42" ht="18.75" customHeight="1">
      <c r="A8" s="526"/>
      <c r="B8" s="526"/>
      <c r="C8" s="516"/>
      <c r="D8" s="420"/>
      <c r="E8" s="420" t="s">
        <v>705</v>
      </c>
      <c r="F8" s="420" t="s">
        <v>706</v>
      </c>
      <c r="G8" s="420" t="s">
        <v>254</v>
      </c>
      <c r="H8" s="420" t="s">
        <v>255</v>
      </c>
      <c r="I8" s="418"/>
      <c r="J8" s="417" t="s">
        <v>826</v>
      </c>
      <c r="K8" s="509" t="s">
        <v>251</v>
      </c>
      <c r="L8" s="509"/>
      <c r="M8" s="509"/>
      <c r="N8" s="509"/>
      <c r="O8" s="522" t="s">
        <v>827</v>
      </c>
      <c r="P8" s="511"/>
      <c r="Q8" s="420"/>
      <c r="R8" s="420" t="s">
        <v>705</v>
      </c>
      <c r="S8" s="420" t="s">
        <v>706</v>
      </c>
      <c r="T8" s="420" t="s">
        <v>254</v>
      </c>
      <c r="U8" s="420" t="s">
        <v>255</v>
      </c>
      <c r="V8" s="420"/>
      <c r="W8" s="420" t="s">
        <v>845</v>
      </c>
      <c r="X8" s="420" t="s">
        <v>251</v>
      </c>
      <c r="Y8" s="420"/>
      <c r="Z8" s="420"/>
      <c r="AA8" s="420"/>
      <c r="AB8" s="420" t="s">
        <v>844</v>
      </c>
      <c r="AC8" s="418"/>
      <c r="AD8" s="418"/>
      <c r="AE8" s="418"/>
      <c r="AF8" s="418"/>
      <c r="AG8" s="418"/>
    </row>
    <row r="9" spans="1:42" ht="100.5" customHeight="1">
      <c r="A9" s="526"/>
      <c r="B9" s="526"/>
      <c r="C9" s="517"/>
      <c r="D9" s="420"/>
      <c r="E9" s="420"/>
      <c r="F9" s="420"/>
      <c r="G9" s="420"/>
      <c r="H9" s="420"/>
      <c r="I9" s="419"/>
      <c r="J9" s="419"/>
      <c r="K9" s="244" t="s">
        <v>309</v>
      </c>
      <c r="L9" s="244" t="s">
        <v>451</v>
      </c>
      <c r="M9" s="244" t="s">
        <v>456</v>
      </c>
      <c r="N9" s="244" t="s">
        <v>452</v>
      </c>
      <c r="O9" s="523"/>
      <c r="P9" s="512"/>
      <c r="Q9" s="420"/>
      <c r="R9" s="420"/>
      <c r="S9" s="420"/>
      <c r="T9" s="420"/>
      <c r="U9" s="420"/>
      <c r="V9" s="420"/>
      <c r="W9" s="420"/>
      <c r="X9" s="11" t="s">
        <v>309</v>
      </c>
      <c r="Y9" s="11" t="s">
        <v>451</v>
      </c>
      <c r="Z9" s="11" t="s">
        <v>456</v>
      </c>
      <c r="AA9" s="11" t="s">
        <v>452</v>
      </c>
      <c r="AB9" s="420"/>
      <c r="AC9" s="419"/>
      <c r="AD9" s="419"/>
      <c r="AE9" s="419"/>
      <c r="AF9" s="419"/>
      <c r="AG9" s="419"/>
    </row>
    <row r="10" spans="1:42">
      <c r="A10" s="188">
        <v>1</v>
      </c>
      <c r="B10" s="188">
        <v>2</v>
      </c>
      <c r="C10" s="188" t="s">
        <v>460</v>
      </c>
      <c r="D10" s="189" t="s">
        <v>453</v>
      </c>
      <c r="E10" s="189">
        <v>5</v>
      </c>
      <c r="F10" s="189">
        <v>6</v>
      </c>
      <c r="G10" s="189">
        <v>7</v>
      </c>
      <c r="H10" s="189">
        <v>8</v>
      </c>
      <c r="I10" s="189"/>
      <c r="J10" s="189" t="s">
        <v>817</v>
      </c>
      <c r="K10" s="189">
        <v>10</v>
      </c>
      <c r="L10" s="189">
        <v>11</v>
      </c>
      <c r="M10" s="189">
        <v>12</v>
      </c>
      <c r="N10" s="189">
        <v>13</v>
      </c>
      <c r="O10" s="189"/>
      <c r="P10" s="189" t="s">
        <v>818</v>
      </c>
      <c r="Q10" s="189" t="s">
        <v>819</v>
      </c>
      <c r="R10" s="189">
        <v>16</v>
      </c>
      <c r="S10" s="189">
        <v>17</v>
      </c>
      <c r="T10" s="189">
        <v>18</v>
      </c>
      <c r="U10" s="189">
        <v>19</v>
      </c>
      <c r="V10" s="189" t="s">
        <v>820</v>
      </c>
      <c r="W10" s="189"/>
      <c r="X10" s="189">
        <v>21</v>
      </c>
      <c r="Y10" s="189">
        <v>22</v>
      </c>
      <c r="Z10" s="189">
        <v>23</v>
      </c>
      <c r="AA10" s="189">
        <v>24</v>
      </c>
      <c r="AB10" s="189"/>
      <c r="AC10" s="189" t="s">
        <v>843</v>
      </c>
      <c r="AD10" s="190">
        <v>26</v>
      </c>
      <c r="AE10" s="190">
        <v>27</v>
      </c>
      <c r="AF10" s="191">
        <v>15</v>
      </c>
      <c r="AG10" s="184">
        <v>16</v>
      </c>
    </row>
    <row r="11" spans="1:42">
      <c r="A11" s="187"/>
      <c r="B11" s="187"/>
      <c r="C11" s="187"/>
      <c r="D11" s="34"/>
      <c r="E11" s="34"/>
      <c r="F11" s="34"/>
      <c r="G11" s="34"/>
      <c r="H11" s="34"/>
      <c r="I11" s="34"/>
      <c r="J11" s="34"/>
      <c r="K11" s="34"/>
      <c r="L11" s="34"/>
      <c r="M11" s="34"/>
      <c r="N11" s="34"/>
      <c r="O11" s="34"/>
      <c r="P11" s="4"/>
      <c r="Q11" s="4"/>
      <c r="R11" s="213"/>
      <c r="S11" s="213"/>
      <c r="T11" s="213"/>
      <c r="U11" s="213"/>
      <c r="V11" s="213"/>
      <c r="W11" s="213"/>
      <c r="X11" s="213"/>
      <c r="Y11" s="213"/>
      <c r="Z11" s="213"/>
      <c r="AA11" s="213"/>
      <c r="AB11" s="213"/>
      <c r="AC11" s="213"/>
      <c r="AD11" s="4"/>
      <c r="AE11" s="4"/>
    </row>
    <row r="12" spans="1:42">
      <c r="A12" s="114"/>
      <c r="B12" s="115" t="s">
        <v>2</v>
      </c>
      <c r="C12" s="222">
        <f>D12+I12</f>
        <v>635533.87866199994</v>
      </c>
      <c r="D12" s="34">
        <f>D13+D16+D17</f>
        <v>96701.5</v>
      </c>
      <c r="E12" s="34">
        <f t="shared" ref="E12:N12" si="0">E17</f>
        <v>46663</v>
      </c>
      <c r="F12" s="34">
        <f t="shared" si="0"/>
        <v>50038.5</v>
      </c>
      <c r="G12" s="34">
        <f t="shared" ref="G12:I12" si="1">G17</f>
        <v>0</v>
      </c>
      <c r="H12" s="34">
        <f t="shared" si="1"/>
        <v>0</v>
      </c>
      <c r="I12" s="34">
        <f t="shared" si="1"/>
        <v>538832.37866199994</v>
      </c>
      <c r="J12" s="34">
        <f t="shared" si="0"/>
        <v>389921.378662</v>
      </c>
      <c r="K12" s="34">
        <f t="shared" si="0"/>
        <v>304358.378662</v>
      </c>
      <c r="L12" s="34">
        <f t="shared" si="0"/>
        <v>22657</v>
      </c>
      <c r="M12" s="34">
        <f t="shared" si="0"/>
        <v>17053</v>
      </c>
      <c r="N12" s="34">
        <f t="shared" si="0"/>
        <v>45853</v>
      </c>
      <c r="O12" s="34">
        <f t="shared" ref="O12" si="2">O17</f>
        <v>148911</v>
      </c>
      <c r="P12" s="34">
        <f>Q12+V12</f>
        <v>269130</v>
      </c>
      <c r="Q12" s="34">
        <f t="shared" ref="Q12:AA12" si="3">Q17</f>
        <v>47079</v>
      </c>
      <c r="R12" s="34">
        <f t="shared" si="3"/>
        <v>20071</v>
      </c>
      <c r="S12" s="34">
        <f t="shared" si="3"/>
        <v>21252</v>
      </c>
      <c r="T12" s="34">
        <f t="shared" si="3"/>
        <v>5756</v>
      </c>
      <c r="U12" s="34">
        <f t="shared" si="3"/>
        <v>0</v>
      </c>
      <c r="V12" s="34">
        <f t="shared" si="3"/>
        <v>222051</v>
      </c>
      <c r="W12" s="34">
        <f t="shared" ref="W12" si="4">W17</f>
        <v>154431</v>
      </c>
      <c r="X12" s="34">
        <f t="shared" si="3"/>
        <v>87792</v>
      </c>
      <c r="Y12" s="34">
        <f t="shared" si="3"/>
        <v>21325</v>
      </c>
      <c r="Z12" s="34">
        <f t="shared" si="3"/>
        <v>13800</v>
      </c>
      <c r="AA12" s="34">
        <f t="shared" si="3"/>
        <v>31514</v>
      </c>
      <c r="AB12" s="34">
        <f t="shared" ref="AB12" si="5">AB17</f>
        <v>67620</v>
      </c>
      <c r="AC12" s="224">
        <f>P12/C12*100</f>
        <v>42.347073702286949</v>
      </c>
      <c r="AD12" s="4"/>
      <c r="AE12" s="78"/>
    </row>
    <row r="13" spans="1:42">
      <c r="A13" s="116" t="s">
        <v>3</v>
      </c>
      <c r="B13" s="117" t="s">
        <v>4</v>
      </c>
      <c r="C13" s="222">
        <f t="shared" ref="C13:C45" si="6">D13+J13</f>
        <v>0</v>
      </c>
      <c r="D13" s="34"/>
      <c r="E13" s="34"/>
      <c r="F13" s="34"/>
      <c r="G13" s="34"/>
      <c r="H13" s="34"/>
      <c r="I13" s="34"/>
      <c r="J13" s="34"/>
      <c r="K13" s="34"/>
      <c r="L13" s="34"/>
      <c r="M13" s="34"/>
      <c r="N13" s="34"/>
      <c r="O13" s="34"/>
      <c r="P13" s="4"/>
      <c r="Q13" s="4"/>
      <c r="R13" s="213"/>
      <c r="S13" s="213"/>
      <c r="T13" s="213"/>
      <c r="U13" s="213"/>
      <c r="V13" s="213"/>
      <c r="W13" s="213"/>
      <c r="X13" s="213"/>
      <c r="Y13" s="213"/>
      <c r="Z13" s="213"/>
      <c r="AA13" s="213"/>
      <c r="AB13" s="213"/>
      <c r="AC13" s="224"/>
      <c r="AD13" s="4"/>
      <c r="AE13" s="4">
        <v>0</v>
      </c>
    </row>
    <row r="14" spans="1:42" s="74" customFormat="1">
      <c r="A14" s="118"/>
      <c r="B14" s="119" t="s">
        <v>469</v>
      </c>
      <c r="C14" s="36">
        <f>C18</f>
        <v>37046</v>
      </c>
      <c r="D14" s="36">
        <f t="shared" ref="D14:P14" si="7">D18</f>
        <v>37046</v>
      </c>
      <c r="E14" s="36">
        <f t="shared" si="7"/>
        <v>37046</v>
      </c>
      <c r="F14" s="36">
        <f t="shared" si="7"/>
        <v>0</v>
      </c>
      <c r="G14" s="36">
        <f t="shared" ref="G14:I14" si="8">G18</f>
        <v>0</v>
      </c>
      <c r="H14" s="36">
        <f t="shared" si="8"/>
        <v>0</v>
      </c>
      <c r="I14" s="36">
        <f t="shared" si="8"/>
        <v>0</v>
      </c>
      <c r="J14" s="36">
        <f t="shared" si="7"/>
        <v>0</v>
      </c>
      <c r="K14" s="36">
        <f t="shared" si="7"/>
        <v>0</v>
      </c>
      <c r="L14" s="36">
        <f t="shared" si="7"/>
        <v>0</v>
      </c>
      <c r="M14" s="36">
        <f t="shared" si="7"/>
        <v>0</v>
      </c>
      <c r="N14" s="36">
        <f t="shared" si="7"/>
        <v>0</v>
      </c>
      <c r="O14" s="36">
        <f t="shared" ref="O14" si="9">O18</f>
        <v>0</v>
      </c>
      <c r="P14" s="36">
        <f t="shared" si="7"/>
        <v>21918</v>
      </c>
      <c r="Q14" s="36">
        <f t="shared" ref="Q14:AA14" si="10">Q18</f>
        <v>21918</v>
      </c>
      <c r="R14" s="36">
        <f t="shared" si="10"/>
        <v>16162</v>
      </c>
      <c r="S14" s="36">
        <f t="shared" si="10"/>
        <v>0</v>
      </c>
      <c r="T14" s="36">
        <f t="shared" si="10"/>
        <v>5756</v>
      </c>
      <c r="U14" s="36">
        <f t="shared" si="10"/>
        <v>0</v>
      </c>
      <c r="V14" s="36">
        <f t="shared" si="10"/>
        <v>0</v>
      </c>
      <c r="W14" s="36">
        <f t="shared" ref="W14" si="11">W18</f>
        <v>0</v>
      </c>
      <c r="X14" s="36">
        <f t="shared" si="10"/>
        <v>0</v>
      </c>
      <c r="Y14" s="36">
        <f t="shared" si="10"/>
        <v>0</v>
      </c>
      <c r="Z14" s="36">
        <f t="shared" si="10"/>
        <v>0</v>
      </c>
      <c r="AA14" s="36">
        <f t="shared" si="10"/>
        <v>0</v>
      </c>
      <c r="AB14" s="36">
        <f t="shared" ref="AB14" si="12">AB18</f>
        <v>0</v>
      </c>
      <c r="AC14" s="224">
        <f>P14/C14*100</f>
        <v>59.164282243697031</v>
      </c>
      <c r="AD14" s="186"/>
      <c r="AE14" s="186"/>
    </row>
    <row r="15" spans="1:42">
      <c r="A15" s="118"/>
      <c r="B15" s="119" t="s">
        <v>470</v>
      </c>
      <c r="C15" s="221">
        <f>C30</f>
        <v>449576.878662</v>
      </c>
      <c r="D15" s="221">
        <f t="shared" ref="D15:N15" si="13">D30</f>
        <v>59655.5</v>
      </c>
      <c r="E15" s="221">
        <f t="shared" si="13"/>
        <v>9617</v>
      </c>
      <c r="F15" s="221">
        <f t="shared" si="13"/>
        <v>50038.5</v>
      </c>
      <c r="G15" s="221">
        <f t="shared" ref="G15:I15" si="14">G30</f>
        <v>0</v>
      </c>
      <c r="H15" s="221">
        <f t="shared" si="14"/>
        <v>0</v>
      </c>
      <c r="I15" s="221">
        <f t="shared" si="14"/>
        <v>538832.37866199994</v>
      </c>
      <c r="J15" s="221">
        <f t="shared" si="13"/>
        <v>389921.378662</v>
      </c>
      <c r="K15" s="221">
        <f t="shared" si="13"/>
        <v>304358.378662</v>
      </c>
      <c r="L15" s="221">
        <f t="shared" si="13"/>
        <v>22657</v>
      </c>
      <c r="M15" s="221">
        <f t="shared" si="13"/>
        <v>17053</v>
      </c>
      <c r="N15" s="221">
        <f t="shared" si="13"/>
        <v>45853</v>
      </c>
      <c r="O15" s="221">
        <f t="shared" ref="O15" si="15">O30</f>
        <v>148911</v>
      </c>
      <c r="P15" s="221">
        <f>Q15+V15</f>
        <v>247212</v>
      </c>
      <c r="Q15" s="221">
        <f t="shared" ref="Q15:AA15" si="16">Q30</f>
        <v>25161</v>
      </c>
      <c r="R15" s="221">
        <f t="shared" si="16"/>
        <v>3909</v>
      </c>
      <c r="S15" s="221">
        <f t="shared" si="16"/>
        <v>21252</v>
      </c>
      <c r="T15" s="221">
        <f t="shared" si="16"/>
        <v>0</v>
      </c>
      <c r="U15" s="221">
        <f t="shared" si="16"/>
        <v>0</v>
      </c>
      <c r="V15" s="221">
        <f t="shared" si="16"/>
        <v>222051</v>
      </c>
      <c r="W15" s="221">
        <f t="shared" ref="W15" si="17">W30</f>
        <v>154431</v>
      </c>
      <c r="X15" s="221">
        <f t="shared" si="16"/>
        <v>87792</v>
      </c>
      <c r="Y15" s="221">
        <f t="shared" si="16"/>
        <v>21325</v>
      </c>
      <c r="Z15" s="221">
        <f t="shared" si="16"/>
        <v>13800</v>
      </c>
      <c r="AA15" s="221">
        <f t="shared" si="16"/>
        <v>31514</v>
      </c>
      <c r="AB15" s="221">
        <f t="shared" ref="AB15" si="18">AB30</f>
        <v>67620</v>
      </c>
      <c r="AC15" s="224">
        <f>P15/C15*100</f>
        <v>54.987703267956192</v>
      </c>
      <c r="AD15" s="4"/>
      <c r="AE15" s="4"/>
    </row>
    <row r="16" spans="1:42">
      <c r="A16" s="116" t="s">
        <v>3</v>
      </c>
      <c r="B16" s="117" t="s">
        <v>6</v>
      </c>
      <c r="C16" s="222">
        <f t="shared" si="6"/>
        <v>0</v>
      </c>
      <c r="D16" s="34"/>
      <c r="E16" s="34"/>
      <c r="F16" s="34"/>
      <c r="G16" s="34"/>
      <c r="H16" s="34"/>
      <c r="I16" s="34"/>
      <c r="J16" s="34"/>
      <c r="K16" s="34"/>
      <c r="L16" s="34"/>
      <c r="M16" s="34"/>
      <c r="N16" s="34"/>
      <c r="O16" s="34"/>
      <c r="P16" s="4"/>
      <c r="Q16" s="4"/>
      <c r="R16" s="213"/>
      <c r="S16" s="213"/>
      <c r="T16" s="213"/>
      <c r="U16" s="213"/>
      <c r="V16" s="213"/>
      <c r="W16" s="213"/>
      <c r="X16" s="213"/>
      <c r="Y16" s="213"/>
      <c r="Z16" s="213"/>
      <c r="AA16" s="213"/>
      <c r="AB16" s="213"/>
      <c r="AC16" s="224"/>
      <c r="AD16" s="4"/>
      <c r="AE16" s="4"/>
    </row>
    <row r="17" spans="1:31" ht="37.5">
      <c r="A17" s="116" t="s">
        <v>3</v>
      </c>
      <c r="B17" s="120" t="s">
        <v>7</v>
      </c>
      <c r="C17" s="222">
        <f t="shared" si="6"/>
        <v>486622.878662</v>
      </c>
      <c r="D17" s="34">
        <f>D18+D30</f>
        <v>96701.5</v>
      </c>
      <c r="E17" s="34">
        <f t="shared" ref="E17" si="19">E18+E30</f>
        <v>46663</v>
      </c>
      <c r="F17" s="34">
        <f t="shared" ref="F17:U17" si="20">F18+F30</f>
        <v>50038.5</v>
      </c>
      <c r="G17" s="34">
        <f t="shared" si="20"/>
        <v>0</v>
      </c>
      <c r="H17" s="34">
        <f t="shared" si="20"/>
        <v>0</v>
      </c>
      <c r="I17" s="34">
        <f t="shared" si="20"/>
        <v>538832.37866199994</v>
      </c>
      <c r="J17" s="34">
        <f t="shared" si="20"/>
        <v>389921.378662</v>
      </c>
      <c r="K17" s="34">
        <f t="shared" si="20"/>
        <v>304358.378662</v>
      </c>
      <c r="L17" s="34">
        <f t="shared" si="20"/>
        <v>22657</v>
      </c>
      <c r="M17" s="34">
        <f t="shared" si="20"/>
        <v>17053</v>
      </c>
      <c r="N17" s="34">
        <f t="shared" si="20"/>
        <v>45853</v>
      </c>
      <c r="O17" s="34">
        <f t="shared" si="20"/>
        <v>148911</v>
      </c>
      <c r="P17" s="34">
        <f t="shared" si="20"/>
        <v>269130</v>
      </c>
      <c r="Q17" s="34">
        <f t="shared" si="20"/>
        <v>47079</v>
      </c>
      <c r="R17" s="34">
        <f t="shared" si="20"/>
        <v>20071</v>
      </c>
      <c r="S17" s="34">
        <f t="shared" si="20"/>
        <v>21252</v>
      </c>
      <c r="T17" s="34">
        <f t="shared" si="20"/>
        <v>5756</v>
      </c>
      <c r="U17" s="34">
        <f t="shared" si="20"/>
        <v>0</v>
      </c>
      <c r="V17" s="34">
        <f t="shared" ref="V17:AA17" si="21">V18+V30</f>
        <v>222051</v>
      </c>
      <c r="W17" s="34">
        <f t="shared" ref="W17" si="22">W18+W30</f>
        <v>154431</v>
      </c>
      <c r="X17" s="34">
        <f t="shared" si="21"/>
        <v>87792</v>
      </c>
      <c r="Y17" s="34">
        <f t="shared" si="21"/>
        <v>21325</v>
      </c>
      <c r="Z17" s="34">
        <f t="shared" si="21"/>
        <v>13800</v>
      </c>
      <c r="AA17" s="34">
        <f t="shared" si="21"/>
        <v>31514</v>
      </c>
      <c r="AB17" s="34">
        <f t="shared" ref="AB17" si="23">AB18+AB30</f>
        <v>67620</v>
      </c>
      <c r="AC17" s="224">
        <f>P17/C17*100</f>
        <v>55.305661077832944</v>
      </c>
      <c r="AD17" s="4"/>
      <c r="AE17" s="4"/>
    </row>
    <row r="18" spans="1:31">
      <c r="A18" s="116" t="s">
        <v>8</v>
      </c>
      <c r="B18" s="117" t="s">
        <v>471</v>
      </c>
      <c r="C18" s="222">
        <f t="shared" si="6"/>
        <v>37046</v>
      </c>
      <c r="D18" s="34">
        <f>SUM(D19:D29)</f>
        <v>37046</v>
      </c>
      <c r="E18" s="34">
        <f t="shared" ref="E18" si="24">SUM(E19:E29)</f>
        <v>37046</v>
      </c>
      <c r="F18" s="34">
        <f t="shared" ref="F18:U18" si="25">SUM(F19:F29)</f>
        <v>0</v>
      </c>
      <c r="G18" s="34">
        <f t="shared" si="25"/>
        <v>0</v>
      </c>
      <c r="H18" s="34">
        <f t="shared" si="25"/>
        <v>0</v>
      </c>
      <c r="I18" s="34">
        <f t="shared" si="25"/>
        <v>0</v>
      </c>
      <c r="J18" s="34">
        <f t="shared" si="25"/>
        <v>0</v>
      </c>
      <c r="K18" s="34">
        <f t="shared" si="25"/>
        <v>0</v>
      </c>
      <c r="L18" s="34">
        <f t="shared" si="25"/>
        <v>0</v>
      </c>
      <c r="M18" s="34">
        <f t="shared" si="25"/>
        <v>0</v>
      </c>
      <c r="N18" s="34">
        <f t="shared" si="25"/>
        <v>0</v>
      </c>
      <c r="O18" s="34">
        <f t="shared" si="25"/>
        <v>0</v>
      </c>
      <c r="P18" s="34">
        <f>Q18+V18</f>
        <v>21918</v>
      </c>
      <c r="Q18" s="34">
        <f t="shared" si="25"/>
        <v>21918</v>
      </c>
      <c r="R18" s="34">
        <f t="shared" si="25"/>
        <v>16162</v>
      </c>
      <c r="S18" s="34">
        <f t="shared" si="25"/>
        <v>0</v>
      </c>
      <c r="T18" s="34">
        <f t="shared" si="25"/>
        <v>5756</v>
      </c>
      <c r="U18" s="34">
        <f t="shared" si="25"/>
        <v>0</v>
      </c>
      <c r="V18" s="34"/>
      <c r="W18" s="34"/>
      <c r="X18" s="34"/>
      <c r="Y18" s="34"/>
      <c r="Z18" s="34"/>
      <c r="AA18" s="34"/>
      <c r="AB18" s="34"/>
      <c r="AC18" s="224">
        <f>P18/C18*100</f>
        <v>59.164282243697031</v>
      </c>
      <c r="AD18" s="4">
        <v>0</v>
      </c>
      <c r="AE18" s="4">
        <v>0</v>
      </c>
    </row>
    <row r="19" spans="1:31">
      <c r="A19" s="114"/>
      <c r="B19" s="121" t="s">
        <v>10</v>
      </c>
      <c r="C19" s="220">
        <f t="shared" si="6"/>
        <v>6516</v>
      </c>
      <c r="D19" s="39">
        <f t="shared" ref="D19:D29" si="26">SUM(E19:H19)</f>
        <v>6516</v>
      </c>
      <c r="E19" s="35">
        <v>6516</v>
      </c>
      <c r="F19" s="35"/>
      <c r="G19" s="35"/>
      <c r="H19" s="35"/>
      <c r="I19" s="35"/>
      <c r="J19" s="35"/>
      <c r="K19" s="35"/>
      <c r="L19" s="35"/>
      <c r="M19" s="35"/>
      <c r="N19" s="35"/>
      <c r="O19" s="35"/>
      <c r="P19" s="39">
        <f t="shared" ref="P19:P29" si="27">Q19+V19</f>
        <v>4</v>
      </c>
      <c r="Q19" s="4">
        <f>SUM(R19:U19)</f>
        <v>4</v>
      </c>
      <c r="R19" s="213">
        <v>4</v>
      </c>
      <c r="S19" s="213"/>
      <c r="T19" s="213"/>
      <c r="U19" s="213"/>
      <c r="V19" s="213"/>
      <c r="W19" s="213"/>
      <c r="X19" s="213"/>
      <c r="Y19" s="213"/>
      <c r="Z19" s="213"/>
      <c r="AA19" s="213"/>
      <c r="AB19" s="213"/>
      <c r="AC19" s="224">
        <f>P19/C19*100</f>
        <v>6.1387354205033759E-2</v>
      </c>
      <c r="AD19" s="4"/>
      <c r="AE19" s="4"/>
    </row>
    <row r="20" spans="1:31">
      <c r="A20" s="114"/>
      <c r="B20" s="121" t="s">
        <v>11</v>
      </c>
      <c r="C20" s="220">
        <f t="shared" si="6"/>
        <v>0</v>
      </c>
      <c r="D20" s="39">
        <f t="shared" si="26"/>
        <v>0</v>
      </c>
      <c r="E20" s="35"/>
      <c r="F20" s="35"/>
      <c r="G20" s="35"/>
      <c r="H20" s="35"/>
      <c r="I20" s="35"/>
      <c r="J20" s="35"/>
      <c r="K20" s="35"/>
      <c r="L20" s="35"/>
      <c r="M20" s="35"/>
      <c r="N20" s="35"/>
      <c r="O20" s="35"/>
      <c r="P20" s="39">
        <f t="shared" si="27"/>
        <v>0</v>
      </c>
      <c r="Q20" s="4">
        <f t="shared" ref="Q20:Q31" si="28">SUM(R20:U20)</f>
        <v>0</v>
      </c>
      <c r="R20" s="213"/>
      <c r="S20" s="213"/>
      <c r="T20" s="213"/>
      <c r="U20" s="213"/>
      <c r="V20" s="213"/>
      <c r="W20" s="213"/>
      <c r="X20" s="213"/>
      <c r="Y20" s="213"/>
      <c r="Z20" s="213"/>
      <c r="AA20" s="213"/>
      <c r="AB20" s="213"/>
      <c r="AC20" s="224"/>
      <c r="AD20" s="4"/>
      <c r="AE20" s="4">
        <v>0</v>
      </c>
    </row>
    <row r="21" spans="1:31">
      <c r="A21" s="114"/>
      <c r="B21" s="121" t="s">
        <v>12</v>
      </c>
      <c r="C21" s="220">
        <f t="shared" si="6"/>
        <v>204</v>
      </c>
      <c r="D21" s="39">
        <f t="shared" si="26"/>
        <v>204</v>
      </c>
      <c r="E21" s="35">
        <v>204</v>
      </c>
      <c r="F21" s="35"/>
      <c r="G21" s="35"/>
      <c r="H21" s="35"/>
      <c r="I21" s="35"/>
      <c r="J21" s="35"/>
      <c r="K21" s="35"/>
      <c r="L21" s="35"/>
      <c r="M21" s="35"/>
      <c r="N21" s="35"/>
      <c r="O21" s="35"/>
      <c r="P21" s="39">
        <f t="shared" si="27"/>
        <v>586</v>
      </c>
      <c r="Q21" s="39">
        <f t="shared" si="28"/>
        <v>586</v>
      </c>
      <c r="R21" s="39">
        <v>23</v>
      </c>
      <c r="S21" s="39"/>
      <c r="T21" s="39">
        <v>563</v>
      </c>
      <c r="U21" s="39"/>
      <c r="V21" s="213"/>
      <c r="W21" s="213"/>
      <c r="X21" s="213"/>
      <c r="Y21" s="213"/>
      <c r="Z21" s="213"/>
      <c r="AA21" s="213"/>
      <c r="AB21" s="213"/>
      <c r="AC21" s="224"/>
      <c r="AD21" s="4"/>
      <c r="AE21" s="4"/>
    </row>
    <row r="22" spans="1:31">
      <c r="A22" s="114"/>
      <c r="B22" s="121" t="s">
        <v>394</v>
      </c>
      <c r="C22" s="220">
        <f t="shared" si="6"/>
        <v>4460</v>
      </c>
      <c r="D22" s="39">
        <f t="shared" si="26"/>
        <v>4460</v>
      </c>
      <c r="E22" s="35">
        <v>4460</v>
      </c>
      <c r="F22" s="35"/>
      <c r="G22" s="35"/>
      <c r="H22" s="35"/>
      <c r="I22" s="35"/>
      <c r="J22" s="35"/>
      <c r="K22" s="35"/>
      <c r="L22" s="35"/>
      <c r="M22" s="35"/>
      <c r="N22" s="35"/>
      <c r="O22" s="35"/>
      <c r="P22" s="39">
        <f t="shared" si="27"/>
        <v>2726</v>
      </c>
      <c r="Q22" s="4">
        <f t="shared" si="28"/>
        <v>2726</v>
      </c>
      <c r="R22" s="39">
        <v>2726</v>
      </c>
      <c r="S22" s="213"/>
      <c r="T22" s="213"/>
      <c r="U22" s="213"/>
      <c r="V22" s="213"/>
      <c r="W22" s="213"/>
      <c r="X22" s="213"/>
      <c r="Y22" s="213"/>
      <c r="Z22" s="213"/>
      <c r="AA22" s="213"/>
      <c r="AB22" s="213"/>
      <c r="AC22" s="224"/>
      <c r="AD22" s="4"/>
      <c r="AE22" s="4"/>
    </row>
    <row r="23" spans="1:31">
      <c r="A23" s="114"/>
      <c r="B23" s="121" t="s">
        <v>14</v>
      </c>
      <c r="C23" s="220">
        <f t="shared" si="6"/>
        <v>0</v>
      </c>
      <c r="D23" s="39">
        <f t="shared" si="26"/>
        <v>0</v>
      </c>
      <c r="E23" s="35"/>
      <c r="F23" s="35"/>
      <c r="G23" s="35"/>
      <c r="H23" s="35"/>
      <c r="I23" s="35"/>
      <c r="J23" s="35"/>
      <c r="K23" s="35"/>
      <c r="L23" s="35"/>
      <c r="M23" s="35"/>
      <c r="N23" s="35"/>
      <c r="O23" s="35"/>
      <c r="P23" s="39">
        <f t="shared" si="27"/>
        <v>0</v>
      </c>
      <c r="Q23" s="4">
        <f t="shared" si="28"/>
        <v>0</v>
      </c>
      <c r="R23" s="213"/>
      <c r="S23" s="213"/>
      <c r="T23" s="213"/>
      <c r="U23" s="213"/>
      <c r="V23" s="213"/>
      <c r="W23" s="213"/>
      <c r="X23" s="213"/>
      <c r="Y23" s="213"/>
      <c r="Z23" s="213"/>
      <c r="AA23" s="213"/>
      <c r="AB23" s="213"/>
      <c r="AC23" s="224"/>
      <c r="AD23" s="4"/>
      <c r="AE23" s="4"/>
    </row>
    <row r="24" spans="1:31">
      <c r="A24" s="114"/>
      <c r="B24" s="121" t="s">
        <v>15</v>
      </c>
      <c r="C24" s="220">
        <f t="shared" si="6"/>
        <v>0</v>
      </c>
      <c r="D24" s="39">
        <f t="shared" si="26"/>
        <v>0</v>
      </c>
      <c r="E24" s="35"/>
      <c r="F24" s="35"/>
      <c r="G24" s="35"/>
      <c r="H24" s="35"/>
      <c r="I24" s="35"/>
      <c r="J24" s="35"/>
      <c r="K24" s="35"/>
      <c r="L24" s="35"/>
      <c r="M24" s="35"/>
      <c r="N24" s="35"/>
      <c r="O24" s="35"/>
      <c r="P24" s="39">
        <f t="shared" si="27"/>
        <v>0</v>
      </c>
      <c r="Q24" s="4">
        <f t="shared" si="28"/>
        <v>0</v>
      </c>
      <c r="R24" s="213"/>
      <c r="S24" s="213"/>
      <c r="T24" s="213"/>
      <c r="U24" s="213"/>
      <c r="V24" s="213"/>
      <c r="W24" s="213"/>
      <c r="X24" s="213"/>
      <c r="Y24" s="213"/>
      <c r="Z24" s="213"/>
      <c r="AA24" s="213"/>
      <c r="AB24" s="213"/>
      <c r="AC24" s="224"/>
      <c r="AD24" s="4"/>
      <c r="AE24" s="4"/>
    </row>
    <row r="25" spans="1:31">
      <c r="A25" s="114"/>
      <c r="B25" s="121" t="s">
        <v>16</v>
      </c>
      <c r="C25" s="220">
        <f t="shared" si="6"/>
        <v>5517</v>
      </c>
      <c r="D25" s="39">
        <f t="shared" si="26"/>
        <v>5517</v>
      </c>
      <c r="E25" s="35">
        <v>5517</v>
      </c>
      <c r="F25" s="35"/>
      <c r="G25" s="35"/>
      <c r="H25" s="35"/>
      <c r="I25" s="35"/>
      <c r="J25" s="35"/>
      <c r="K25" s="35"/>
      <c r="L25" s="35"/>
      <c r="M25" s="35"/>
      <c r="N25" s="35"/>
      <c r="O25" s="35"/>
      <c r="P25" s="39">
        <f t="shared" si="27"/>
        <v>5459</v>
      </c>
      <c r="Q25" s="35">
        <f t="shared" si="28"/>
        <v>5459</v>
      </c>
      <c r="R25" s="39">
        <v>2714</v>
      </c>
      <c r="S25" s="213"/>
      <c r="T25" s="39">
        <v>2745</v>
      </c>
      <c r="U25" s="213"/>
      <c r="V25" s="213"/>
      <c r="W25" s="213"/>
      <c r="X25" s="213"/>
      <c r="Y25" s="213"/>
      <c r="Z25" s="213"/>
      <c r="AA25" s="213"/>
      <c r="AB25" s="213"/>
      <c r="AC25" s="224"/>
      <c r="AD25" s="4"/>
      <c r="AE25" s="4"/>
    </row>
    <row r="26" spans="1:31">
      <c r="A26" s="114"/>
      <c r="B26" s="121" t="s">
        <v>17</v>
      </c>
      <c r="C26" s="220">
        <f t="shared" si="6"/>
        <v>10403</v>
      </c>
      <c r="D26" s="39">
        <f t="shared" si="26"/>
        <v>10403</v>
      </c>
      <c r="E26" s="35">
        <v>10403</v>
      </c>
      <c r="F26" s="35"/>
      <c r="G26" s="35"/>
      <c r="H26" s="35"/>
      <c r="I26" s="35"/>
      <c r="J26" s="35"/>
      <c r="K26" s="35"/>
      <c r="L26" s="35"/>
      <c r="M26" s="35"/>
      <c r="N26" s="35"/>
      <c r="O26" s="35"/>
      <c r="P26" s="39">
        <f t="shared" si="27"/>
        <v>8482</v>
      </c>
      <c r="Q26" s="4">
        <f t="shared" si="28"/>
        <v>8482</v>
      </c>
      <c r="R26" s="39">
        <v>6538</v>
      </c>
      <c r="S26" s="213"/>
      <c r="T26" s="39">
        <v>1944</v>
      </c>
      <c r="U26" s="213"/>
      <c r="V26" s="213"/>
      <c r="W26" s="213"/>
      <c r="X26" s="213"/>
      <c r="Y26" s="213"/>
      <c r="Z26" s="213"/>
      <c r="AA26" s="213"/>
      <c r="AB26" s="213"/>
      <c r="AC26" s="224"/>
      <c r="AD26" s="4"/>
      <c r="AE26" s="4"/>
    </row>
    <row r="27" spans="1:31">
      <c r="A27" s="114"/>
      <c r="B27" s="121" t="s">
        <v>18</v>
      </c>
      <c r="C27" s="220">
        <f t="shared" si="6"/>
        <v>735</v>
      </c>
      <c r="D27" s="39">
        <f t="shared" si="26"/>
        <v>735</v>
      </c>
      <c r="E27" s="35">
        <v>735</v>
      </c>
      <c r="F27" s="35"/>
      <c r="G27" s="35"/>
      <c r="H27" s="35"/>
      <c r="I27" s="35"/>
      <c r="J27" s="35"/>
      <c r="K27" s="35"/>
      <c r="L27" s="35"/>
      <c r="M27" s="35"/>
      <c r="N27" s="35"/>
      <c r="O27" s="35"/>
      <c r="P27" s="39">
        <f t="shared" si="27"/>
        <v>2436</v>
      </c>
      <c r="Q27" s="4">
        <f t="shared" si="28"/>
        <v>2436</v>
      </c>
      <c r="R27" s="39">
        <v>1932</v>
      </c>
      <c r="S27" s="213"/>
      <c r="T27" s="213">
        <v>504</v>
      </c>
      <c r="U27" s="213"/>
      <c r="V27" s="213"/>
      <c r="W27" s="213"/>
      <c r="X27" s="213"/>
      <c r="Y27" s="213"/>
      <c r="Z27" s="213"/>
      <c r="AA27" s="213"/>
      <c r="AB27" s="213"/>
      <c r="AC27" s="224"/>
      <c r="AD27" s="4"/>
      <c r="AE27" s="4"/>
    </row>
    <row r="28" spans="1:31">
      <c r="A28" s="114"/>
      <c r="B28" s="121" t="s">
        <v>19</v>
      </c>
      <c r="C28" s="220">
        <f t="shared" si="6"/>
        <v>0</v>
      </c>
      <c r="D28" s="39">
        <f t="shared" si="26"/>
        <v>0</v>
      </c>
      <c r="E28" s="35"/>
      <c r="F28" s="35"/>
      <c r="G28" s="35"/>
      <c r="H28" s="35"/>
      <c r="I28" s="35"/>
      <c r="J28" s="35"/>
      <c r="K28" s="35"/>
      <c r="L28" s="35"/>
      <c r="M28" s="35"/>
      <c r="N28" s="35"/>
      <c r="O28" s="35"/>
      <c r="P28" s="39">
        <f t="shared" si="27"/>
        <v>0</v>
      </c>
      <c r="Q28" s="4">
        <f t="shared" si="28"/>
        <v>0</v>
      </c>
      <c r="R28" s="213"/>
      <c r="S28" s="213"/>
      <c r="T28" s="213"/>
      <c r="U28" s="213"/>
      <c r="V28" s="213"/>
      <c r="W28" s="213"/>
      <c r="X28" s="213"/>
      <c r="Y28" s="213"/>
      <c r="Z28" s="213"/>
      <c r="AA28" s="213"/>
      <c r="AB28" s="213"/>
      <c r="AC28" s="224"/>
      <c r="AD28" s="4"/>
      <c r="AE28" s="4"/>
    </row>
    <row r="29" spans="1:31">
      <c r="A29" s="114"/>
      <c r="B29" s="121" t="s">
        <v>20</v>
      </c>
      <c r="C29" s="220">
        <f t="shared" si="6"/>
        <v>9211</v>
      </c>
      <c r="D29" s="39">
        <f t="shared" si="26"/>
        <v>9211</v>
      </c>
      <c r="E29" s="35">
        <v>9211</v>
      </c>
      <c r="F29" s="35"/>
      <c r="G29" s="35"/>
      <c r="H29" s="35"/>
      <c r="I29" s="35"/>
      <c r="J29" s="35"/>
      <c r="K29" s="35"/>
      <c r="L29" s="35"/>
      <c r="M29" s="35"/>
      <c r="N29" s="35"/>
      <c r="O29" s="35"/>
      <c r="P29" s="39">
        <f t="shared" si="27"/>
        <v>2225</v>
      </c>
      <c r="Q29" s="4">
        <f t="shared" si="28"/>
        <v>2225</v>
      </c>
      <c r="R29" s="39">
        <v>2225</v>
      </c>
      <c r="S29" s="213"/>
      <c r="T29" s="213"/>
      <c r="U29" s="213"/>
      <c r="V29" s="213"/>
      <c r="W29" s="213"/>
      <c r="X29" s="213"/>
      <c r="Y29" s="213"/>
      <c r="Z29" s="213"/>
      <c r="AA29" s="213"/>
      <c r="AB29" s="213"/>
      <c r="AC29" s="224">
        <f>P29/C29*100</f>
        <v>24.155900553685811</v>
      </c>
      <c r="AD29" s="4"/>
      <c r="AE29" s="4"/>
    </row>
    <row r="30" spans="1:31">
      <c r="A30" s="115" t="s">
        <v>21</v>
      </c>
      <c r="B30" s="117" t="s">
        <v>22</v>
      </c>
      <c r="C30" s="222">
        <f t="shared" si="6"/>
        <v>449576.878662</v>
      </c>
      <c r="D30" s="34">
        <f>D31</f>
        <v>59655.5</v>
      </c>
      <c r="E30" s="34">
        <f t="shared" ref="E30:AB30" si="29">E31</f>
        <v>9617</v>
      </c>
      <c r="F30" s="34">
        <f t="shared" si="29"/>
        <v>50038.5</v>
      </c>
      <c r="G30" s="34">
        <f t="shared" si="29"/>
        <v>0</v>
      </c>
      <c r="H30" s="34">
        <f t="shared" si="29"/>
        <v>0</v>
      </c>
      <c r="I30" s="34">
        <f t="shared" si="29"/>
        <v>538832.37866199994</v>
      </c>
      <c r="J30" s="34">
        <f t="shared" si="29"/>
        <v>389921.378662</v>
      </c>
      <c r="K30" s="34">
        <f t="shared" si="29"/>
        <v>304358.378662</v>
      </c>
      <c r="L30" s="34">
        <f t="shared" si="29"/>
        <v>22657</v>
      </c>
      <c r="M30" s="34">
        <f t="shared" si="29"/>
        <v>17053</v>
      </c>
      <c r="N30" s="34">
        <f t="shared" si="29"/>
        <v>45853</v>
      </c>
      <c r="O30" s="34">
        <f t="shared" si="29"/>
        <v>148911</v>
      </c>
      <c r="P30" s="34">
        <f t="shared" si="29"/>
        <v>247212</v>
      </c>
      <c r="Q30" s="34">
        <f t="shared" si="29"/>
        <v>25161</v>
      </c>
      <c r="R30" s="34">
        <f t="shared" si="29"/>
        <v>3909</v>
      </c>
      <c r="S30" s="34">
        <f t="shared" si="29"/>
        <v>21252</v>
      </c>
      <c r="T30" s="34">
        <f t="shared" si="29"/>
        <v>0</v>
      </c>
      <c r="U30" s="34">
        <f t="shared" si="29"/>
        <v>0</v>
      </c>
      <c r="V30" s="34">
        <f t="shared" si="29"/>
        <v>222051</v>
      </c>
      <c r="W30" s="34">
        <f t="shared" si="29"/>
        <v>154431</v>
      </c>
      <c r="X30" s="34">
        <f t="shared" si="29"/>
        <v>87792</v>
      </c>
      <c r="Y30" s="34">
        <f t="shared" si="29"/>
        <v>21325</v>
      </c>
      <c r="Z30" s="34">
        <f t="shared" si="29"/>
        <v>13800</v>
      </c>
      <c r="AA30" s="34">
        <f t="shared" si="29"/>
        <v>31514</v>
      </c>
      <c r="AB30" s="34">
        <f t="shared" si="29"/>
        <v>67620</v>
      </c>
      <c r="AC30" s="224">
        <f>P30/C30*100</f>
        <v>54.987703267956192</v>
      </c>
      <c r="AD30" s="4"/>
      <c r="AE30" s="4"/>
    </row>
    <row r="31" spans="1:31">
      <c r="A31" s="122"/>
      <c r="B31" s="123" t="s">
        <v>23</v>
      </c>
      <c r="C31" s="220">
        <f t="shared" si="6"/>
        <v>449576.878662</v>
      </c>
      <c r="D31" s="35">
        <f>D33</f>
        <v>59655.5</v>
      </c>
      <c r="E31" s="35">
        <f t="shared" ref="E31:F31" si="30">E33</f>
        <v>9617</v>
      </c>
      <c r="F31" s="35">
        <f t="shared" si="30"/>
        <v>50038.5</v>
      </c>
      <c r="G31" s="35">
        <f t="shared" ref="G31:I31" si="31">G33</f>
        <v>0</v>
      </c>
      <c r="H31" s="35">
        <f t="shared" si="31"/>
        <v>0</v>
      </c>
      <c r="I31" s="35">
        <f t="shared" si="31"/>
        <v>538832.37866199994</v>
      </c>
      <c r="J31" s="35">
        <f t="shared" ref="J31:N31" si="32">J33</f>
        <v>389921.378662</v>
      </c>
      <c r="K31" s="35">
        <f t="shared" si="32"/>
        <v>304358.378662</v>
      </c>
      <c r="L31" s="35">
        <f t="shared" si="32"/>
        <v>22657</v>
      </c>
      <c r="M31" s="35">
        <f t="shared" si="32"/>
        <v>17053</v>
      </c>
      <c r="N31" s="35">
        <f t="shared" si="32"/>
        <v>45853</v>
      </c>
      <c r="O31" s="35">
        <f t="shared" ref="O31" si="33">O33</f>
        <v>148911</v>
      </c>
      <c r="P31" s="35">
        <f t="shared" ref="P31:AA31" si="34">P33</f>
        <v>247212</v>
      </c>
      <c r="Q31" s="39">
        <f t="shared" si="28"/>
        <v>25161</v>
      </c>
      <c r="R31" s="39">
        <f t="shared" si="34"/>
        <v>3909</v>
      </c>
      <c r="S31" s="39">
        <f>S33</f>
        <v>21252</v>
      </c>
      <c r="T31" s="39">
        <f t="shared" si="34"/>
        <v>0</v>
      </c>
      <c r="U31" s="39">
        <f t="shared" si="34"/>
        <v>0</v>
      </c>
      <c r="V31" s="39">
        <f t="shared" si="34"/>
        <v>222051</v>
      </c>
      <c r="W31" s="39">
        <f t="shared" ref="W31" si="35">W33</f>
        <v>154431</v>
      </c>
      <c r="X31" s="39">
        <f t="shared" si="34"/>
        <v>87792</v>
      </c>
      <c r="Y31" s="39">
        <f t="shared" si="34"/>
        <v>21325</v>
      </c>
      <c r="Z31" s="39">
        <f t="shared" si="34"/>
        <v>13800</v>
      </c>
      <c r="AA31" s="39">
        <f t="shared" si="34"/>
        <v>31514</v>
      </c>
      <c r="AB31" s="39">
        <f t="shared" ref="AB31" si="36">AB33</f>
        <v>67620</v>
      </c>
      <c r="AC31" s="224">
        <f>P31/C31*100</f>
        <v>54.987703267956192</v>
      </c>
      <c r="AD31" s="4"/>
      <c r="AE31" s="4"/>
    </row>
    <row r="32" spans="1:31">
      <c r="A32" s="124"/>
      <c r="B32" s="124" t="s">
        <v>24</v>
      </c>
      <c r="C32" s="220">
        <f t="shared" si="6"/>
        <v>0</v>
      </c>
      <c r="D32" s="35"/>
      <c r="E32" s="35"/>
      <c r="F32" s="35"/>
      <c r="G32" s="35"/>
      <c r="H32" s="35"/>
      <c r="I32" s="35"/>
      <c r="J32" s="35"/>
      <c r="K32" s="35"/>
      <c r="L32" s="35"/>
      <c r="M32" s="35"/>
      <c r="N32" s="35"/>
      <c r="O32" s="35"/>
      <c r="P32" s="35"/>
      <c r="Q32" s="35"/>
      <c r="R32" s="39"/>
      <c r="S32" s="39"/>
      <c r="T32" s="39"/>
      <c r="U32" s="39"/>
      <c r="V32" s="39"/>
      <c r="W32" s="39"/>
      <c r="X32" s="39"/>
      <c r="Y32" s="39"/>
      <c r="Z32" s="39"/>
      <c r="AA32" s="39"/>
      <c r="AB32" s="39"/>
      <c r="AC32" s="224"/>
      <c r="AD32" s="4"/>
      <c r="AE32" s="4"/>
    </row>
    <row r="33" spans="1:33">
      <c r="A33" s="20"/>
      <c r="B33" s="116" t="s">
        <v>25</v>
      </c>
      <c r="C33" s="222">
        <f t="shared" si="6"/>
        <v>449576.878662</v>
      </c>
      <c r="D33" s="34">
        <f>D34</f>
        <v>59655.5</v>
      </c>
      <c r="E33" s="34">
        <f t="shared" ref="E33:O33" si="37">E34</f>
        <v>9617</v>
      </c>
      <c r="F33" s="34">
        <f t="shared" si="37"/>
        <v>50038.5</v>
      </c>
      <c r="G33" s="34">
        <f t="shared" si="37"/>
        <v>0</v>
      </c>
      <c r="H33" s="34">
        <f t="shared" si="37"/>
        <v>0</v>
      </c>
      <c r="I33" s="34">
        <f t="shared" si="37"/>
        <v>538832.37866199994</v>
      </c>
      <c r="J33" s="34">
        <f t="shared" si="37"/>
        <v>389921.378662</v>
      </c>
      <c r="K33" s="34">
        <f t="shared" si="37"/>
        <v>304358.378662</v>
      </c>
      <c r="L33" s="34">
        <f t="shared" si="37"/>
        <v>22657</v>
      </c>
      <c r="M33" s="34">
        <f t="shared" si="37"/>
        <v>17053</v>
      </c>
      <c r="N33" s="34">
        <f t="shared" si="37"/>
        <v>45853</v>
      </c>
      <c r="O33" s="34">
        <f t="shared" si="37"/>
        <v>148911</v>
      </c>
      <c r="P33" s="34">
        <f t="shared" ref="P33" si="38">P34</f>
        <v>247212</v>
      </c>
      <c r="Q33" s="34">
        <f t="shared" ref="Q33" si="39">Q34</f>
        <v>24823</v>
      </c>
      <c r="R33" s="34">
        <f t="shared" ref="R33" si="40">R34</f>
        <v>3909</v>
      </c>
      <c r="S33" s="34">
        <f t="shared" ref="S33" si="41">S34</f>
        <v>21252</v>
      </c>
      <c r="T33" s="34">
        <f t="shared" ref="T33" si="42">T34</f>
        <v>0</v>
      </c>
      <c r="U33" s="34">
        <f t="shared" ref="U33" si="43">U34</f>
        <v>0</v>
      </c>
      <c r="V33" s="34">
        <f t="shared" ref="V33:W33" si="44">V34</f>
        <v>222051</v>
      </c>
      <c r="W33" s="34">
        <f t="shared" si="44"/>
        <v>154431</v>
      </c>
      <c r="X33" s="34">
        <f t="shared" ref="X33" si="45">X34</f>
        <v>87792</v>
      </c>
      <c r="Y33" s="34">
        <f t="shared" ref="Y33" si="46">Y34</f>
        <v>21325</v>
      </c>
      <c r="Z33" s="34">
        <f t="shared" ref="Z33" si="47">Z34</f>
        <v>13800</v>
      </c>
      <c r="AA33" s="34">
        <f t="shared" ref="AA33:AB33" si="48">AA34</f>
        <v>31514</v>
      </c>
      <c r="AB33" s="34">
        <f t="shared" si="48"/>
        <v>67620</v>
      </c>
      <c r="AC33" s="224">
        <f t="shared" ref="AC33:AC43" si="49">P33/C33*100</f>
        <v>54.987703267956192</v>
      </c>
      <c r="AD33" s="4"/>
      <c r="AE33" s="4">
        <v>0</v>
      </c>
      <c r="AF33">
        <v>257</v>
      </c>
      <c r="AG33">
        <v>51</v>
      </c>
    </row>
    <row r="34" spans="1:33">
      <c r="A34" s="20" t="s">
        <v>26</v>
      </c>
      <c r="B34" s="125" t="s">
        <v>27</v>
      </c>
      <c r="C34" s="222">
        <f t="shared" si="6"/>
        <v>449576.878662</v>
      </c>
      <c r="D34" s="34">
        <f>D35+D36</f>
        <v>59655.5</v>
      </c>
      <c r="E34" s="34">
        <f t="shared" ref="E34:N34" si="50">E35+E36</f>
        <v>9617</v>
      </c>
      <c r="F34" s="34">
        <f t="shared" si="50"/>
        <v>50038.5</v>
      </c>
      <c r="G34" s="34">
        <f t="shared" ref="G34:I34" si="51">G35+G36</f>
        <v>0</v>
      </c>
      <c r="H34" s="34">
        <f t="shared" si="51"/>
        <v>0</v>
      </c>
      <c r="I34" s="34">
        <f t="shared" si="51"/>
        <v>538832.37866199994</v>
      </c>
      <c r="J34" s="34">
        <f t="shared" si="50"/>
        <v>389921.378662</v>
      </c>
      <c r="K34" s="34">
        <f t="shared" si="50"/>
        <v>304358.378662</v>
      </c>
      <c r="L34" s="34">
        <f t="shared" si="50"/>
        <v>22657</v>
      </c>
      <c r="M34" s="34">
        <f t="shared" si="50"/>
        <v>17053</v>
      </c>
      <c r="N34" s="34">
        <f t="shared" si="50"/>
        <v>45853</v>
      </c>
      <c r="O34" s="34">
        <f t="shared" ref="O34" si="52">O35+O36</f>
        <v>148911</v>
      </c>
      <c r="P34" s="34">
        <f>P35+P36</f>
        <v>247212</v>
      </c>
      <c r="Q34" s="34">
        <f>Q35+Q36</f>
        <v>24823</v>
      </c>
      <c r="R34" s="34">
        <f t="shared" ref="R34" si="53">R35+R36</f>
        <v>3909</v>
      </c>
      <c r="S34" s="34">
        <f>S35+S36</f>
        <v>21252</v>
      </c>
      <c r="T34" s="34">
        <f t="shared" ref="T34" si="54">T35+T36</f>
        <v>0</v>
      </c>
      <c r="U34" s="34">
        <f t="shared" ref="U34" si="55">U35+U36</f>
        <v>0</v>
      </c>
      <c r="V34" s="34">
        <f t="shared" ref="V34:W34" si="56">V35+V36</f>
        <v>222051</v>
      </c>
      <c r="W34" s="34">
        <f t="shared" si="56"/>
        <v>154431</v>
      </c>
      <c r="X34" s="34">
        <f t="shared" ref="X34" si="57">X35+X36</f>
        <v>87792</v>
      </c>
      <c r="Y34" s="34">
        <f t="shared" ref="Y34" si="58">Y35+Y36</f>
        <v>21325</v>
      </c>
      <c r="Z34" s="34">
        <f t="shared" ref="Z34" si="59">Z35+Z36</f>
        <v>13800</v>
      </c>
      <c r="AA34" s="34">
        <f t="shared" ref="AA34:AB34" si="60">AA35+AA36</f>
        <v>31514</v>
      </c>
      <c r="AB34" s="34">
        <f t="shared" si="60"/>
        <v>67620</v>
      </c>
      <c r="AC34" s="224">
        <f t="shared" si="49"/>
        <v>54.987703267956192</v>
      </c>
      <c r="AD34" s="4">
        <v>0</v>
      </c>
      <c r="AE34" s="4">
        <v>0</v>
      </c>
      <c r="AF34">
        <v>257</v>
      </c>
      <c r="AG34">
        <v>51</v>
      </c>
    </row>
    <row r="35" spans="1:33">
      <c r="A35" s="20" t="s">
        <v>8</v>
      </c>
      <c r="B35" s="126" t="s">
        <v>28</v>
      </c>
      <c r="C35" s="222">
        <f t="shared" si="6"/>
        <v>40</v>
      </c>
      <c r="D35" s="34">
        <f>SUM(D64,D73,)</f>
        <v>40</v>
      </c>
      <c r="E35" s="34">
        <f t="shared" ref="E35:F35" si="61">SUM(E64,E73,)</f>
        <v>0</v>
      </c>
      <c r="F35" s="34">
        <f t="shared" si="61"/>
        <v>40</v>
      </c>
      <c r="G35" s="34">
        <f t="shared" ref="G35:I35" si="62">SUM(G64,G73,)</f>
        <v>0</v>
      </c>
      <c r="H35" s="34">
        <f t="shared" si="62"/>
        <v>0</v>
      </c>
      <c r="I35" s="34">
        <f t="shared" si="62"/>
        <v>0</v>
      </c>
      <c r="J35" s="34">
        <f t="shared" ref="J35:N35" si="63">SUM(J64,J73,)</f>
        <v>0</v>
      </c>
      <c r="K35" s="34">
        <f t="shared" si="63"/>
        <v>0</v>
      </c>
      <c r="L35" s="34">
        <f t="shared" si="63"/>
        <v>0</v>
      </c>
      <c r="M35" s="34">
        <f t="shared" si="63"/>
        <v>0</v>
      </c>
      <c r="N35" s="34">
        <f t="shared" si="63"/>
        <v>0</v>
      </c>
      <c r="O35" s="34">
        <f t="shared" ref="O35" si="64">SUM(O64,O73,)</f>
        <v>0</v>
      </c>
      <c r="P35" s="34">
        <f t="shared" ref="P35:AA35" si="65">SUM(P64,P73,)</f>
        <v>40</v>
      </c>
      <c r="Q35" s="34">
        <f t="shared" si="65"/>
        <v>40</v>
      </c>
      <c r="R35" s="34">
        <f t="shared" si="65"/>
        <v>0</v>
      </c>
      <c r="S35" s="34">
        <f t="shared" si="65"/>
        <v>40</v>
      </c>
      <c r="T35" s="34">
        <f t="shared" si="65"/>
        <v>0</v>
      </c>
      <c r="U35" s="34">
        <f t="shared" si="65"/>
        <v>0</v>
      </c>
      <c r="V35" s="34">
        <f t="shared" si="65"/>
        <v>0</v>
      </c>
      <c r="W35" s="34">
        <f t="shared" ref="W35" si="66">SUM(W64,W73,)</f>
        <v>0</v>
      </c>
      <c r="X35" s="34">
        <f t="shared" si="65"/>
        <v>0</v>
      </c>
      <c r="Y35" s="34">
        <f t="shared" si="65"/>
        <v>0</v>
      </c>
      <c r="Z35" s="34">
        <f t="shared" si="65"/>
        <v>0</v>
      </c>
      <c r="AA35" s="34">
        <f t="shared" si="65"/>
        <v>0</v>
      </c>
      <c r="AB35" s="34">
        <f t="shared" ref="AB35" si="67">SUM(AB64,AB73,)</f>
        <v>0</v>
      </c>
      <c r="AC35" s="224">
        <f t="shared" si="49"/>
        <v>100</v>
      </c>
      <c r="AD35" s="4">
        <v>0</v>
      </c>
      <c r="AE35" s="4">
        <v>0</v>
      </c>
      <c r="AF35">
        <v>6</v>
      </c>
      <c r="AG35">
        <v>1</v>
      </c>
    </row>
    <row r="36" spans="1:33">
      <c r="A36" s="20" t="s">
        <v>21</v>
      </c>
      <c r="B36" s="126" t="s">
        <v>29</v>
      </c>
      <c r="C36" s="222">
        <f t="shared" si="6"/>
        <v>449536.878662</v>
      </c>
      <c r="D36" s="34">
        <f>SUM(D53,D66,D75,D234,D273,D305,D320,D329,D355,D400,D413,D423,D433,D444,D449,D475)</f>
        <v>59615.5</v>
      </c>
      <c r="E36" s="34">
        <f>SUM(E53,E66,E75,E234,E273,E305,E320,E329,E355,E400,E413,E423,E433,E444,E449,E475)</f>
        <v>9617</v>
      </c>
      <c r="F36" s="34">
        <f>SUM(F53,F66,F75,F234,F273,F305,F320,F329,F355,F400,F413,F423,F433,F444,F449,F475)</f>
        <v>49998.5</v>
      </c>
      <c r="G36" s="34">
        <f t="shared" ref="G36:I36" si="68">SUM(G53,G66,G75,G234,G273,G305,G320,G329,G355,G400,G413,G423,G433,G444,G449,G475)</f>
        <v>0</v>
      </c>
      <c r="H36" s="34">
        <f t="shared" si="68"/>
        <v>0</v>
      </c>
      <c r="I36" s="34">
        <f t="shared" si="68"/>
        <v>538832.37866199994</v>
      </c>
      <c r="J36" s="34">
        <f t="shared" ref="J36:AA36" si="69">SUM(J53,J66,J75,J234,J273,J305,J320,J329,J355,J400,J413,J423,J433,J444,J449,J475)</f>
        <v>389921.378662</v>
      </c>
      <c r="K36" s="34">
        <f t="shared" si="69"/>
        <v>304358.378662</v>
      </c>
      <c r="L36" s="34">
        <f t="shared" si="69"/>
        <v>22657</v>
      </c>
      <c r="M36" s="34">
        <f t="shared" si="69"/>
        <v>17053</v>
      </c>
      <c r="N36" s="34">
        <f t="shared" si="69"/>
        <v>45853</v>
      </c>
      <c r="O36" s="34">
        <f t="shared" si="69"/>
        <v>148911</v>
      </c>
      <c r="P36" s="34">
        <f t="shared" si="69"/>
        <v>247172</v>
      </c>
      <c r="Q36" s="34">
        <f t="shared" si="69"/>
        <v>24783</v>
      </c>
      <c r="R36" s="34">
        <f>SUM(R53,R66,R75,R234,R273,R305,R320,R329,R355,R400,R413,R423,R433,R444,R449,R475)</f>
        <v>3909</v>
      </c>
      <c r="S36" s="34">
        <f>SUM(S53,S66,S75,S234,S273,S305,S320,S329,S355,S400,S413,S423,S433,S444,S449,S475)</f>
        <v>21212</v>
      </c>
      <c r="T36" s="34">
        <f t="shared" si="69"/>
        <v>0</v>
      </c>
      <c r="U36" s="34">
        <f t="shared" si="69"/>
        <v>0</v>
      </c>
      <c r="V36" s="34">
        <f t="shared" si="69"/>
        <v>222051</v>
      </c>
      <c r="W36" s="34">
        <f t="shared" ref="W36" si="70">SUM(W53,W66,W75,W234,W273,W305,W320,W329,W355,W400,W413,W423,W433,W444,W449,W475)</f>
        <v>154431</v>
      </c>
      <c r="X36" s="34">
        <f t="shared" si="69"/>
        <v>87792</v>
      </c>
      <c r="Y36" s="34">
        <f t="shared" si="69"/>
        <v>21325</v>
      </c>
      <c r="Z36" s="34">
        <f t="shared" si="69"/>
        <v>13800</v>
      </c>
      <c r="AA36" s="34">
        <f t="shared" si="69"/>
        <v>31514</v>
      </c>
      <c r="AB36" s="34">
        <f t="shared" ref="AB36" si="71">SUM(AB53,AB66,AB75,AB234,AB273,AB305,AB320,AB329,AB355,AB400,AB413,AB423,AB433,AB444,AB449,AB475)</f>
        <v>67620</v>
      </c>
      <c r="AC36" s="224">
        <f t="shared" si="49"/>
        <v>54.983698052912125</v>
      </c>
      <c r="AD36" s="4">
        <v>0</v>
      </c>
      <c r="AE36" s="4"/>
      <c r="AF36">
        <v>251</v>
      </c>
      <c r="AG36">
        <v>50</v>
      </c>
    </row>
    <row r="37" spans="1:33">
      <c r="A37" s="127" t="s">
        <v>30</v>
      </c>
      <c r="B37" s="128" t="s">
        <v>472</v>
      </c>
      <c r="C37" s="222">
        <f t="shared" si="6"/>
        <v>322482.378662</v>
      </c>
      <c r="D37" s="34">
        <f>SUM(D54,D76,D235,D274,D312,D321,D330,D356,D401,D414,D434,D445,D450,D476)</f>
        <v>18124</v>
      </c>
      <c r="E37" s="34">
        <f>SUM(E54,E76,E235,E274,E312,E321,E330,E356,E401,E414,E434,E445,E450,E476)</f>
        <v>5282</v>
      </c>
      <c r="F37" s="34">
        <f>SUM(F54,F76,F235,F274,F312,F321,F330,F356,F401,F414,F434,F445,F450,F476)</f>
        <v>12842</v>
      </c>
      <c r="G37" s="34">
        <f t="shared" ref="G37:I37" si="72">SUM(G54,G76,G235,G274,G312,G321,G330,G356,G401,G414,G434,G445,G450,G476)</f>
        <v>0</v>
      </c>
      <c r="H37" s="34">
        <f t="shared" si="72"/>
        <v>0</v>
      </c>
      <c r="I37" s="34">
        <f t="shared" si="72"/>
        <v>413208.378662</v>
      </c>
      <c r="J37" s="34">
        <f t="shared" ref="J37:AA37" si="73">SUM(J54,J76,J235,J274,J312,J321,J330,J356,J401,J414,J434,J445,J450,J476)</f>
        <v>304358.378662</v>
      </c>
      <c r="K37" s="34">
        <f t="shared" si="73"/>
        <v>304358.378662</v>
      </c>
      <c r="L37" s="34">
        <f t="shared" si="73"/>
        <v>0</v>
      </c>
      <c r="M37" s="34">
        <f t="shared" si="73"/>
        <v>0</v>
      </c>
      <c r="N37" s="34">
        <f t="shared" si="73"/>
        <v>0</v>
      </c>
      <c r="O37" s="34">
        <f t="shared" si="73"/>
        <v>108850</v>
      </c>
      <c r="P37" s="34">
        <f t="shared" si="73"/>
        <v>133517</v>
      </c>
      <c r="Q37" s="34">
        <f t="shared" si="73"/>
        <v>10976</v>
      </c>
      <c r="R37" s="34">
        <f t="shared" si="73"/>
        <v>1900</v>
      </c>
      <c r="S37" s="34">
        <f t="shared" si="73"/>
        <v>9414</v>
      </c>
      <c r="T37" s="34">
        <f t="shared" si="73"/>
        <v>0</v>
      </c>
      <c r="U37" s="34">
        <f t="shared" si="73"/>
        <v>0</v>
      </c>
      <c r="V37" s="34">
        <f t="shared" si="73"/>
        <v>122203</v>
      </c>
      <c r="W37" s="34">
        <f t="shared" ref="W37" si="74">SUM(W54,W76,W235,W274,W312,W321,W330,W356,W401,W414,W434,W445,W450,W476)</f>
        <v>87792</v>
      </c>
      <c r="X37" s="34">
        <f t="shared" si="73"/>
        <v>87792</v>
      </c>
      <c r="Y37" s="34">
        <f t="shared" si="73"/>
        <v>0</v>
      </c>
      <c r="Z37" s="34">
        <f t="shared" si="73"/>
        <v>0</v>
      </c>
      <c r="AA37" s="34">
        <f t="shared" si="73"/>
        <v>0</v>
      </c>
      <c r="AB37" s="34">
        <f t="shared" ref="AB37" si="75">SUM(AB54,AB76,AB235,AB274,AB312,AB321,AB330,AB356,AB401,AB414,AB434,AB445,AB450,AB476)</f>
        <v>34411</v>
      </c>
      <c r="AC37" s="224">
        <f t="shared" si="49"/>
        <v>41.402882400573503</v>
      </c>
      <c r="AD37" s="4">
        <v>0</v>
      </c>
      <c r="AE37" s="4">
        <v>0</v>
      </c>
      <c r="AF37">
        <v>114</v>
      </c>
      <c r="AG37">
        <v>23</v>
      </c>
    </row>
    <row r="38" spans="1:33" s="105" customFormat="1" ht="19.5">
      <c r="A38" s="50"/>
      <c r="B38" s="164" t="s">
        <v>32</v>
      </c>
      <c r="C38" s="223">
        <f t="shared" si="6"/>
        <v>303578.378662</v>
      </c>
      <c r="D38" s="38">
        <f>SUM(D77,D236,D275,D331,D357,D402,D435,D446)</f>
        <v>1359</v>
      </c>
      <c r="E38" s="38">
        <f>SUM(E77,E236,E275,E331,E357,E402,E435,E446)</f>
        <v>1359</v>
      </c>
      <c r="F38" s="38">
        <f>SUM(F77,F236,F275,F331,F357,F402,F435,F446)</f>
        <v>0</v>
      </c>
      <c r="G38" s="38">
        <f t="shared" ref="G38:I38" si="76">SUM(G77,G236,G275,G331,G357,G402,G435,G446)</f>
        <v>0</v>
      </c>
      <c r="H38" s="38">
        <f t="shared" si="76"/>
        <v>0</v>
      </c>
      <c r="I38" s="38">
        <f t="shared" si="76"/>
        <v>411069.378662</v>
      </c>
      <c r="J38" s="38">
        <f t="shared" ref="J38:AA38" si="77">SUM(J77,J236,J275,J331,J357,J402,J435,J446)</f>
        <v>302219.378662</v>
      </c>
      <c r="K38" s="38">
        <f t="shared" si="77"/>
        <v>302219.378662</v>
      </c>
      <c r="L38" s="38">
        <f t="shared" si="77"/>
        <v>0</v>
      </c>
      <c r="M38" s="38">
        <f t="shared" si="77"/>
        <v>0</v>
      </c>
      <c r="N38" s="38">
        <f t="shared" si="77"/>
        <v>0</v>
      </c>
      <c r="O38" s="38">
        <f t="shared" si="77"/>
        <v>108850</v>
      </c>
      <c r="P38" s="38">
        <f t="shared" si="77"/>
        <v>120800</v>
      </c>
      <c r="Q38" s="4">
        <f t="shared" ref="Q38" si="78">SUM(R38:U38)</f>
        <v>344</v>
      </c>
      <c r="R38" s="38">
        <f t="shared" si="77"/>
        <v>344</v>
      </c>
      <c r="S38" s="38">
        <f t="shared" si="77"/>
        <v>0</v>
      </c>
      <c r="T38" s="38">
        <f t="shared" si="77"/>
        <v>0</v>
      </c>
      <c r="U38" s="38">
        <f t="shared" si="77"/>
        <v>0</v>
      </c>
      <c r="V38" s="38">
        <f t="shared" si="77"/>
        <v>120456</v>
      </c>
      <c r="W38" s="38">
        <f t="shared" ref="W38" si="79">SUM(W77,W236,W275,W331,W357,W402,W435,W446)</f>
        <v>86045</v>
      </c>
      <c r="X38" s="38">
        <f t="shared" si="77"/>
        <v>86045</v>
      </c>
      <c r="Y38" s="38">
        <f t="shared" si="77"/>
        <v>0</v>
      </c>
      <c r="Z38" s="38">
        <f t="shared" si="77"/>
        <v>0</v>
      </c>
      <c r="AA38" s="38">
        <f t="shared" si="77"/>
        <v>0</v>
      </c>
      <c r="AB38" s="38">
        <f t="shared" ref="AB38" si="80">SUM(AB77,AB236,AB275,AB331,AB357,AB402,AB435,AB446)</f>
        <v>34411</v>
      </c>
      <c r="AC38" s="224">
        <f t="shared" si="49"/>
        <v>39.792030161178594</v>
      </c>
      <c r="AD38" s="193">
        <v>0</v>
      </c>
      <c r="AE38" s="193"/>
      <c r="AF38" s="105">
        <v>9</v>
      </c>
      <c r="AG38" s="105">
        <v>2</v>
      </c>
    </row>
    <row r="39" spans="1:33" s="105" customFormat="1" ht="19.5">
      <c r="A39" s="50"/>
      <c r="B39" s="164" t="s">
        <v>33</v>
      </c>
      <c r="C39" s="223">
        <f t="shared" si="6"/>
        <v>18904</v>
      </c>
      <c r="D39" s="38">
        <f>SUM(D55,D79,D239,D277,D313,D322,D337,D360,D404,D425,D451,D477)</f>
        <v>16765</v>
      </c>
      <c r="E39" s="38">
        <f>SUM(E55,E79,E239,E277,E313,E322,E337,E360,E404,E425,E451,E477)</f>
        <v>3923</v>
      </c>
      <c r="F39" s="38">
        <f>SUM(F55,F79,F239,F277,F313,F322,F337,F360,F404,F425,F451,F477)</f>
        <v>12842</v>
      </c>
      <c r="G39" s="38">
        <f t="shared" ref="G39:I39" si="81">SUM(G55,G79,G239,G277,G313,G322,G337,G360,G404,G425,G451,G477)</f>
        <v>0</v>
      </c>
      <c r="H39" s="38">
        <f t="shared" si="81"/>
        <v>0</v>
      </c>
      <c r="I39" s="38">
        <f t="shared" si="81"/>
        <v>2139</v>
      </c>
      <c r="J39" s="38">
        <f t="shared" ref="J39:AA39" si="82">SUM(J55,J79,J239,J277,J313,J322,J337,J360,J404,J425,J451,J477)</f>
        <v>2139</v>
      </c>
      <c r="K39" s="38">
        <f t="shared" si="82"/>
        <v>2139</v>
      </c>
      <c r="L39" s="38">
        <f t="shared" si="82"/>
        <v>0</v>
      </c>
      <c r="M39" s="38">
        <f t="shared" si="82"/>
        <v>0</v>
      </c>
      <c r="N39" s="38">
        <f t="shared" si="82"/>
        <v>0</v>
      </c>
      <c r="O39" s="38">
        <f t="shared" si="82"/>
        <v>0</v>
      </c>
      <c r="P39" s="38">
        <f t="shared" si="82"/>
        <v>12717</v>
      </c>
      <c r="Q39" s="38">
        <f t="shared" si="82"/>
        <v>10632</v>
      </c>
      <c r="R39" s="38">
        <f t="shared" si="82"/>
        <v>1556</v>
      </c>
      <c r="S39" s="38">
        <f t="shared" si="82"/>
        <v>9414</v>
      </c>
      <c r="T39" s="38">
        <f t="shared" si="82"/>
        <v>0</v>
      </c>
      <c r="U39" s="38">
        <f t="shared" si="82"/>
        <v>0</v>
      </c>
      <c r="V39" s="38">
        <f t="shared" si="82"/>
        <v>1747</v>
      </c>
      <c r="W39" s="38">
        <f t="shared" ref="W39" si="83">SUM(W55,W79,W239,W277,W313,W322,W337,W360,W404,W425,W451,W477)</f>
        <v>1747</v>
      </c>
      <c r="X39" s="38">
        <f t="shared" si="82"/>
        <v>1747</v>
      </c>
      <c r="Y39" s="38">
        <f t="shared" si="82"/>
        <v>0</v>
      </c>
      <c r="Z39" s="38">
        <f t="shared" si="82"/>
        <v>0</v>
      </c>
      <c r="AA39" s="38">
        <f t="shared" si="82"/>
        <v>0</v>
      </c>
      <c r="AB39" s="38">
        <f t="shared" ref="AB39" si="84">SUM(AB55,AB79,AB239,AB277,AB313,AB322,AB337,AB360,AB404,AB425,AB451,AB477)</f>
        <v>0</v>
      </c>
      <c r="AC39" s="224">
        <f t="shared" si="49"/>
        <v>67.271476936098182</v>
      </c>
      <c r="AD39" s="193">
        <v>0</v>
      </c>
      <c r="AE39" s="193">
        <v>0</v>
      </c>
      <c r="AF39" s="105">
        <v>105</v>
      </c>
      <c r="AG39" s="105">
        <v>21</v>
      </c>
    </row>
    <row r="40" spans="1:33">
      <c r="A40" s="127" t="s">
        <v>34</v>
      </c>
      <c r="B40" s="128" t="s">
        <v>473</v>
      </c>
      <c r="C40" s="222">
        <f t="shared" si="6"/>
        <v>3217</v>
      </c>
      <c r="D40" s="34">
        <f>SUM(D153,D251,D288,D306,D324,D341,D366,D406,D429,D462,D479)</f>
        <v>3217</v>
      </c>
      <c r="E40" s="34">
        <f>SUM(E153,E251,E288,E306,E324,E341,E366,E406,E429,E462,E479)</f>
        <v>1069</v>
      </c>
      <c r="F40" s="34">
        <f>SUM(F153,F251,F288,F306,F324,F341,F366,F406,F429,F462,F479)</f>
        <v>2148</v>
      </c>
      <c r="G40" s="34">
        <f t="shared" ref="G40:I40" si="85">SUM(G153,G251,G288,G306,G324,G341,G366,G406,G429,G462,G479)</f>
        <v>0</v>
      </c>
      <c r="H40" s="34">
        <f t="shared" si="85"/>
        <v>0</v>
      </c>
      <c r="I40" s="34">
        <f t="shared" si="85"/>
        <v>40061</v>
      </c>
      <c r="J40" s="34">
        <f t="shared" ref="J40:AA40" si="86">SUM(J153,J251,J288,J306,J324,J341,J366,J406,J429,J462,J479)</f>
        <v>0</v>
      </c>
      <c r="K40" s="34">
        <f t="shared" si="86"/>
        <v>0</v>
      </c>
      <c r="L40" s="34">
        <f t="shared" si="86"/>
        <v>0</v>
      </c>
      <c r="M40" s="34">
        <f t="shared" si="86"/>
        <v>0</v>
      </c>
      <c r="N40" s="34">
        <f t="shared" si="86"/>
        <v>0</v>
      </c>
      <c r="O40" s="34">
        <f t="shared" si="86"/>
        <v>40061</v>
      </c>
      <c r="P40" s="34">
        <f t="shared" si="86"/>
        <v>35718</v>
      </c>
      <c r="Q40" s="34">
        <f t="shared" si="86"/>
        <v>2509</v>
      </c>
      <c r="R40" s="34">
        <f t="shared" si="86"/>
        <v>509</v>
      </c>
      <c r="S40" s="34">
        <f t="shared" si="86"/>
        <v>2000</v>
      </c>
      <c r="T40" s="34">
        <f t="shared" si="86"/>
        <v>0</v>
      </c>
      <c r="U40" s="34">
        <f t="shared" si="86"/>
        <v>0</v>
      </c>
      <c r="V40" s="34">
        <f t="shared" si="86"/>
        <v>33209</v>
      </c>
      <c r="W40" s="34">
        <f t="shared" ref="W40" si="87">SUM(W153,W251,W288,W306,W324,W341,W366,W406,W429,W462,W479)</f>
        <v>0</v>
      </c>
      <c r="X40" s="34">
        <f t="shared" si="86"/>
        <v>0</v>
      </c>
      <c r="Y40" s="34">
        <f t="shared" si="86"/>
        <v>0</v>
      </c>
      <c r="Z40" s="34">
        <f t="shared" si="86"/>
        <v>0</v>
      </c>
      <c r="AA40" s="34">
        <f t="shared" si="86"/>
        <v>0</v>
      </c>
      <c r="AB40" s="34">
        <f t="shared" ref="AB40" si="88">SUM(AB153,AB251,AB288,AB306,AB324,AB341,AB366,AB406,AB429,AB462,AB479)</f>
        <v>33209</v>
      </c>
      <c r="AC40" s="224">
        <f t="shared" si="49"/>
        <v>1110.2890892135531</v>
      </c>
      <c r="AD40" s="4">
        <v>0</v>
      </c>
      <c r="AE40" s="4">
        <v>0</v>
      </c>
      <c r="AF40">
        <v>38</v>
      </c>
      <c r="AG40">
        <v>5</v>
      </c>
    </row>
    <row r="41" spans="1:33" s="105" customFormat="1" ht="19.5">
      <c r="A41" s="50"/>
      <c r="B41" s="164" t="s">
        <v>32</v>
      </c>
      <c r="C41" s="223">
        <f t="shared" si="6"/>
        <v>106</v>
      </c>
      <c r="D41" s="38">
        <f>SUM(D154,D252,D325,D342,D367,D407,D463,D480)</f>
        <v>106</v>
      </c>
      <c r="E41" s="38">
        <f>SUM(E154,E252,E325,E342,E367,E407,E463,E480)</f>
        <v>106</v>
      </c>
      <c r="F41" s="38">
        <f>SUM(F154,F252,F325,F342,F367,F407,F463,F480)</f>
        <v>0</v>
      </c>
      <c r="G41" s="38">
        <f t="shared" ref="G41:I41" si="89">SUM(G154,G252,G325,G342,G367,G407,G463,G480)</f>
        <v>0</v>
      </c>
      <c r="H41" s="38">
        <f t="shared" si="89"/>
        <v>0</v>
      </c>
      <c r="I41" s="38">
        <f t="shared" si="89"/>
        <v>0</v>
      </c>
      <c r="J41" s="38">
        <f t="shared" ref="J41:AA41" si="90">SUM(J154,J252,J325,J342,J367,J407,J463,J480)</f>
        <v>0</v>
      </c>
      <c r="K41" s="38">
        <f t="shared" si="90"/>
        <v>0</v>
      </c>
      <c r="L41" s="38">
        <f t="shared" si="90"/>
        <v>0</v>
      </c>
      <c r="M41" s="38">
        <f t="shared" si="90"/>
        <v>0</v>
      </c>
      <c r="N41" s="38">
        <f t="shared" si="90"/>
        <v>0</v>
      </c>
      <c r="O41" s="38">
        <f t="shared" si="90"/>
        <v>0</v>
      </c>
      <c r="P41" s="38">
        <f t="shared" si="90"/>
        <v>106</v>
      </c>
      <c r="Q41" s="38">
        <f t="shared" si="90"/>
        <v>106</v>
      </c>
      <c r="R41" s="38">
        <f t="shared" si="90"/>
        <v>106</v>
      </c>
      <c r="S41" s="38">
        <f t="shared" si="90"/>
        <v>0</v>
      </c>
      <c r="T41" s="38">
        <f t="shared" si="90"/>
        <v>0</v>
      </c>
      <c r="U41" s="38">
        <f t="shared" si="90"/>
        <v>0</v>
      </c>
      <c r="V41" s="38">
        <f t="shared" si="90"/>
        <v>0</v>
      </c>
      <c r="W41" s="38">
        <f t="shared" ref="W41" si="91">SUM(W154,W252,W325,W342,W367,W407,W463,W480)</f>
        <v>0</v>
      </c>
      <c r="X41" s="38">
        <f t="shared" si="90"/>
        <v>0</v>
      </c>
      <c r="Y41" s="38">
        <f t="shared" si="90"/>
        <v>0</v>
      </c>
      <c r="Z41" s="38">
        <f t="shared" si="90"/>
        <v>0</v>
      </c>
      <c r="AA41" s="38">
        <f t="shared" si="90"/>
        <v>0</v>
      </c>
      <c r="AB41" s="38">
        <f t="shared" ref="AB41" si="92">SUM(AB154,AB252,AB325,AB342,AB367,AB407,AB463,AB480)</f>
        <v>0</v>
      </c>
      <c r="AC41" s="224">
        <f t="shared" si="49"/>
        <v>100</v>
      </c>
      <c r="AD41" s="193">
        <v>0</v>
      </c>
      <c r="AE41" s="193">
        <v>0</v>
      </c>
      <c r="AF41" s="105">
        <v>15</v>
      </c>
      <c r="AG41" s="105">
        <v>1</v>
      </c>
    </row>
    <row r="42" spans="1:33" s="105" customFormat="1" ht="19.5">
      <c r="A42" s="50"/>
      <c r="B42" s="164" t="s">
        <v>33</v>
      </c>
      <c r="C42" s="223">
        <f t="shared" si="6"/>
        <v>3111</v>
      </c>
      <c r="D42" s="38">
        <f>SUM(D158,D254,D289,D307,D344,D373,D410,D430,D466)</f>
        <v>3111</v>
      </c>
      <c r="E42" s="38">
        <f>SUM(E158,E254,E289,E307,E344,E373,E410,E430,E466)</f>
        <v>963</v>
      </c>
      <c r="F42" s="38">
        <f>SUM(F158,F254,F289,F307,F344,F373,F410,F430,F466)</f>
        <v>2148</v>
      </c>
      <c r="G42" s="38">
        <f t="shared" ref="G42:I42" si="93">SUM(G158,G254,G289,G307,G344,G373,G410,G430,G466)</f>
        <v>0</v>
      </c>
      <c r="H42" s="38">
        <f t="shared" si="93"/>
        <v>0</v>
      </c>
      <c r="I42" s="38">
        <f t="shared" si="93"/>
        <v>40061</v>
      </c>
      <c r="J42" s="38">
        <f t="shared" ref="J42:AA42" si="94">SUM(J158,J254,J289,J307,J344,J373,J410,J430,J466)</f>
        <v>0</v>
      </c>
      <c r="K42" s="38">
        <f t="shared" si="94"/>
        <v>0</v>
      </c>
      <c r="L42" s="38">
        <f t="shared" si="94"/>
        <v>0</v>
      </c>
      <c r="M42" s="38">
        <f t="shared" si="94"/>
        <v>0</v>
      </c>
      <c r="N42" s="38">
        <f t="shared" si="94"/>
        <v>0</v>
      </c>
      <c r="O42" s="38">
        <f t="shared" si="94"/>
        <v>40061</v>
      </c>
      <c r="P42" s="38">
        <f t="shared" si="94"/>
        <v>35612</v>
      </c>
      <c r="Q42" s="38">
        <f t="shared" si="94"/>
        <v>2403</v>
      </c>
      <c r="R42" s="38">
        <f t="shared" si="94"/>
        <v>403</v>
      </c>
      <c r="S42" s="38">
        <f t="shared" si="94"/>
        <v>2000</v>
      </c>
      <c r="T42" s="38">
        <f t="shared" si="94"/>
        <v>0</v>
      </c>
      <c r="U42" s="38">
        <f t="shared" si="94"/>
        <v>0</v>
      </c>
      <c r="V42" s="38">
        <f t="shared" si="94"/>
        <v>33209</v>
      </c>
      <c r="W42" s="38">
        <f t="shared" ref="W42" si="95">SUM(W158,W254,W289,W307,W344,W373,W410,W430,W466)</f>
        <v>0</v>
      </c>
      <c r="X42" s="38">
        <f t="shared" si="94"/>
        <v>0</v>
      </c>
      <c r="Y42" s="38">
        <f t="shared" si="94"/>
        <v>0</v>
      </c>
      <c r="Z42" s="38">
        <f t="shared" si="94"/>
        <v>0</v>
      </c>
      <c r="AA42" s="38">
        <f t="shared" si="94"/>
        <v>0</v>
      </c>
      <c r="AB42" s="38">
        <f t="shared" ref="AB42" si="96">SUM(AB158,AB254,AB289,AB307,AB344,AB373,AB410,AB430,AB466)</f>
        <v>33209</v>
      </c>
      <c r="AC42" s="224">
        <f t="shared" si="49"/>
        <v>1144.7123111539697</v>
      </c>
      <c r="AD42" s="193">
        <v>0</v>
      </c>
      <c r="AE42" s="193">
        <v>0</v>
      </c>
      <c r="AF42" s="105">
        <v>23</v>
      </c>
      <c r="AG42" s="105">
        <v>4</v>
      </c>
    </row>
    <row r="43" spans="1:33">
      <c r="A43" s="127" t="s">
        <v>36</v>
      </c>
      <c r="B43" s="128" t="s">
        <v>474</v>
      </c>
      <c r="C43" s="222">
        <f t="shared" si="6"/>
        <v>123837.5</v>
      </c>
      <c r="D43" s="34">
        <f>SUM(D57,D67,D165,D257,D291,D315,D350,D384,D438,D468,D482)</f>
        <v>38274.5</v>
      </c>
      <c r="E43" s="34">
        <f>SUM(E57,E67,E165,E257,E291,E315,E350,E384,E438,E468,E482)</f>
        <v>3266</v>
      </c>
      <c r="F43" s="34">
        <f>SUM(F57,F67,F165,F257,F291,F315,F350,F384,F438,F468,F482)</f>
        <v>35008.5</v>
      </c>
      <c r="G43" s="34">
        <f t="shared" ref="G43:I43" si="97">SUM(G57,G67,G165,G257,G291,G315,G350,G384,G438,G468,G482)</f>
        <v>0</v>
      </c>
      <c r="H43" s="34">
        <f t="shared" si="97"/>
        <v>0</v>
      </c>
      <c r="I43" s="34">
        <f t="shared" si="97"/>
        <v>85563</v>
      </c>
      <c r="J43" s="34">
        <f t="shared" ref="J43:AA43" si="98">SUM(J57,J67,J165,J257,J291,J315,J350,J384,J438,J468,J482)</f>
        <v>85563</v>
      </c>
      <c r="K43" s="34">
        <f t="shared" si="98"/>
        <v>0</v>
      </c>
      <c r="L43" s="34">
        <f t="shared" si="98"/>
        <v>22657</v>
      </c>
      <c r="M43" s="34">
        <f t="shared" si="98"/>
        <v>17053</v>
      </c>
      <c r="N43" s="34">
        <f t="shared" si="98"/>
        <v>45853</v>
      </c>
      <c r="O43" s="34">
        <f t="shared" si="98"/>
        <v>0</v>
      </c>
      <c r="P43" s="34">
        <f t="shared" si="98"/>
        <v>77937</v>
      </c>
      <c r="Q43" s="34">
        <f t="shared" si="98"/>
        <v>11298</v>
      </c>
      <c r="R43" s="34">
        <f t="shared" si="98"/>
        <v>1500</v>
      </c>
      <c r="S43" s="34">
        <f t="shared" si="98"/>
        <v>9798</v>
      </c>
      <c r="T43" s="34">
        <f t="shared" si="98"/>
        <v>0</v>
      </c>
      <c r="U43" s="34">
        <f t="shared" si="98"/>
        <v>0</v>
      </c>
      <c r="V43" s="34">
        <f t="shared" si="98"/>
        <v>66639</v>
      </c>
      <c r="W43" s="34">
        <f t="shared" ref="W43" si="99">SUM(W57,W67,W165,W257,W291,W315,W350,W384,W438,W468,W482)</f>
        <v>66639</v>
      </c>
      <c r="X43" s="34">
        <f t="shared" si="98"/>
        <v>0</v>
      </c>
      <c r="Y43" s="34">
        <f t="shared" si="98"/>
        <v>21325</v>
      </c>
      <c r="Z43" s="34">
        <f t="shared" si="98"/>
        <v>13800</v>
      </c>
      <c r="AA43" s="34">
        <f t="shared" si="98"/>
        <v>31514</v>
      </c>
      <c r="AB43" s="34">
        <f t="shared" ref="AB43" si="100">SUM(AB57,AB67,AB165,AB257,AB291,AB315,AB350,AB384,AB438,AB468,AB482)</f>
        <v>0</v>
      </c>
      <c r="AC43" s="224">
        <f t="shared" si="49"/>
        <v>62.934894519026955</v>
      </c>
      <c r="AD43" s="4">
        <v>0</v>
      </c>
      <c r="AE43" s="4"/>
      <c r="AF43">
        <v>99</v>
      </c>
      <c r="AG43">
        <v>22</v>
      </c>
    </row>
    <row r="44" spans="1:33" s="105" customFormat="1" ht="19.5">
      <c r="A44" s="50"/>
      <c r="B44" s="164" t="s">
        <v>210</v>
      </c>
      <c r="C44" s="223">
        <f t="shared" si="6"/>
        <v>0</v>
      </c>
      <c r="D44" s="38">
        <v>0</v>
      </c>
      <c r="E44" s="38">
        <v>0</v>
      </c>
      <c r="F44" s="38">
        <v>0</v>
      </c>
      <c r="G44" s="38">
        <v>0</v>
      </c>
      <c r="H44" s="38">
        <v>0</v>
      </c>
      <c r="I44" s="38">
        <v>0</v>
      </c>
      <c r="J44" s="38">
        <v>0</v>
      </c>
      <c r="K44" s="38">
        <v>0</v>
      </c>
      <c r="L44" s="38">
        <v>0</v>
      </c>
      <c r="M44" s="38">
        <v>0</v>
      </c>
      <c r="N44" s="38">
        <v>0</v>
      </c>
      <c r="O44" s="38">
        <v>0</v>
      </c>
      <c r="P44" s="38">
        <v>0</v>
      </c>
      <c r="Q44" s="38">
        <v>0</v>
      </c>
      <c r="R44" s="38">
        <v>0</v>
      </c>
      <c r="S44" s="38">
        <v>0</v>
      </c>
      <c r="T44" s="38">
        <v>0</v>
      </c>
      <c r="U44" s="38">
        <v>0</v>
      </c>
      <c r="V44" s="38">
        <v>0</v>
      </c>
      <c r="W44" s="38">
        <v>0</v>
      </c>
      <c r="X44" s="38">
        <v>0</v>
      </c>
      <c r="Y44" s="38">
        <v>0</v>
      </c>
      <c r="Z44" s="38">
        <v>0</v>
      </c>
      <c r="AA44" s="38">
        <v>0</v>
      </c>
      <c r="AB44" s="38">
        <v>0</v>
      </c>
      <c r="AC44" s="224"/>
      <c r="AD44" s="193">
        <v>0</v>
      </c>
      <c r="AE44" s="193"/>
      <c r="AF44" s="105">
        <v>1</v>
      </c>
      <c r="AG44" s="105">
        <v>0</v>
      </c>
    </row>
    <row r="45" spans="1:33" s="105" customFormat="1" ht="19.5">
      <c r="A45" s="50"/>
      <c r="B45" s="164" t="s">
        <v>32</v>
      </c>
      <c r="C45" s="223">
        <f t="shared" si="6"/>
        <v>0</v>
      </c>
      <c r="D45" s="38">
        <v>0</v>
      </c>
      <c r="E45" s="38">
        <v>0</v>
      </c>
      <c r="F45" s="38">
        <v>0</v>
      </c>
      <c r="G45" s="38">
        <v>0</v>
      </c>
      <c r="H45" s="38">
        <v>0</v>
      </c>
      <c r="I45" s="38">
        <v>0</v>
      </c>
      <c r="J45" s="38">
        <v>0</v>
      </c>
      <c r="K45" s="38">
        <v>0</v>
      </c>
      <c r="L45" s="38">
        <v>0</v>
      </c>
      <c r="M45" s="38">
        <v>0</v>
      </c>
      <c r="N45" s="38">
        <v>0</v>
      </c>
      <c r="O45" s="38">
        <v>0</v>
      </c>
      <c r="P45" s="38">
        <v>0</v>
      </c>
      <c r="Q45" s="38">
        <v>0</v>
      </c>
      <c r="R45" s="38">
        <v>0</v>
      </c>
      <c r="S45" s="38">
        <v>0</v>
      </c>
      <c r="T45" s="38">
        <v>0</v>
      </c>
      <c r="U45" s="38">
        <v>0</v>
      </c>
      <c r="V45" s="38">
        <v>0</v>
      </c>
      <c r="W45" s="38">
        <v>0</v>
      </c>
      <c r="X45" s="38">
        <v>0</v>
      </c>
      <c r="Y45" s="38">
        <v>0</v>
      </c>
      <c r="Z45" s="38">
        <v>0</v>
      </c>
      <c r="AA45" s="38">
        <v>0</v>
      </c>
      <c r="AB45" s="38">
        <v>0</v>
      </c>
      <c r="AC45" s="224"/>
      <c r="AD45" s="193">
        <v>0</v>
      </c>
      <c r="AE45" s="193">
        <v>0</v>
      </c>
      <c r="AF45" s="105">
        <v>22</v>
      </c>
      <c r="AG45" s="105">
        <v>0</v>
      </c>
    </row>
    <row r="46" spans="1:33" s="105" customFormat="1" ht="19.5">
      <c r="A46" s="50"/>
      <c r="B46" s="164" t="s">
        <v>33</v>
      </c>
      <c r="C46" s="223">
        <f t="shared" ref="C46" si="101">D46+J46</f>
        <v>123837.5</v>
      </c>
      <c r="D46" s="38">
        <f>SUM(D58,D182,D262,D292,D351,D392,D439,D469,D483)</f>
        <v>38274.5</v>
      </c>
      <c r="E46" s="38">
        <f>SUM(E58,E182,E262,E292,E351,E392,E439,E469,E483)</f>
        <v>3266</v>
      </c>
      <c r="F46" s="38">
        <f>SUM(F58,F182,F262,F292,F351,F392,F439,F469,F483)</f>
        <v>35008.5</v>
      </c>
      <c r="G46" s="38">
        <f t="shared" ref="G46:I46" si="102">SUM(G58,G182,G262,G292,G351,G392,G439,G469,G483)</f>
        <v>0</v>
      </c>
      <c r="H46" s="38">
        <f t="shared" si="102"/>
        <v>0</v>
      </c>
      <c r="I46" s="38">
        <f t="shared" si="102"/>
        <v>85563</v>
      </c>
      <c r="J46" s="38">
        <f t="shared" ref="J46:AA46" si="103">SUM(J58,J182,J262,J292,J351,J392,J439,J469,J483)</f>
        <v>85563</v>
      </c>
      <c r="K46" s="38">
        <f t="shared" si="103"/>
        <v>0</v>
      </c>
      <c r="L46" s="38">
        <f t="shared" si="103"/>
        <v>22657</v>
      </c>
      <c r="M46" s="38">
        <f t="shared" si="103"/>
        <v>17053</v>
      </c>
      <c r="N46" s="38">
        <f t="shared" si="103"/>
        <v>45853</v>
      </c>
      <c r="O46" s="38">
        <f t="shared" si="103"/>
        <v>0</v>
      </c>
      <c r="P46" s="38">
        <f t="shared" si="103"/>
        <v>77937</v>
      </c>
      <c r="Q46" s="38">
        <f t="shared" ref="Q46" si="104">SUM(R46:U46)</f>
        <v>11298</v>
      </c>
      <c r="R46" s="38">
        <f t="shared" si="103"/>
        <v>1500</v>
      </c>
      <c r="S46" s="38">
        <f t="shared" si="103"/>
        <v>9798</v>
      </c>
      <c r="T46" s="38">
        <f t="shared" si="103"/>
        <v>0</v>
      </c>
      <c r="U46" s="38">
        <f t="shared" si="103"/>
        <v>0</v>
      </c>
      <c r="V46" s="38">
        <f t="shared" si="103"/>
        <v>66639</v>
      </c>
      <c r="W46" s="38">
        <f t="shared" ref="W46" si="105">SUM(W58,W182,W262,W292,W351,W392,W439,W469,W483)</f>
        <v>66639</v>
      </c>
      <c r="X46" s="38">
        <f t="shared" si="103"/>
        <v>0</v>
      </c>
      <c r="Y46" s="38">
        <f t="shared" si="103"/>
        <v>21325</v>
      </c>
      <c r="Z46" s="38">
        <f t="shared" si="103"/>
        <v>13800</v>
      </c>
      <c r="AA46" s="38">
        <f t="shared" si="103"/>
        <v>31514</v>
      </c>
      <c r="AB46" s="38">
        <f t="shared" ref="AB46" si="106">SUM(AB58,AB182,AB262,AB292,AB351,AB392,AB439,AB469,AB483)</f>
        <v>0</v>
      </c>
      <c r="AC46" s="224">
        <f>P46/C46*100</f>
        <v>62.934894519026955</v>
      </c>
      <c r="AD46" s="193">
        <v>0</v>
      </c>
      <c r="AE46" s="193">
        <v>0</v>
      </c>
      <c r="AF46" s="105">
        <v>76</v>
      </c>
      <c r="AG46" s="105">
        <v>22</v>
      </c>
    </row>
    <row r="47" spans="1:33">
      <c r="A47" s="20" t="s">
        <v>38</v>
      </c>
      <c r="B47" s="126" t="s">
        <v>39</v>
      </c>
      <c r="C47" s="126"/>
      <c r="D47" s="34">
        <v>0</v>
      </c>
      <c r="E47" s="34">
        <v>0</v>
      </c>
      <c r="F47" s="34">
        <v>0</v>
      </c>
      <c r="G47" s="34">
        <v>0</v>
      </c>
      <c r="H47" s="34">
        <v>0</v>
      </c>
      <c r="I47" s="34">
        <v>0</v>
      </c>
      <c r="J47" s="34">
        <v>0</v>
      </c>
      <c r="K47" s="34">
        <v>0</v>
      </c>
      <c r="L47" s="34">
        <v>0</v>
      </c>
      <c r="M47" s="34">
        <v>0</v>
      </c>
      <c r="N47" s="34">
        <v>0</v>
      </c>
      <c r="O47" s="34">
        <v>0</v>
      </c>
      <c r="P47" s="4"/>
      <c r="Q47" s="4"/>
      <c r="R47" s="213"/>
      <c r="S47" s="213"/>
      <c r="T47" s="213"/>
      <c r="U47" s="213"/>
      <c r="V47" s="213"/>
      <c r="W47" s="213"/>
      <c r="X47" s="213"/>
      <c r="Y47" s="213"/>
      <c r="Z47" s="213"/>
      <c r="AA47" s="213"/>
      <c r="AB47" s="213"/>
      <c r="AC47" s="224"/>
      <c r="AD47" s="4">
        <v>0</v>
      </c>
      <c r="AE47" s="4"/>
      <c r="AF47">
        <v>0</v>
      </c>
    </row>
    <row r="48" spans="1:33" ht="26.25" customHeight="1">
      <c r="A48" s="76">
        <v>1</v>
      </c>
      <c r="B48" s="129" t="s">
        <v>40</v>
      </c>
      <c r="C48" s="129"/>
      <c r="D48" s="35">
        <v>0</v>
      </c>
      <c r="E48" s="35">
        <v>0</v>
      </c>
      <c r="F48" s="35">
        <v>0</v>
      </c>
      <c r="G48" s="35">
        <v>0</v>
      </c>
      <c r="H48" s="35">
        <v>0</v>
      </c>
      <c r="I48" s="35">
        <v>0</v>
      </c>
      <c r="J48" s="35">
        <v>0</v>
      </c>
      <c r="K48" s="35">
        <v>0</v>
      </c>
      <c r="L48" s="35">
        <v>0</v>
      </c>
      <c r="M48" s="35">
        <v>0</v>
      </c>
      <c r="N48" s="35">
        <v>0</v>
      </c>
      <c r="O48" s="35">
        <v>0</v>
      </c>
      <c r="P48" s="4"/>
      <c r="Q48" s="4"/>
      <c r="R48" s="213"/>
      <c r="S48" s="213"/>
      <c r="T48" s="213"/>
      <c r="U48" s="213"/>
      <c r="V48" s="213"/>
      <c r="W48" s="213"/>
      <c r="X48" s="213"/>
      <c r="Y48" s="213"/>
      <c r="Z48" s="213"/>
      <c r="AA48" s="213"/>
      <c r="AB48" s="213"/>
      <c r="AC48" s="224"/>
      <c r="AD48" s="4"/>
      <c r="AE48" s="4">
        <v>0</v>
      </c>
      <c r="AF48">
        <v>0</v>
      </c>
    </row>
    <row r="49" spans="1:33" ht="51" customHeight="1">
      <c r="A49" s="76">
        <v>2</v>
      </c>
      <c r="B49" s="129" t="s">
        <v>42</v>
      </c>
      <c r="C49" s="129"/>
      <c r="D49" s="35">
        <v>0</v>
      </c>
      <c r="E49" s="35">
        <v>0</v>
      </c>
      <c r="F49" s="35">
        <v>0</v>
      </c>
      <c r="G49" s="35">
        <v>0</v>
      </c>
      <c r="H49" s="35">
        <v>0</v>
      </c>
      <c r="I49" s="35">
        <v>0</v>
      </c>
      <c r="J49" s="35">
        <v>0</v>
      </c>
      <c r="K49" s="35">
        <v>0</v>
      </c>
      <c r="L49" s="35">
        <v>0</v>
      </c>
      <c r="M49" s="35">
        <v>0</v>
      </c>
      <c r="N49" s="35">
        <v>0</v>
      </c>
      <c r="O49" s="35">
        <v>0</v>
      </c>
      <c r="P49" s="4"/>
      <c r="Q49" s="4"/>
      <c r="R49" s="213"/>
      <c r="S49" s="231"/>
      <c r="T49" s="213"/>
      <c r="U49" s="213"/>
      <c r="V49" s="213"/>
      <c r="W49" s="213"/>
      <c r="X49" s="213"/>
      <c r="Y49" s="213"/>
      <c r="Z49" s="213"/>
      <c r="AA49" s="213"/>
      <c r="AB49" s="213"/>
      <c r="AC49" s="224"/>
      <c r="AD49" s="4"/>
      <c r="AE49" s="4"/>
      <c r="AF49">
        <v>0</v>
      </c>
    </row>
    <row r="50" spans="1:33" ht="37.5">
      <c r="A50" s="20"/>
      <c r="B50" s="126" t="s">
        <v>43</v>
      </c>
      <c r="C50" s="34">
        <f>C51</f>
        <v>598487.87866199994</v>
      </c>
      <c r="D50" s="34">
        <f>D51</f>
        <v>59655.5</v>
      </c>
      <c r="E50" s="34">
        <f t="shared" ref="E50:AB50" si="107">E51</f>
        <v>9617</v>
      </c>
      <c r="F50" s="34">
        <f t="shared" si="107"/>
        <v>50038.5</v>
      </c>
      <c r="G50" s="34">
        <f t="shared" si="107"/>
        <v>0</v>
      </c>
      <c r="H50" s="34">
        <f t="shared" si="107"/>
        <v>0</v>
      </c>
      <c r="I50" s="34">
        <f t="shared" si="107"/>
        <v>538832.37866199994</v>
      </c>
      <c r="J50" s="34">
        <f t="shared" si="107"/>
        <v>389921.378662</v>
      </c>
      <c r="K50" s="34">
        <f t="shared" si="107"/>
        <v>304358.378662</v>
      </c>
      <c r="L50" s="34">
        <f t="shared" si="107"/>
        <v>22657</v>
      </c>
      <c r="M50" s="34">
        <f t="shared" si="107"/>
        <v>17053</v>
      </c>
      <c r="N50" s="34">
        <f t="shared" si="107"/>
        <v>45853</v>
      </c>
      <c r="O50" s="34"/>
      <c r="P50" s="34">
        <f t="shared" si="107"/>
        <v>247212</v>
      </c>
      <c r="Q50" s="34">
        <f t="shared" si="107"/>
        <v>24823</v>
      </c>
      <c r="R50" s="34">
        <f t="shared" si="107"/>
        <v>3909</v>
      </c>
      <c r="S50" s="34">
        <f>S51</f>
        <v>21252</v>
      </c>
      <c r="T50" s="34">
        <f t="shared" si="107"/>
        <v>0</v>
      </c>
      <c r="U50" s="34">
        <f t="shared" si="107"/>
        <v>0</v>
      </c>
      <c r="V50" s="34">
        <f t="shared" si="107"/>
        <v>222051</v>
      </c>
      <c r="W50" s="34">
        <f t="shared" si="107"/>
        <v>154431</v>
      </c>
      <c r="X50" s="34">
        <f t="shared" si="107"/>
        <v>87792</v>
      </c>
      <c r="Y50" s="34">
        <f t="shared" si="107"/>
        <v>21325</v>
      </c>
      <c r="Z50" s="34">
        <f t="shared" si="107"/>
        <v>13800</v>
      </c>
      <c r="AA50" s="34">
        <f t="shared" si="107"/>
        <v>31514</v>
      </c>
      <c r="AB50" s="34">
        <f t="shared" si="107"/>
        <v>67620</v>
      </c>
      <c r="AC50" s="224">
        <f>P50/C50*100</f>
        <v>41.306099724638642</v>
      </c>
      <c r="AD50" s="4"/>
      <c r="AE50" s="4"/>
    </row>
    <row r="51" spans="1:33">
      <c r="A51" s="20" t="s">
        <v>26</v>
      </c>
      <c r="B51" s="126" t="s">
        <v>44</v>
      </c>
      <c r="C51" s="34">
        <f>C52+C63+C72+C233+C272+C304+C310+C319+C327+C448+C474</f>
        <v>598487.87866199994</v>
      </c>
      <c r="D51" s="34">
        <f>D52+D63+D72+D233+D272+D304+D310+D319+D327+D448+D474</f>
        <v>59655.5</v>
      </c>
      <c r="E51" s="34">
        <f>E52+E63+E72+E233+E272+E304+E310+E319+E327+E448+E474</f>
        <v>9617</v>
      </c>
      <c r="F51" s="34">
        <f t="shared" ref="F51:I51" si="108">F52+F63+F72+F233+F272+F304+F310+F319+F327+F448+F474</f>
        <v>50038.5</v>
      </c>
      <c r="G51" s="34">
        <f t="shared" si="108"/>
        <v>0</v>
      </c>
      <c r="H51" s="34">
        <f t="shared" si="108"/>
        <v>0</v>
      </c>
      <c r="I51" s="34">
        <f t="shared" si="108"/>
        <v>538832.37866199994</v>
      </c>
      <c r="J51" s="34">
        <f>J52+J63+J72+J233+J272+J304+J310+J319+J327+J448+J474</f>
        <v>389921.378662</v>
      </c>
      <c r="K51" s="34">
        <f>K52+K63+K72+K233+K272+K304+K310+K319+K327+K448+K474</f>
        <v>304358.378662</v>
      </c>
      <c r="L51" s="34">
        <f>L52+L63+L72+L233+L272+L304+L310+L319+L327+L448+L474</f>
        <v>22657</v>
      </c>
      <c r="M51" s="34">
        <f>M52+M63+M72+M233+M272+M304+M310+M319+M327+M448+M474</f>
        <v>17053</v>
      </c>
      <c r="N51" s="34">
        <f>N52+N63+N72+N233+N272+N304+N310+N319+N327+N448+N474</f>
        <v>45853</v>
      </c>
      <c r="O51" s="34"/>
      <c r="P51" s="34">
        <f>P52+P63+P72+P233+P272+P304+P310+P319+P327+P448+P474</f>
        <v>247212</v>
      </c>
      <c r="Q51" s="34">
        <f>Q52+Q63+Q72+Q233+Q272+Q304+Q310+Q319+Q327+Q448+Q474</f>
        <v>24823</v>
      </c>
      <c r="R51" s="34">
        <f>R52+R63+R72+R233+R272+R304+R310+R319+R327+R448+R474</f>
        <v>3909</v>
      </c>
      <c r="S51" s="34">
        <f>S52+S63+S72+S233+S272+S304+S310+S319+S327+S448+S474</f>
        <v>21252</v>
      </c>
      <c r="T51" s="34">
        <f t="shared" ref="T51:AA51" si="109">T52+T63+T72+T233+T272+T304+T310+T319+T327+T448+T474</f>
        <v>0</v>
      </c>
      <c r="U51" s="34">
        <f t="shared" si="109"/>
        <v>0</v>
      </c>
      <c r="V51" s="34">
        <f t="shared" si="109"/>
        <v>222051</v>
      </c>
      <c r="W51" s="34">
        <f t="shared" ref="W51" si="110">W52+W63+W72+W233+W272+W304+W310+W319+W327+W448+W474</f>
        <v>154431</v>
      </c>
      <c r="X51" s="34">
        <f t="shared" si="109"/>
        <v>87792</v>
      </c>
      <c r="Y51" s="34">
        <f t="shared" si="109"/>
        <v>21325</v>
      </c>
      <c r="Z51" s="34">
        <f t="shared" si="109"/>
        <v>13800</v>
      </c>
      <c r="AA51" s="34">
        <f t="shared" si="109"/>
        <v>31514</v>
      </c>
      <c r="AB51" s="34">
        <f t="shared" ref="AB51" si="111">AB52+AB63+AB72+AB233+AB272+AB304+AB310+AB319+AB327+AB448+AB474</f>
        <v>67620</v>
      </c>
      <c r="AC51" s="224">
        <f>P51/C51*100</f>
        <v>41.306099724638642</v>
      </c>
      <c r="AD51" s="4">
        <v>0</v>
      </c>
      <c r="AE51" s="4"/>
      <c r="AF51">
        <v>257</v>
      </c>
      <c r="AG51">
        <v>51</v>
      </c>
    </row>
    <row r="52" spans="1:33">
      <c r="A52" s="130" t="s">
        <v>8</v>
      </c>
      <c r="B52" s="131" t="s">
        <v>45</v>
      </c>
      <c r="C52" s="34">
        <f>C53</f>
        <v>1766</v>
      </c>
      <c r="D52" s="34">
        <f>D53</f>
        <v>1766</v>
      </c>
      <c r="E52" s="34">
        <f t="shared" ref="E52:AD52" si="112">E53</f>
        <v>1766</v>
      </c>
      <c r="F52" s="34">
        <f t="shared" si="112"/>
        <v>0</v>
      </c>
      <c r="G52" s="34">
        <f t="shared" si="112"/>
        <v>0</v>
      </c>
      <c r="H52" s="34">
        <f t="shared" si="112"/>
        <v>0</v>
      </c>
      <c r="I52" s="34">
        <f t="shared" si="112"/>
        <v>0</v>
      </c>
      <c r="J52" s="34">
        <f t="shared" si="112"/>
        <v>0</v>
      </c>
      <c r="K52" s="34">
        <f t="shared" si="112"/>
        <v>0</v>
      </c>
      <c r="L52" s="34">
        <f t="shared" si="112"/>
        <v>0</v>
      </c>
      <c r="M52" s="34">
        <f t="shared" si="112"/>
        <v>0</v>
      </c>
      <c r="N52" s="34">
        <f t="shared" si="112"/>
        <v>0</v>
      </c>
      <c r="O52" s="34"/>
      <c r="P52" s="34">
        <f t="shared" si="112"/>
        <v>0</v>
      </c>
      <c r="Q52" s="34"/>
      <c r="R52" s="34">
        <f t="shared" si="112"/>
        <v>0</v>
      </c>
      <c r="S52" s="34">
        <f t="shared" si="112"/>
        <v>0</v>
      </c>
      <c r="T52" s="34">
        <f t="shared" si="112"/>
        <v>0</v>
      </c>
      <c r="U52" s="34">
        <f t="shared" si="112"/>
        <v>0</v>
      </c>
      <c r="V52" s="34"/>
      <c r="W52" s="34"/>
      <c r="X52" s="34">
        <f t="shared" si="112"/>
        <v>0</v>
      </c>
      <c r="Y52" s="34"/>
      <c r="Z52" s="34"/>
      <c r="AA52" s="34"/>
      <c r="AB52" s="34"/>
      <c r="AC52" s="224">
        <f t="shared" ref="AC52:AC110" si="113">P52/C52*100</f>
        <v>0</v>
      </c>
      <c r="AD52" s="34">
        <f t="shared" si="112"/>
        <v>0</v>
      </c>
      <c r="AE52" s="4">
        <v>0</v>
      </c>
      <c r="AF52">
        <v>5</v>
      </c>
      <c r="AG52">
        <v>2</v>
      </c>
    </row>
    <row r="53" spans="1:33">
      <c r="A53" s="130" t="s">
        <v>38</v>
      </c>
      <c r="B53" s="131" t="s">
        <v>29</v>
      </c>
      <c r="C53" s="34">
        <f>C54+C57</f>
        <v>1766</v>
      </c>
      <c r="D53" s="34">
        <f>D54+D57</f>
        <v>1766</v>
      </c>
      <c r="E53" s="34">
        <f t="shared" ref="E53:I53" si="114">E54+E57</f>
        <v>1766</v>
      </c>
      <c r="F53" s="34">
        <f t="shared" si="114"/>
        <v>0</v>
      </c>
      <c r="G53" s="34">
        <f t="shared" si="114"/>
        <v>0</v>
      </c>
      <c r="H53" s="34">
        <f t="shared" si="114"/>
        <v>0</v>
      </c>
      <c r="I53" s="34">
        <f t="shared" si="114"/>
        <v>0</v>
      </c>
      <c r="J53" s="34">
        <f t="shared" ref="J53:X53" si="115">J54+J57</f>
        <v>0</v>
      </c>
      <c r="K53" s="34">
        <f t="shared" si="115"/>
        <v>0</v>
      </c>
      <c r="L53" s="34">
        <f t="shared" si="115"/>
        <v>0</v>
      </c>
      <c r="M53" s="34">
        <f t="shared" si="115"/>
        <v>0</v>
      </c>
      <c r="N53" s="34">
        <f t="shared" si="115"/>
        <v>0</v>
      </c>
      <c r="O53" s="34"/>
      <c r="P53" s="34">
        <f t="shared" si="115"/>
        <v>0</v>
      </c>
      <c r="Q53" s="34"/>
      <c r="R53" s="34">
        <f t="shared" si="115"/>
        <v>0</v>
      </c>
      <c r="S53" s="34">
        <f t="shared" si="115"/>
        <v>0</v>
      </c>
      <c r="T53" s="34">
        <f t="shared" si="115"/>
        <v>0</v>
      </c>
      <c r="U53" s="34">
        <f t="shared" si="115"/>
        <v>0</v>
      </c>
      <c r="V53" s="34"/>
      <c r="W53" s="34"/>
      <c r="X53" s="34">
        <f t="shared" si="115"/>
        <v>0</v>
      </c>
      <c r="Y53" s="34"/>
      <c r="Z53" s="34"/>
      <c r="AA53" s="34"/>
      <c r="AB53" s="34"/>
      <c r="AC53" s="224">
        <f t="shared" si="113"/>
        <v>0</v>
      </c>
      <c r="AD53" s="4"/>
      <c r="AE53" s="4"/>
      <c r="AF53">
        <v>5</v>
      </c>
      <c r="AG53">
        <v>2</v>
      </c>
    </row>
    <row r="54" spans="1:33">
      <c r="A54" s="130" t="s">
        <v>30</v>
      </c>
      <c r="B54" s="128" t="s">
        <v>472</v>
      </c>
      <c r="C54" s="128"/>
      <c r="D54" s="34">
        <v>0</v>
      </c>
      <c r="E54" s="34">
        <v>0</v>
      </c>
      <c r="F54" s="34">
        <v>0</v>
      </c>
      <c r="G54" s="34">
        <v>0</v>
      </c>
      <c r="H54" s="34">
        <v>0</v>
      </c>
      <c r="I54" s="34">
        <v>0</v>
      </c>
      <c r="J54" s="34"/>
      <c r="K54" s="34"/>
      <c r="L54" s="34"/>
      <c r="M54" s="34"/>
      <c r="N54" s="34"/>
      <c r="O54" s="34"/>
      <c r="P54" s="4"/>
      <c r="Q54" s="4"/>
      <c r="R54" s="213"/>
      <c r="S54" s="213"/>
      <c r="T54" s="213"/>
      <c r="U54" s="213"/>
      <c r="V54" s="213"/>
      <c r="W54" s="213"/>
      <c r="X54" s="213"/>
      <c r="Y54" s="213"/>
      <c r="Z54" s="213"/>
      <c r="AA54" s="213"/>
      <c r="AB54" s="213"/>
      <c r="AC54" s="224"/>
      <c r="AD54" s="4"/>
      <c r="AE54" s="4">
        <v>0</v>
      </c>
      <c r="AF54">
        <v>1</v>
      </c>
      <c r="AG54">
        <v>0</v>
      </c>
    </row>
    <row r="55" spans="1:33" ht="19.5">
      <c r="A55" s="132" t="s">
        <v>46</v>
      </c>
      <c r="B55" s="133" t="s">
        <v>33</v>
      </c>
      <c r="C55" s="133"/>
      <c r="D55" s="38">
        <v>0</v>
      </c>
      <c r="E55" s="38">
        <v>0</v>
      </c>
      <c r="F55" s="38">
        <v>0</v>
      </c>
      <c r="G55" s="38">
        <v>0</v>
      </c>
      <c r="H55" s="38">
        <v>0</v>
      </c>
      <c r="I55" s="38">
        <v>0</v>
      </c>
      <c r="J55" s="38"/>
      <c r="K55" s="38"/>
      <c r="L55" s="38"/>
      <c r="M55" s="38"/>
      <c r="N55" s="38"/>
      <c r="O55" s="38"/>
      <c r="P55" s="4"/>
      <c r="Q55" s="4"/>
      <c r="R55" s="213"/>
      <c r="S55" s="213"/>
      <c r="T55" s="213"/>
      <c r="U55" s="213"/>
      <c r="V55" s="213"/>
      <c r="W55" s="213"/>
      <c r="X55" s="213"/>
      <c r="Y55" s="213"/>
      <c r="Z55" s="213"/>
      <c r="AA55" s="213"/>
      <c r="AB55" s="213"/>
      <c r="AC55" s="224"/>
      <c r="AD55" s="4"/>
      <c r="AE55" s="4">
        <v>0</v>
      </c>
      <c r="AF55">
        <v>1</v>
      </c>
      <c r="AG55">
        <v>0</v>
      </c>
    </row>
    <row r="56" spans="1:33" ht="72.75" customHeight="1">
      <c r="A56" s="134"/>
      <c r="B56" s="135" t="s">
        <v>475</v>
      </c>
      <c r="C56" s="135"/>
      <c r="D56" s="35">
        <v>0</v>
      </c>
      <c r="E56" s="35"/>
      <c r="F56" s="35"/>
      <c r="G56" s="35"/>
      <c r="H56" s="35"/>
      <c r="I56" s="35"/>
      <c r="J56" s="35"/>
      <c r="K56" s="35"/>
      <c r="L56" s="35"/>
      <c r="M56" s="35"/>
      <c r="N56" s="35"/>
      <c r="O56" s="35"/>
      <c r="P56" s="4"/>
      <c r="Q56" s="4"/>
      <c r="R56" s="213"/>
      <c r="S56" s="213"/>
      <c r="T56" s="213"/>
      <c r="U56" s="213"/>
      <c r="V56" s="213"/>
      <c r="W56" s="213"/>
      <c r="X56" s="213"/>
      <c r="Y56" s="213"/>
      <c r="Z56" s="213"/>
      <c r="AA56" s="213"/>
      <c r="AB56" s="213"/>
      <c r="AC56" s="224"/>
      <c r="AD56" s="12" t="s">
        <v>257</v>
      </c>
      <c r="AE56" s="4"/>
      <c r="AF56">
        <v>1</v>
      </c>
    </row>
    <row r="57" spans="1:33">
      <c r="A57" s="127" t="s">
        <v>36</v>
      </c>
      <c r="B57" s="117" t="s">
        <v>474</v>
      </c>
      <c r="C57" s="34">
        <f>C58</f>
        <v>1766</v>
      </c>
      <c r="D57" s="34">
        <f>D58</f>
        <v>1766</v>
      </c>
      <c r="E57" s="34">
        <f t="shared" ref="E57:X57" si="116">E58</f>
        <v>1766</v>
      </c>
      <c r="F57" s="34">
        <f t="shared" si="116"/>
        <v>0</v>
      </c>
      <c r="G57" s="34">
        <f t="shared" si="116"/>
        <v>0</v>
      </c>
      <c r="H57" s="34">
        <f t="shared" si="116"/>
        <v>0</v>
      </c>
      <c r="I57" s="34"/>
      <c r="J57" s="34">
        <f t="shared" si="116"/>
        <v>0</v>
      </c>
      <c r="K57" s="34">
        <f t="shared" si="116"/>
        <v>0</v>
      </c>
      <c r="L57" s="34">
        <f t="shared" si="116"/>
        <v>0</v>
      </c>
      <c r="M57" s="34">
        <f t="shared" si="116"/>
        <v>0</v>
      </c>
      <c r="N57" s="34">
        <f t="shared" si="116"/>
        <v>0</v>
      </c>
      <c r="O57" s="34"/>
      <c r="P57" s="34">
        <f t="shared" si="116"/>
        <v>0</v>
      </c>
      <c r="Q57" s="34"/>
      <c r="R57" s="34">
        <f t="shared" si="116"/>
        <v>0</v>
      </c>
      <c r="S57" s="34">
        <f t="shared" si="116"/>
        <v>0</v>
      </c>
      <c r="T57" s="34">
        <f t="shared" si="116"/>
        <v>0</v>
      </c>
      <c r="U57" s="34">
        <f t="shared" si="116"/>
        <v>0</v>
      </c>
      <c r="V57" s="34"/>
      <c r="W57" s="34"/>
      <c r="X57" s="34">
        <f t="shared" si="116"/>
        <v>0</v>
      </c>
      <c r="Y57" s="34"/>
      <c r="Z57" s="34"/>
      <c r="AA57" s="34"/>
      <c r="AB57" s="34"/>
      <c r="AC57" s="224"/>
      <c r="AD57" s="4">
        <v>0</v>
      </c>
      <c r="AE57" s="4"/>
      <c r="AF57">
        <v>4</v>
      </c>
      <c r="AG57">
        <v>2</v>
      </c>
    </row>
    <row r="58" spans="1:33" ht="19.5">
      <c r="A58" s="132" t="s">
        <v>46</v>
      </c>
      <c r="B58" s="133" t="s">
        <v>33</v>
      </c>
      <c r="C58" s="38">
        <f>SUM(C59:C62)</f>
        <v>1766</v>
      </c>
      <c r="D58" s="38">
        <f>SUM(D59:D62)</f>
        <v>1766</v>
      </c>
      <c r="E58" s="38">
        <f t="shared" ref="E58" si="117">SUM(E59:E62)</f>
        <v>1766</v>
      </c>
      <c r="F58" s="38">
        <f t="shared" ref="F58:X58" si="118">SUM(F59:F62)</f>
        <v>0</v>
      </c>
      <c r="G58" s="38">
        <f t="shared" si="118"/>
        <v>0</v>
      </c>
      <c r="H58" s="38">
        <f t="shared" si="118"/>
        <v>0</v>
      </c>
      <c r="I58" s="38"/>
      <c r="J58" s="38">
        <f t="shared" si="118"/>
        <v>0</v>
      </c>
      <c r="K58" s="38">
        <f t="shared" si="118"/>
        <v>0</v>
      </c>
      <c r="L58" s="38">
        <f t="shared" si="118"/>
        <v>0</v>
      </c>
      <c r="M58" s="38">
        <f t="shared" si="118"/>
        <v>0</v>
      </c>
      <c r="N58" s="38">
        <f t="shared" si="118"/>
        <v>0</v>
      </c>
      <c r="O58" s="38"/>
      <c r="P58" s="38">
        <f t="shared" si="118"/>
        <v>0</v>
      </c>
      <c r="Q58" s="38"/>
      <c r="R58" s="38">
        <f t="shared" si="118"/>
        <v>0</v>
      </c>
      <c r="S58" s="38">
        <f t="shared" si="118"/>
        <v>0</v>
      </c>
      <c r="T58" s="38">
        <f t="shared" si="118"/>
        <v>0</v>
      </c>
      <c r="U58" s="38">
        <f t="shared" si="118"/>
        <v>0</v>
      </c>
      <c r="V58" s="38"/>
      <c r="W58" s="38"/>
      <c r="X58" s="38">
        <f t="shared" si="118"/>
        <v>0</v>
      </c>
      <c r="Y58" s="38"/>
      <c r="Z58" s="38"/>
      <c r="AA58" s="38"/>
      <c r="AB58" s="38"/>
      <c r="AC58" s="224"/>
      <c r="AD58" s="4">
        <v>0</v>
      </c>
      <c r="AE58" s="4"/>
      <c r="AF58">
        <v>4</v>
      </c>
      <c r="AG58">
        <v>2</v>
      </c>
    </row>
    <row r="59" spans="1:33" ht="56.25">
      <c r="A59" s="134" t="s">
        <v>49</v>
      </c>
      <c r="B59" s="135" t="s">
        <v>476</v>
      </c>
      <c r="C59" s="220">
        <f t="shared" ref="C59" si="119">D59+J59</f>
        <v>207</v>
      </c>
      <c r="D59" s="39">
        <f t="shared" ref="D59:D62" si="120">SUM(E59:H59)</f>
        <v>207</v>
      </c>
      <c r="E59" s="35">
        <v>207</v>
      </c>
      <c r="F59" s="35"/>
      <c r="G59" s="35"/>
      <c r="H59" s="35"/>
      <c r="I59" s="35"/>
      <c r="J59" s="35"/>
      <c r="K59" s="35"/>
      <c r="L59" s="35"/>
      <c r="M59" s="35"/>
      <c r="N59" s="35"/>
      <c r="O59" s="35"/>
      <c r="P59" s="4"/>
      <c r="Q59" s="4"/>
      <c r="R59" s="213"/>
      <c r="S59" s="213"/>
      <c r="T59" s="213"/>
      <c r="U59" s="213"/>
      <c r="V59" s="213"/>
      <c r="W59" s="213"/>
      <c r="X59" s="213"/>
      <c r="Y59" s="213"/>
      <c r="Z59" s="213"/>
      <c r="AA59" s="213"/>
      <c r="AB59" s="213"/>
      <c r="AC59" s="224"/>
      <c r="AD59" s="12" t="s">
        <v>257</v>
      </c>
      <c r="AE59" s="12" t="s">
        <v>709</v>
      </c>
      <c r="AF59">
        <v>1</v>
      </c>
      <c r="AG59">
        <v>1</v>
      </c>
    </row>
    <row r="60" spans="1:33">
      <c r="A60" s="134" t="s">
        <v>54</v>
      </c>
      <c r="B60" s="135" t="s">
        <v>47</v>
      </c>
      <c r="C60" s="135"/>
      <c r="D60" s="39">
        <f t="shared" si="120"/>
        <v>0</v>
      </c>
      <c r="E60" s="35"/>
      <c r="F60" s="35"/>
      <c r="G60" s="35"/>
      <c r="H60" s="35"/>
      <c r="I60" s="35"/>
      <c r="J60" s="35"/>
      <c r="K60" s="35"/>
      <c r="L60" s="35"/>
      <c r="M60" s="35"/>
      <c r="N60" s="35"/>
      <c r="O60" s="35"/>
      <c r="P60" s="4"/>
      <c r="Q60" s="4"/>
      <c r="R60" s="213"/>
      <c r="S60" s="213"/>
      <c r="T60" s="213"/>
      <c r="U60" s="213"/>
      <c r="V60" s="213"/>
      <c r="W60" s="213"/>
      <c r="X60" s="213"/>
      <c r="Y60" s="213"/>
      <c r="Z60" s="213"/>
      <c r="AA60" s="213"/>
      <c r="AB60" s="213"/>
      <c r="AC60" s="224"/>
      <c r="AD60" s="12" t="s">
        <v>257</v>
      </c>
      <c r="AE60" s="12"/>
      <c r="AF60">
        <v>1</v>
      </c>
    </row>
    <row r="61" spans="1:33" ht="51" customHeight="1">
      <c r="A61" s="134" t="s">
        <v>138</v>
      </c>
      <c r="B61" s="135" t="s">
        <v>48</v>
      </c>
      <c r="C61" s="135"/>
      <c r="D61" s="39">
        <f t="shared" si="120"/>
        <v>0</v>
      </c>
      <c r="E61" s="35"/>
      <c r="F61" s="35"/>
      <c r="G61" s="35"/>
      <c r="H61" s="35"/>
      <c r="I61" s="35"/>
      <c r="J61" s="35"/>
      <c r="K61" s="35"/>
      <c r="L61" s="35"/>
      <c r="M61" s="35"/>
      <c r="N61" s="35"/>
      <c r="O61" s="35"/>
      <c r="P61" s="4"/>
      <c r="Q61" s="4"/>
      <c r="R61" s="213"/>
      <c r="S61" s="213"/>
      <c r="T61" s="213"/>
      <c r="U61" s="213"/>
      <c r="V61" s="213"/>
      <c r="W61" s="213"/>
      <c r="X61" s="213"/>
      <c r="Y61" s="213"/>
      <c r="Z61" s="213"/>
      <c r="AA61" s="213"/>
      <c r="AB61" s="213"/>
      <c r="AC61" s="224"/>
      <c r="AD61" s="12" t="s">
        <v>257</v>
      </c>
      <c r="AE61" s="12"/>
      <c r="AF61">
        <v>1</v>
      </c>
    </row>
    <row r="62" spans="1:33" ht="56.25">
      <c r="A62" s="134" t="s">
        <v>140</v>
      </c>
      <c r="B62" s="135" t="s">
        <v>477</v>
      </c>
      <c r="C62" s="220">
        <f t="shared" ref="C62" si="121">D62+J62</f>
        <v>1559</v>
      </c>
      <c r="D62" s="39">
        <f t="shared" si="120"/>
        <v>1559</v>
      </c>
      <c r="E62" s="35">
        <v>1559</v>
      </c>
      <c r="F62" s="35"/>
      <c r="G62" s="35"/>
      <c r="H62" s="35"/>
      <c r="I62" s="35"/>
      <c r="J62" s="35"/>
      <c r="K62" s="35"/>
      <c r="L62" s="35"/>
      <c r="M62" s="35"/>
      <c r="N62" s="35"/>
      <c r="O62" s="35"/>
      <c r="P62" s="4"/>
      <c r="Q62" s="4"/>
      <c r="R62" s="213"/>
      <c r="S62" s="213"/>
      <c r="T62" s="213"/>
      <c r="U62" s="213"/>
      <c r="V62" s="213"/>
      <c r="W62" s="213"/>
      <c r="X62" s="213"/>
      <c r="Y62" s="213"/>
      <c r="Z62" s="213"/>
      <c r="AA62" s="213"/>
      <c r="AB62" s="213"/>
      <c r="AC62" s="224">
        <f t="shared" si="113"/>
        <v>0</v>
      </c>
      <c r="AD62" s="12" t="s">
        <v>258</v>
      </c>
      <c r="AE62" s="12" t="s">
        <v>709</v>
      </c>
      <c r="AF62">
        <v>1</v>
      </c>
      <c r="AG62">
        <v>1</v>
      </c>
    </row>
    <row r="63" spans="1:33">
      <c r="A63" s="130" t="s">
        <v>21</v>
      </c>
      <c r="B63" s="131" t="s">
        <v>51</v>
      </c>
      <c r="C63" s="131"/>
      <c r="D63" s="34">
        <v>0</v>
      </c>
      <c r="E63" s="34">
        <v>0</v>
      </c>
      <c r="F63" s="34">
        <v>0</v>
      </c>
      <c r="G63" s="34">
        <v>0</v>
      </c>
      <c r="H63" s="34">
        <v>0</v>
      </c>
      <c r="I63" s="34"/>
      <c r="J63" s="34"/>
      <c r="K63" s="34"/>
      <c r="L63" s="34"/>
      <c r="M63" s="34"/>
      <c r="N63" s="34"/>
      <c r="O63" s="34"/>
      <c r="P63" s="4"/>
      <c r="Q63" s="4"/>
      <c r="R63" s="213"/>
      <c r="S63" s="213"/>
      <c r="T63" s="213"/>
      <c r="U63" s="213"/>
      <c r="V63" s="213"/>
      <c r="W63" s="213"/>
      <c r="X63" s="213"/>
      <c r="Y63" s="213"/>
      <c r="Z63" s="213"/>
      <c r="AA63" s="213"/>
      <c r="AB63" s="213"/>
      <c r="AC63" s="224"/>
      <c r="AD63" s="12"/>
      <c r="AE63" s="4">
        <v>0</v>
      </c>
      <c r="AF63">
        <v>4</v>
      </c>
      <c r="AG63">
        <v>0</v>
      </c>
    </row>
    <row r="64" spans="1:33">
      <c r="A64" s="136" t="s">
        <v>26</v>
      </c>
      <c r="B64" s="137" t="s">
        <v>28</v>
      </c>
      <c r="C64" s="137"/>
      <c r="D64" s="34">
        <v>0</v>
      </c>
      <c r="E64" s="34">
        <v>0</v>
      </c>
      <c r="F64" s="34">
        <v>0</v>
      </c>
      <c r="G64" s="34">
        <v>0</v>
      </c>
      <c r="H64" s="34">
        <v>0</v>
      </c>
      <c r="I64" s="34"/>
      <c r="J64" s="34"/>
      <c r="K64" s="34"/>
      <c r="L64" s="34"/>
      <c r="M64" s="34"/>
      <c r="N64" s="34"/>
      <c r="O64" s="34"/>
      <c r="P64" s="4"/>
      <c r="Q64" s="4"/>
      <c r="R64" s="213"/>
      <c r="S64" s="213"/>
      <c r="T64" s="213"/>
      <c r="U64" s="213"/>
      <c r="V64" s="213"/>
      <c r="W64" s="213"/>
      <c r="X64" s="213"/>
      <c r="Y64" s="213"/>
      <c r="Z64" s="213"/>
      <c r="AA64" s="213"/>
      <c r="AB64" s="213"/>
      <c r="AC64" s="224"/>
      <c r="AD64" s="12"/>
      <c r="AE64" s="4">
        <v>0</v>
      </c>
      <c r="AF64">
        <v>1</v>
      </c>
      <c r="AG64">
        <v>0</v>
      </c>
    </row>
    <row r="65" spans="1:33" ht="65.25" customHeight="1">
      <c r="A65" s="134"/>
      <c r="B65" s="135" t="s">
        <v>478</v>
      </c>
      <c r="C65" s="135"/>
      <c r="D65" s="35"/>
      <c r="E65" s="35"/>
      <c r="F65" s="35"/>
      <c r="G65" s="35"/>
      <c r="H65" s="35"/>
      <c r="I65" s="35"/>
      <c r="J65" s="35"/>
      <c r="K65" s="35"/>
      <c r="L65" s="35"/>
      <c r="M65" s="35"/>
      <c r="N65" s="35"/>
      <c r="O65" s="35"/>
      <c r="P65" s="4"/>
      <c r="Q65" s="4"/>
      <c r="R65" s="213"/>
      <c r="S65" s="213"/>
      <c r="T65" s="213"/>
      <c r="U65" s="213"/>
      <c r="V65" s="213"/>
      <c r="W65" s="213"/>
      <c r="X65" s="213"/>
      <c r="Y65" s="213"/>
      <c r="Z65" s="213"/>
      <c r="AA65" s="213"/>
      <c r="AB65" s="213"/>
      <c r="AC65" s="224"/>
      <c r="AD65" s="12" t="s">
        <v>260</v>
      </c>
      <c r="AE65" s="4"/>
      <c r="AF65">
        <v>1</v>
      </c>
    </row>
    <row r="66" spans="1:33">
      <c r="A66" s="136" t="s">
        <v>38</v>
      </c>
      <c r="B66" s="128" t="s">
        <v>29</v>
      </c>
      <c r="C66" s="128"/>
      <c r="D66" s="34">
        <v>0</v>
      </c>
      <c r="E66" s="34">
        <v>0</v>
      </c>
      <c r="F66" s="34">
        <v>0</v>
      </c>
      <c r="G66" s="34">
        <v>0</v>
      </c>
      <c r="H66" s="34">
        <v>0</v>
      </c>
      <c r="I66" s="34"/>
      <c r="J66" s="34"/>
      <c r="K66" s="34"/>
      <c r="L66" s="34"/>
      <c r="M66" s="34"/>
      <c r="N66" s="34"/>
      <c r="O66" s="34"/>
      <c r="P66" s="4"/>
      <c r="Q66" s="4"/>
      <c r="R66" s="213"/>
      <c r="S66" s="213"/>
      <c r="T66" s="213"/>
      <c r="U66" s="213"/>
      <c r="V66" s="213"/>
      <c r="W66" s="213"/>
      <c r="X66" s="213"/>
      <c r="Y66" s="213"/>
      <c r="Z66" s="213"/>
      <c r="AA66" s="213"/>
      <c r="AB66" s="213"/>
      <c r="AC66" s="224"/>
      <c r="AD66" s="12">
        <v>0</v>
      </c>
      <c r="AE66" s="4">
        <v>0</v>
      </c>
      <c r="AF66">
        <v>3</v>
      </c>
      <c r="AG66">
        <v>0</v>
      </c>
    </row>
    <row r="67" spans="1:33">
      <c r="A67" s="127" t="s">
        <v>36</v>
      </c>
      <c r="B67" s="117" t="s">
        <v>474</v>
      </c>
      <c r="C67" s="117"/>
      <c r="D67" s="34">
        <v>0</v>
      </c>
      <c r="E67" s="34">
        <v>0</v>
      </c>
      <c r="F67" s="34">
        <v>0</v>
      </c>
      <c r="G67" s="34">
        <v>0</v>
      </c>
      <c r="H67" s="34">
        <v>0</v>
      </c>
      <c r="I67" s="34"/>
      <c r="J67" s="34"/>
      <c r="K67" s="34"/>
      <c r="L67" s="34"/>
      <c r="M67" s="34"/>
      <c r="N67" s="34"/>
      <c r="O67" s="34"/>
      <c r="P67" s="4"/>
      <c r="Q67" s="4"/>
      <c r="R67" s="213"/>
      <c r="S67" s="213"/>
      <c r="T67" s="213"/>
      <c r="U67" s="213"/>
      <c r="V67" s="213"/>
      <c r="W67" s="213"/>
      <c r="X67" s="213"/>
      <c r="Y67" s="213"/>
      <c r="Z67" s="213"/>
      <c r="AA67" s="213"/>
      <c r="AB67" s="213"/>
      <c r="AC67" s="224"/>
      <c r="AD67" s="12">
        <v>0</v>
      </c>
      <c r="AE67" s="4">
        <v>0</v>
      </c>
      <c r="AF67">
        <v>3</v>
      </c>
      <c r="AG67">
        <v>0</v>
      </c>
    </row>
    <row r="68" spans="1:33" ht="19.5">
      <c r="A68" s="132" t="s">
        <v>52</v>
      </c>
      <c r="B68" s="133" t="s">
        <v>32</v>
      </c>
      <c r="C68" s="133"/>
      <c r="D68" s="38">
        <v>0</v>
      </c>
      <c r="E68" s="38">
        <v>0</v>
      </c>
      <c r="F68" s="38">
        <v>0</v>
      </c>
      <c r="G68" s="38">
        <v>0</v>
      </c>
      <c r="H68" s="38">
        <v>0</v>
      </c>
      <c r="I68" s="38"/>
      <c r="J68" s="38"/>
      <c r="K68" s="38"/>
      <c r="L68" s="38"/>
      <c r="M68" s="38"/>
      <c r="N68" s="38"/>
      <c r="O68" s="38"/>
      <c r="P68" s="4"/>
      <c r="Q68" s="4"/>
      <c r="R68" s="213"/>
      <c r="S68" s="213"/>
      <c r="T68" s="213"/>
      <c r="U68" s="213"/>
      <c r="V68" s="213"/>
      <c r="W68" s="213"/>
      <c r="X68" s="213"/>
      <c r="Y68" s="213"/>
      <c r="Z68" s="213"/>
      <c r="AA68" s="213"/>
      <c r="AB68" s="213"/>
      <c r="AC68" s="224"/>
      <c r="AD68" s="12">
        <v>0</v>
      </c>
      <c r="AE68" s="4">
        <v>0</v>
      </c>
      <c r="AF68">
        <v>3</v>
      </c>
      <c r="AG68">
        <v>0</v>
      </c>
    </row>
    <row r="69" spans="1:33" ht="56.25">
      <c r="A69" s="134" t="s">
        <v>49</v>
      </c>
      <c r="B69" s="135" t="s">
        <v>56</v>
      </c>
      <c r="C69" s="135"/>
      <c r="D69" s="35"/>
      <c r="E69" s="35"/>
      <c r="F69" s="35"/>
      <c r="G69" s="35"/>
      <c r="H69" s="35"/>
      <c r="I69" s="35"/>
      <c r="J69" s="35"/>
      <c r="K69" s="35"/>
      <c r="L69" s="35"/>
      <c r="M69" s="35"/>
      <c r="N69" s="35"/>
      <c r="O69" s="35"/>
      <c r="P69" s="4"/>
      <c r="Q69" s="4"/>
      <c r="R69" s="213"/>
      <c r="S69" s="213"/>
      <c r="T69" s="213"/>
      <c r="U69" s="213"/>
      <c r="V69" s="213"/>
      <c r="W69" s="213"/>
      <c r="X69" s="213"/>
      <c r="Y69" s="213"/>
      <c r="Z69" s="213"/>
      <c r="AA69" s="213"/>
      <c r="AB69" s="213"/>
      <c r="AC69" s="224"/>
      <c r="AD69" s="12" t="s">
        <v>259</v>
      </c>
      <c r="AE69" s="4"/>
      <c r="AF69">
        <v>1</v>
      </c>
    </row>
    <row r="70" spans="1:33" ht="56.25">
      <c r="A70" s="134" t="s">
        <v>54</v>
      </c>
      <c r="B70" s="135" t="s">
        <v>53</v>
      </c>
      <c r="C70" s="135"/>
      <c r="D70" s="35"/>
      <c r="E70" s="35"/>
      <c r="F70" s="35"/>
      <c r="G70" s="35"/>
      <c r="H70" s="35"/>
      <c r="I70" s="35"/>
      <c r="J70" s="35"/>
      <c r="K70" s="35"/>
      <c r="L70" s="35"/>
      <c r="M70" s="35"/>
      <c r="N70" s="35"/>
      <c r="O70" s="35"/>
      <c r="P70" s="4"/>
      <c r="Q70" s="4"/>
      <c r="R70" s="213"/>
      <c r="S70" s="213"/>
      <c r="T70" s="213"/>
      <c r="U70" s="213"/>
      <c r="V70" s="213"/>
      <c r="W70" s="213"/>
      <c r="X70" s="213"/>
      <c r="Y70" s="213"/>
      <c r="Z70" s="213"/>
      <c r="AA70" s="213"/>
      <c r="AB70" s="213"/>
      <c r="AC70" s="224"/>
      <c r="AD70" s="12" t="s">
        <v>259</v>
      </c>
      <c r="AE70" s="4">
        <v>0</v>
      </c>
      <c r="AF70">
        <v>1</v>
      </c>
    </row>
    <row r="71" spans="1:33" ht="27.75" customHeight="1">
      <c r="A71" s="134" t="s">
        <v>138</v>
      </c>
      <c r="B71" s="135" t="s">
        <v>55</v>
      </c>
      <c r="C71" s="135"/>
      <c r="D71" s="35"/>
      <c r="E71" s="35"/>
      <c r="F71" s="35"/>
      <c r="G71" s="35"/>
      <c r="H71" s="35"/>
      <c r="I71" s="35"/>
      <c r="J71" s="35"/>
      <c r="K71" s="35"/>
      <c r="L71" s="35"/>
      <c r="M71" s="35"/>
      <c r="N71" s="35"/>
      <c r="O71" s="35"/>
      <c r="P71" s="4"/>
      <c r="Q71" s="4"/>
      <c r="R71" s="213"/>
      <c r="S71" s="213"/>
      <c r="T71" s="213"/>
      <c r="U71" s="213"/>
      <c r="V71" s="213"/>
      <c r="W71" s="213"/>
      <c r="X71" s="213"/>
      <c r="Y71" s="213"/>
      <c r="Z71" s="213"/>
      <c r="AA71" s="213"/>
      <c r="AB71" s="213"/>
      <c r="AC71" s="224"/>
      <c r="AD71" s="12" t="s">
        <v>260</v>
      </c>
      <c r="AE71" s="4">
        <v>0</v>
      </c>
      <c r="AF71">
        <v>1</v>
      </c>
    </row>
    <row r="72" spans="1:33" ht="52.5" customHeight="1">
      <c r="A72" s="130" t="s">
        <v>57</v>
      </c>
      <c r="B72" s="131" t="s">
        <v>58</v>
      </c>
      <c r="C72" s="34">
        <f>C73+C75</f>
        <v>32321</v>
      </c>
      <c r="D72" s="34">
        <f>D73+D75</f>
        <v>32321</v>
      </c>
      <c r="E72" s="34">
        <f t="shared" ref="E72:F72" si="122">E73+E75</f>
        <v>0</v>
      </c>
      <c r="F72" s="34">
        <f t="shared" si="122"/>
        <v>32321</v>
      </c>
      <c r="G72" s="34">
        <f t="shared" ref="G72:AA72" si="123">G73+G75</f>
        <v>0</v>
      </c>
      <c r="H72" s="34">
        <f t="shared" si="123"/>
        <v>0</v>
      </c>
      <c r="I72" s="34">
        <f t="shared" si="123"/>
        <v>0</v>
      </c>
      <c r="J72" s="34">
        <f t="shared" si="123"/>
        <v>0</v>
      </c>
      <c r="K72" s="34">
        <f t="shared" si="123"/>
        <v>0</v>
      </c>
      <c r="L72" s="34">
        <f t="shared" si="123"/>
        <v>0</v>
      </c>
      <c r="M72" s="34">
        <f t="shared" si="123"/>
        <v>0</v>
      </c>
      <c r="N72" s="34">
        <f t="shared" si="123"/>
        <v>0</v>
      </c>
      <c r="O72" s="34">
        <f t="shared" si="123"/>
        <v>0</v>
      </c>
      <c r="P72" s="34">
        <f t="shared" si="123"/>
        <v>14874</v>
      </c>
      <c r="Q72" s="34">
        <f t="shared" si="123"/>
        <v>14536</v>
      </c>
      <c r="R72" s="34">
        <f t="shared" si="123"/>
        <v>0</v>
      </c>
      <c r="S72" s="34">
        <f t="shared" si="123"/>
        <v>14874</v>
      </c>
      <c r="T72" s="34">
        <f t="shared" si="123"/>
        <v>0</v>
      </c>
      <c r="U72" s="34">
        <f t="shared" si="123"/>
        <v>0</v>
      </c>
      <c r="V72" s="34">
        <f t="shared" si="123"/>
        <v>0</v>
      </c>
      <c r="W72" s="34"/>
      <c r="X72" s="34">
        <f t="shared" si="123"/>
        <v>0</v>
      </c>
      <c r="Y72" s="34">
        <f t="shared" si="123"/>
        <v>0</v>
      </c>
      <c r="Z72" s="34">
        <f t="shared" si="123"/>
        <v>0</v>
      </c>
      <c r="AA72" s="34">
        <f t="shared" si="123"/>
        <v>0</v>
      </c>
      <c r="AB72" s="34"/>
      <c r="AC72" s="224">
        <f t="shared" si="113"/>
        <v>46.019615729711333</v>
      </c>
      <c r="AD72" s="12"/>
      <c r="AE72" s="4">
        <v>0</v>
      </c>
      <c r="AF72">
        <v>123</v>
      </c>
      <c r="AG72">
        <v>30</v>
      </c>
    </row>
    <row r="73" spans="1:33">
      <c r="A73" s="136" t="s">
        <v>26</v>
      </c>
      <c r="B73" s="137" t="s">
        <v>28</v>
      </c>
      <c r="C73" s="34">
        <f>C74</f>
        <v>40</v>
      </c>
      <c r="D73" s="34">
        <f>D74</f>
        <v>40</v>
      </c>
      <c r="E73" s="34">
        <f t="shared" ref="E73:AA73" si="124">E74</f>
        <v>0</v>
      </c>
      <c r="F73" s="34">
        <f t="shared" si="124"/>
        <v>40</v>
      </c>
      <c r="G73" s="34">
        <f t="shared" si="124"/>
        <v>0</v>
      </c>
      <c r="H73" s="34">
        <f t="shared" si="124"/>
        <v>0</v>
      </c>
      <c r="I73" s="34">
        <f t="shared" si="124"/>
        <v>0</v>
      </c>
      <c r="J73" s="34">
        <f t="shared" si="124"/>
        <v>0</v>
      </c>
      <c r="K73" s="34">
        <f t="shared" si="124"/>
        <v>0</v>
      </c>
      <c r="L73" s="34">
        <f t="shared" si="124"/>
        <v>0</v>
      </c>
      <c r="M73" s="34">
        <f t="shared" si="124"/>
        <v>0</v>
      </c>
      <c r="N73" s="34">
        <f t="shared" si="124"/>
        <v>0</v>
      </c>
      <c r="O73" s="34">
        <f t="shared" si="124"/>
        <v>0</v>
      </c>
      <c r="P73" s="34">
        <f t="shared" si="124"/>
        <v>40</v>
      </c>
      <c r="Q73" s="34">
        <f t="shared" si="124"/>
        <v>40</v>
      </c>
      <c r="R73" s="34">
        <f t="shared" si="124"/>
        <v>0</v>
      </c>
      <c r="S73" s="34">
        <f t="shared" si="124"/>
        <v>40</v>
      </c>
      <c r="T73" s="34">
        <f t="shared" si="124"/>
        <v>0</v>
      </c>
      <c r="U73" s="34">
        <f t="shared" si="124"/>
        <v>0</v>
      </c>
      <c r="V73" s="34">
        <f t="shared" si="124"/>
        <v>0</v>
      </c>
      <c r="W73" s="34"/>
      <c r="X73" s="34">
        <f t="shared" si="124"/>
        <v>0</v>
      </c>
      <c r="Y73" s="34">
        <f t="shared" si="124"/>
        <v>0</v>
      </c>
      <c r="Z73" s="34">
        <f t="shared" si="124"/>
        <v>0</v>
      </c>
      <c r="AA73" s="34">
        <f t="shared" si="124"/>
        <v>0</v>
      </c>
      <c r="AB73" s="34"/>
      <c r="AC73" s="224">
        <f t="shared" si="113"/>
        <v>100</v>
      </c>
      <c r="AD73" s="12"/>
      <c r="AE73" s="4">
        <v>0</v>
      </c>
      <c r="AF73">
        <v>1</v>
      </c>
      <c r="AG73">
        <v>1</v>
      </c>
    </row>
    <row r="74" spans="1:33" ht="56.25">
      <c r="A74" s="138"/>
      <c r="B74" s="139" t="s">
        <v>479</v>
      </c>
      <c r="C74" s="220">
        <f t="shared" ref="C74" si="125">D74+J74</f>
        <v>40</v>
      </c>
      <c r="D74" s="39">
        <f t="shared" ref="D74" si="126">SUM(E74:H74)</f>
        <v>40</v>
      </c>
      <c r="E74" s="35"/>
      <c r="F74" s="35">
        <v>40</v>
      </c>
      <c r="G74" s="35"/>
      <c r="H74" s="35"/>
      <c r="I74" s="35"/>
      <c r="J74" s="35"/>
      <c r="K74" s="35"/>
      <c r="L74" s="35"/>
      <c r="M74" s="35"/>
      <c r="N74" s="35"/>
      <c r="O74" s="35"/>
      <c r="P74" s="39">
        <f t="shared" ref="P74" si="127">Q74+V74</f>
        <v>40</v>
      </c>
      <c r="Q74" s="39">
        <f t="shared" ref="Q74" si="128">SUM(R74:U74)</f>
        <v>40</v>
      </c>
      <c r="R74" s="213"/>
      <c r="S74" s="39">
        <v>40</v>
      </c>
      <c r="T74" s="213"/>
      <c r="U74" s="213"/>
      <c r="V74" s="213"/>
      <c r="W74" s="213"/>
      <c r="X74" s="213"/>
      <c r="Y74" s="213"/>
      <c r="Z74" s="213"/>
      <c r="AA74" s="213"/>
      <c r="AB74" s="213"/>
      <c r="AC74" s="224">
        <f t="shared" si="113"/>
        <v>100</v>
      </c>
      <c r="AD74" s="12" t="s">
        <v>259</v>
      </c>
      <c r="AE74" s="4"/>
      <c r="AF74">
        <v>1</v>
      </c>
      <c r="AG74">
        <v>1</v>
      </c>
    </row>
    <row r="75" spans="1:33">
      <c r="A75" s="136" t="s">
        <v>38</v>
      </c>
      <c r="B75" s="128" t="s">
        <v>29</v>
      </c>
      <c r="C75" s="34">
        <f>C76+C153+C165</f>
        <v>32281</v>
      </c>
      <c r="D75" s="34">
        <f>D76+D153+D165</f>
        <v>32281</v>
      </c>
      <c r="E75" s="34">
        <f t="shared" ref="E75:F75" si="129">E76+E153+E165</f>
        <v>0</v>
      </c>
      <c r="F75" s="34">
        <f t="shared" si="129"/>
        <v>32281</v>
      </c>
      <c r="G75" s="34">
        <f t="shared" ref="G75:AA75" si="130">G76+G153+G165</f>
        <v>0</v>
      </c>
      <c r="H75" s="34">
        <f t="shared" si="130"/>
        <v>0</v>
      </c>
      <c r="I75" s="34">
        <f t="shared" si="130"/>
        <v>0</v>
      </c>
      <c r="J75" s="34">
        <f t="shared" si="130"/>
        <v>0</v>
      </c>
      <c r="K75" s="34">
        <f t="shared" si="130"/>
        <v>0</v>
      </c>
      <c r="L75" s="34">
        <f t="shared" si="130"/>
        <v>0</v>
      </c>
      <c r="M75" s="34">
        <f t="shared" si="130"/>
        <v>0</v>
      </c>
      <c r="N75" s="34">
        <f t="shared" si="130"/>
        <v>0</v>
      </c>
      <c r="O75" s="34">
        <f t="shared" si="130"/>
        <v>0</v>
      </c>
      <c r="P75" s="34">
        <f t="shared" si="130"/>
        <v>14834</v>
      </c>
      <c r="Q75" s="34">
        <f t="shared" si="130"/>
        <v>14496</v>
      </c>
      <c r="R75" s="34">
        <f t="shared" si="130"/>
        <v>0</v>
      </c>
      <c r="S75" s="34">
        <f t="shared" si="130"/>
        <v>14834</v>
      </c>
      <c r="T75" s="34">
        <f t="shared" si="130"/>
        <v>0</v>
      </c>
      <c r="U75" s="34">
        <f t="shared" si="130"/>
        <v>0</v>
      </c>
      <c r="V75" s="34">
        <f t="shared" si="130"/>
        <v>0</v>
      </c>
      <c r="W75" s="34"/>
      <c r="X75" s="34">
        <f t="shared" si="130"/>
        <v>0</v>
      </c>
      <c r="Y75" s="34">
        <f t="shared" si="130"/>
        <v>0</v>
      </c>
      <c r="Z75" s="34">
        <f t="shared" si="130"/>
        <v>0</v>
      </c>
      <c r="AA75" s="34">
        <f t="shared" si="130"/>
        <v>0</v>
      </c>
      <c r="AB75" s="34"/>
      <c r="AC75" s="224">
        <f t="shared" si="113"/>
        <v>45.952727610668816</v>
      </c>
      <c r="AD75" s="12"/>
      <c r="AE75" s="4">
        <v>0</v>
      </c>
      <c r="AF75">
        <v>122</v>
      </c>
      <c r="AG75">
        <v>29</v>
      </c>
    </row>
    <row r="76" spans="1:33">
      <c r="A76" s="140" t="s">
        <v>30</v>
      </c>
      <c r="B76" s="128" t="s">
        <v>472</v>
      </c>
      <c r="C76" s="34">
        <f>C77+C79</f>
        <v>11728</v>
      </c>
      <c r="D76" s="34">
        <f>D77+D79</f>
        <v>11728</v>
      </c>
      <c r="E76" s="34">
        <f t="shared" ref="E76:F76" si="131">E77+E79</f>
        <v>0</v>
      </c>
      <c r="F76" s="34">
        <f t="shared" si="131"/>
        <v>11728</v>
      </c>
      <c r="G76" s="34">
        <f t="shared" ref="G76:AA76" si="132">G77+G79</f>
        <v>0</v>
      </c>
      <c r="H76" s="34">
        <f t="shared" si="132"/>
        <v>0</v>
      </c>
      <c r="I76" s="34">
        <f t="shared" si="132"/>
        <v>0</v>
      </c>
      <c r="J76" s="34">
        <f t="shared" si="132"/>
        <v>0</v>
      </c>
      <c r="K76" s="34">
        <f t="shared" si="132"/>
        <v>0</v>
      </c>
      <c r="L76" s="34">
        <f t="shared" si="132"/>
        <v>0</v>
      </c>
      <c r="M76" s="34">
        <f t="shared" si="132"/>
        <v>0</v>
      </c>
      <c r="N76" s="34">
        <f t="shared" si="132"/>
        <v>0</v>
      </c>
      <c r="O76" s="34">
        <f t="shared" si="132"/>
        <v>0</v>
      </c>
      <c r="P76" s="34">
        <f t="shared" si="132"/>
        <v>8328</v>
      </c>
      <c r="Q76" s="34">
        <f t="shared" si="132"/>
        <v>7990</v>
      </c>
      <c r="R76" s="34">
        <f t="shared" si="132"/>
        <v>0</v>
      </c>
      <c r="S76" s="34">
        <f t="shared" si="132"/>
        <v>8328</v>
      </c>
      <c r="T76" s="34">
        <f t="shared" si="132"/>
        <v>0</v>
      </c>
      <c r="U76" s="34">
        <f t="shared" si="132"/>
        <v>0</v>
      </c>
      <c r="V76" s="34">
        <f t="shared" si="132"/>
        <v>0</v>
      </c>
      <c r="W76" s="34"/>
      <c r="X76" s="34">
        <f t="shared" si="132"/>
        <v>0</v>
      </c>
      <c r="Y76" s="34">
        <f t="shared" si="132"/>
        <v>0</v>
      </c>
      <c r="Z76" s="34">
        <f t="shared" si="132"/>
        <v>0</v>
      </c>
      <c r="AA76" s="34">
        <f t="shared" si="132"/>
        <v>0</v>
      </c>
      <c r="AB76" s="34"/>
      <c r="AC76" s="224">
        <f t="shared" si="113"/>
        <v>71.009549795361522</v>
      </c>
      <c r="AD76" s="12"/>
      <c r="AE76" s="4">
        <v>0</v>
      </c>
      <c r="AF76">
        <v>64</v>
      </c>
      <c r="AG76">
        <v>14</v>
      </c>
    </row>
    <row r="77" spans="1:33" ht="19.5">
      <c r="A77" s="141" t="s">
        <v>52</v>
      </c>
      <c r="B77" s="142" t="s">
        <v>32</v>
      </c>
      <c r="C77" s="38">
        <v>0</v>
      </c>
      <c r="D77" s="38">
        <v>0</v>
      </c>
      <c r="E77" s="38">
        <v>0</v>
      </c>
      <c r="F77" s="38">
        <v>0</v>
      </c>
      <c r="G77" s="38">
        <v>0</v>
      </c>
      <c r="H77" s="38">
        <v>0</v>
      </c>
      <c r="I77" s="38">
        <v>0</v>
      </c>
      <c r="J77" s="38">
        <v>0</v>
      </c>
      <c r="K77" s="38">
        <v>0</v>
      </c>
      <c r="L77" s="38">
        <v>0</v>
      </c>
      <c r="M77" s="38">
        <v>0</v>
      </c>
      <c r="N77" s="38">
        <v>0</v>
      </c>
      <c r="O77" s="38">
        <v>0</v>
      </c>
      <c r="P77" s="38">
        <v>0</v>
      </c>
      <c r="Q77" s="38">
        <v>0</v>
      </c>
      <c r="R77" s="38">
        <v>0</v>
      </c>
      <c r="S77" s="38">
        <v>0</v>
      </c>
      <c r="T77" s="38">
        <v>0</v>
      </c>
      <c r="U77" s="38">
        <v>0</v>
      </c>
      <c r="V77" s="38">
        <v>0</v>
      </c>
      <c r="W77" s="38"/>
      <c r="X77" s="38">
        <v>0</v>
      </c>
      <c r="Y77" s="38">
        <v>0</v>
      </c>
      <c r="Z77" s="38">
        <v>0</v>
      </c>
      <c r="AA77" s="38">
        <v>0</v>
      </c>
      <c r="AB77" s="38"/>
      <c r="AC77" s="224"/>
      <c r="AD77" s="12"/>
      <c r="AE77" s="4">
        <v>0</v>
      </c>
      <c r="AF77">
        <v>1</v>
      </c>
      <c r="AG77">
        <v>0</v>
      </c>
    </row>
    <row r="78" spans="1:33">
      <c r="A78" s="138"/>
      <c r="B78" s="139" t="s">
        <v>480</v>
      </c>
      <c r="C78" s="35"/>
      <c r="D78" s="35"/>
      <c r="E78" s="35"/>
      <c r="F78" s="35"/>
      <c r="G78" s="35"/>
      <c r="H78" s="35"/>
      <c r="I78" s="35"/>
      <c r="J78" s="35"/>
      <c r="K78" s="35"/>
      <c r="L78" s="35"/>
      <c r="M78" s="35"/>
      <c r="N78" s="35"/>
      <c r="O78" s="35"/>
      <c r="P78" s="4"/>
      <c r="Q78" s="4"/>
      <c r="R78" s="213"/>
      <c r="S78" s="213"/>
      <c r="T78" s="213"/>
      <c r="U78" s="213"/>
      <c r="V78" s="213"/>
      <c r="W78" s="213"/>
      <c r="X78" s="213"/>
      <c r="Y78" s="213"/>
      <c r="Z78" s="213"/>
      <c r="AA78" s="213"/>
      <c r="AB78" s="213"/>
      <c r="AC78" s="224"/>
      <c r="AD78" s="12" t="s">
        <v>711</v>
      </c>
      <c r="AE78" s="4"/>
      <c r="AF78">
        <v>1</v>
      </c>
    </row>
    <row r="79" spans="1:33" ht="19.5">
      <c r="A79" s="141" t="s">
        <v>46</v>
      </c>
      <c r="B79" s="142" t="s">
        <v>33</v>
      </c>
      <c r="C79" s="38">
        <f>SUM(C80:C83)</f>
        <v>11728</v>
      </c>
      <c r="D79" s="38">
        <f>SUM(D80:D83)</f>
        <v>11728</v>
      </c>
      <c r="E79" s="38">
        <f t="shared" ref="E79:AA79" si="133">SUM(E80:E83)</f>
        <v>0</v>
      </c>
      <c r="F79" s="38">
        <f t="shared" si="133"/>
        <v>11728</v>
      </c>
      <c r="G79" s="38">
        <f t="shared" si="133"/>
        <v>0</v>
      </c>
      <c r="H79" s="38">
        <f t="shared" si="133"/>
        <v>0</v>
      </c>
      <c r="I79" s="38">
        <f t="shared" si="133"/>
        <v>0</v>
      </c>
      <c r="J79" s="38">
        <f t="shared" si="133"/>
        <v>0</v>
      </c>
      <c r="K79" s="38">
        <f t="shared" si="133"/>
        <v>0</v>
      </c>
      <c r="L79" s="38">
        <f t="shared" si="133"/>
        <v>0</v>
      </c>
      <c r="M79" s="38">
        <f t="shared" si="133"/>
        <v>0</v>
      </c>
      <c r="N79" s="38">
        <f t="shared" si="133"/>
        <v>0</v>
      </c>
      <c r="O79" s="38">
        <f t="shared" si="133"/>
        <v>0</v>
      </c>
      <c r="P79" s="38">
        <f t="shared" si="133"/>
        <v>8328</v>
      </c>
      <c r="Q79" s="38">
        <f t="shared" si="133"/>
        <v>7990</v>
      </c>
      <c r="R79" s="38">
        <f t="shared" si="133"/>
        <v>0</v>
      </c>
      <c r="S79" s="38">
        <f t="shared" si="133"/>
        <v>8328</v>
      </c>
      <c r="T79" s="38">
        <f t="shared" si="133"/>
        <v>0</v>
      </c>
      <c r="U79" s="38">
        <f t="shared" si="133"/>
        <v>0</v>
      </c>
      <c r="V79" s="38">
        <f t="shared" si="133"/>
        <v>0</v>
      </c>
      <c r="W79" s="38"/>
      <c r="X79" s="38">
        <f t="shared" si="133"/>
        <v>0</v>
      </c>
      <c r="Y79" s="38">
        <f t="shared" si="133"/>
        <v>0</v>
      </c>
      <c r="Z79" s="38">
        <f t="shared" si="133"/>
        <v>0</v>
      </c>
      <c r="AA79" s="38">
        <f t="shared" si="133"/>
        <v>0</v>
      </c>
      <c r="AB79" s="38"/>
      <c r="AC79" s="224">
        <f t="shared" si="113"/>
        <v>71.009549795361522</v>
      </c>
      <c r="AD79" s="12">
        <v>0</v>
      </c>
      <c r="AE79" s="4">
        <v>0</v>
      </c>
      <c r="AF79">
        <v>63</v>
      </c>
      <c r="AG79">
        <v>14</v>
      </c>
    </row>
    <row r="80" spans="1:33" ht="56.25">
      <c r="A80" s="143">
        <v>1</v>
      </c>
      <c r="B80" s="139" t="s">
        <v>481</v>
      </c>
      <c r="C80" s="139"/>
      <c r="D80" s="35">
        <v>0</v>
      </c>
      <c r="E80" s="35"/>
      <c r="F80" s="35"/>
      <c r="G80" s="35"/>
      <c r="H80" s="35"/>
      <c r="I80" s="35"/>
      <c r="J80" s="35"/>
      <c r="K80" s="35"/>
      <c r="L80" s="35"/>
      <c r="M80" s="35"/>
      <c r="N80" s="35"/>
      <c r="O80" s="35"/>
      <c r="P80" s="4"/>
      <c r="Q80" s="4"/>
      <c r="R80" s="213"/>
      <c r="S80" s="213"/>
      <c r="T80" s="213"/>
      <c r="U80" s="213"/>
      <c r="V80" s="213"/>
      <c r="W80" s="213"/>
      <c r="X80" s="213"/>
      <c r="Y80" s="213"/>
      <c r="Z80" s="213"/>
      <c r="AA80" s="213"/>
      <c r="AB80" s="213"/>
      <c r="AC80" s="224"/>
      <c r="AD80" s="12" t="s">
        <v>259</v>
      </c>
      <c r="AE80" s="4"/>
      <c r="AF80">
        <v>1</v>
      </c>
    </row>
    <row r="81" spans="1:33" ht="56.25">
      <c r="A81" s="143">
        <v>2</v>
      </c>
      <c r="B81" s="144" t="s">
        <v>482</v>
      </c>
      <c r="C81" s="144"/>
      <c r="D81" s="35">
        <v>0</v>
      </c>
      <c r="E81" s="35"/>
      <c r="F81" s="35"/>
      <c r="G81" s="35"/>
      <c r="H81" s="35"/>
      <c r="I81" s="35"/>
      <c r="J81" s="35"/>
      <c r="K81" s="35"/>
      <c r="L81" s="35"/>
      <c r="M81" s="35"/>
      <c r="N81" s="35"/>
      <c r="O81" s="35"/>
      <c r="P81" s="4"/>
      <c r="Q81" s="4"/>
      <c r="R81" s="213"/>
      <c r="S81" s="213"/>
      <c r="T81" s="213"/>
      <c r="U81" s="213"/>
      <c r="V81" s="213"/>
      <c r="W81" s="213"/>
      <c r="X81" s="213"/>
      <c r="Y81" s="213"/>
      <c r="Z81" s="213"/>
      <c r="AA81" s="213"/>
      <c r="AB81" s="213"/>
      <c r="AC81" s="224"/>
      <c r="AD81" s="12" t="s">
        <v>259</v>
      </c>
      <c r="AE81" s="4">
        <v>0</v>
      </c>
      <c r="AF81">
        <v>1</v>
      </c>
    </row>
    <row r="82" spans="1:33">
      <c r="A82" s="143">
        <v>3</v>
      </c>
      <c r="B82" s="144" t="s">
        <v>483</v>
      </c>
      <c r="C82" s="144"/>
      <c r="D82" s="35">
        <v>0</v>
      </c>
      <c r="E82" s="35"/>
      <c r="F82" s="35"/>
      <c r="G82" s="35"/>
      <c r="H82" s="35"/>
      <c r="I82" s="35"/>
      <c r="J82" s="35"/>
      <c r="K82" s="35"/>
      <c r="L82" s="35"/>
      <c r="M82" s="35"/>
      <c r="N82" s="35"/>
      <c r="O82" s="35"/>
      <c r="P82" s="4"/>
      <c r="Q82" s="4"/>
      <c r="R82" s="213"/>
      <c r="S82" s="213"/>
      <c r="T82" s="213"/>
      <c r="U82" s="213"/>
      <c r="V82" s="213"/>
      <c r="W82" s="213"/>
      <c r="X82" s="213"/>
      <c r="Y82" s="213"/>
      <c r="Z82" s="213"/>
      <c r="AA82" s="213"/>
      <c r="AB82" s="213"/>
      <c r="AC82" s="224"/>
      <c r="AD82" s="12" t="s">
        <v>712</v>
      </c>
      <c r="AE82" s="4"/>
      <c r="AF82">
        <v>1</v>
      </c>
    </row>
    <row r="83" spans="1:33">
      <c r="A83" s="136">
        <v>4</v>
      </c>
      <c r="B83" s="137" t="s">
        <v>64</v>
      </c>
      <c r="C83" s="34">
        <f>C84+C94+C112+C116+C120+C123+C140+C143+C149</f>
        <v>11728</v>
      </c>
      <c r="D83" s="34">
        <f>D84+D94+D112+D116+D120+D123+D140+D143+D149</f>
        <v>11728</v>
      </c>
      <c r="E83" s="34">
        <f t="shared" ref="E83:P83" si="134">E84+E94+E112+E116+E120+E123+E140+E143+E149</f>
        <v>0</v>
      </c>
      <c r="F83" s="34">
        <f t="shared" si="134"/>
        <v>11728</v>
      </c>
      <c r="G83" s="34">
        <f t="shared" si="134"/>
        <v>0</v>
      </c>
      <c r="H83" s="34">
        <f t="shared" si="134"/>
        <v>0</v>
      </c>
      <c r="I83" s="34"/>
      <c r="J83" s="34"/>
      <c r="K83" s="34"/>
      <c r="L83" s="34"/>
      <c r="M83" s="34"/>
      <c r="N83" s="34"/>
      <c r="O83" s="34"/>
      <c r="P83" s="34">
        <f t="shared" si="134"/>
        <v>8328</v>
      </c>
      <c r="Q83" s="34">
        <f t="shared" ref="Q83:AA83" si="135">Q84+Q94+Q112+Q116+Q120+Q123+Q140+Q143+Q149</f>
        <v>7990</v>
      </c>
      <c r="R83" s="34">
        <f t="shared" si="135"/>
        <v>0</v>
      </c>
      <c r="S83" s="34">
        <f t="shared" si="135"/>
        <v>8328</v>
      </c>
      <c r="T83" s="34">
        <f t="shared" si="135"/>
        <v>0</v>
      </c>
      <c r="U83" s="34">
        <f t="shared" si="135"/>
        <v>0</v>
      </c>
      <c r="V83" s="34">
        <f t="shared" si="135"/>
        <v>0</v>
      </c>
      <c r="W83" s="34"/>
      <c r="X83" s="34">
        <f t="shared" si="135"/>
        <v>0</v>
      </c>
      <c r="Y83" s="34">
        <f t="shared" si="135"/>
        <v>0</v>
      </c>
      <c r="Z83" s="34">
        <f t="shared" si="135"/>
        <v>0</v>
      </c>
      <c r="AA83" s="34">
        <f t="shared" si="135"/>
        <v>0</v>
      </c>
      <c r="AB83" s="34"/>
      <c r="AC83" s="224">
        <f t="shared" si="113"/>
        <v>71.009549795361522</v>
      </c>
      <c r="AD83" s="12">
        <v>0</v>
      </c>
      <c r="AE83" s="4">
        <v>0</v>
      </c>
      <c r="AF83">
        <v>60</v>
      </c>
      <c r="AG83">
        <v>14</v>
      </c>
    </row>
    <row r="84" spans="1:33">
      <c r="A84" s="136" t="s">
        <v>484</v>
      </c>
      <c r="B84" s="137" t="s">
        <v>76</v>
      </c>
      <c r="C84" s="34">
        <f>SUM(C85:C93)</f>
        <v>2332</v>
      </c>
      <c r="D84" s="34">
        <f>SUM(D85:D93)</f>
        <v>2332</v>
      </c>
      <c r="E84" s="34">
        <f t="shared" ref="E84:P84" si="136">SUM(E85:E93)</f>
        <v>0</v>
      </c>
      <c r="F84" s="34">
        <f t="shared" si="136"/>
        <v>2332</v>
      </c>
      <c r="G84" s="34">
        <f t="shared" si="136"/>
        <v>0</v>
      </c>
      <c r="H84" s="34">
        <f t="shared" si="136"/>
        <v>0</v>
      </c>
      <c r="I84" s="34"/>
      <c r="J84" s="34"/>
      <c r="K84" s="34"/>
      <c r="L84" s="34"/>
      <c r="M84" s="34"/>
      <c r="N84" s="34"/>
      <c r="O84" s="34"/>
      <c r="P84" s="34">
        <f t="shared" si="136"/>
        <v>563</v>
      </c>
      <c r="Q84" s="34">
        <f t="shared" ref="Q84:AA84" si="137">SUM(Q85:Q93)</f>
        <v>563</v>
      </c>
      <c r="R84" s="34">
        <f t="shared" si="137"/>
        <v>0</v>
      </c>
      <c r="S84" s="34">
        <f t="shared" si="137"/>
        <v>563</v>
      </c>
      <c r="T84" s="34">
        <f t="shared" si="137"/>
        <v>0</v>
      </c>
      <c r="U84" s="34">
        <f t="shared" si="137"/>
        <v>0</v>
      </c>
      <c r="V84" s="34">
        <f t="shared" si="137"/>
        <v>0</v>
      </c>
      <c r="W84" s="34"/>
      <c r="X84" s="34">
        <f t="shared" si="137"/>
        <v>0</v>
      </c>
      <c r="Y84" s="34">
        <f t="shared" si="137"/>
        <v>0</v>
      </c>
      <c r="Z84" s="34">
        <f t="shared" si="137"/>
        <v>0</v>
      </c>
      <c r="AA84" s="34">
        <f t="shared" si="137"/>
        <v>0</v>
      </c>
      <c r="AB84" s="34"/>
      <c r="AC84" s="224">
        <f t="shared" si="113"/>
        <v>24.142367066895368</v>
      </c>
      <c r="AD84" s="12">
        <v>0</v>
      </c>
      <c r="AE84" s="4">
        <v>0</v>
      </c>
      <c r="AF84">
        <v>9</v>
      </c>
      <c r="AG84">
        <v>3</v>
      </c>
    </row>
    <row r="85" spans="1:33" ht="37.5">
      <c r="A85" s="145" t="s">
        <v>30</v>
      </c>
      <c r="B85" s="146" t="s">
        <v>485</v>
      </c>
      <c r="C85" s="146"/>
      <c r="D85" s="35">
        <v>0</v>
      </c>
      <c r="E85" s="35"/>
      <c r="F85" s="35"/>
      <c r="G85" s="35"/>
      <c r="H85" s="35"/>
      <c r="I85" s="35"/>
      <c r="J85" s="35"/>
      <c r="K85" s="35"/>
      <c r="L85" s="35"/>
      <c r="M85" s="35"/>
      <c r="N85" s="35"/>
      <c r="O85" s="35"/>
      <c r="P85" s="4"/>
      <c r="Q85" s="4"/>
      <c r="R85" s="213"/>
      <c r="S85" s="213"/>
      <c r="T85" s="213"/>
      <c r="U85" s="213"/>
      <c r="V85" s="213"/>
      <c r="W85" s="213"/>
      <c r="X85" s="213"/>
      <c r="Y85" s="213"/>
      <c r="Z85" s="213"/>
      <c r="AA85" s="213"/>
      <c r="AB85" s="213"/>
      <c r="AC85" s="224"/>
      <c r="AD85" s="12" t="s">
        <v>713</v>
      </c>
      <c r="AE85" s="4"/>
      <c r="AF85">
        <v>1</v>
      </c>
    </row>
    <row r="86" spans="1:33" ht="37.5">
      <c r="A86" s="145" t="s">
        <v>34</v>
      </c>
      <c r="B86" s="146" t="s">
        <v>486</v>
      </c>
      <c r="C86" s="146"/>
      <c r="D86" s="35">
        <v>0</v>
      </c>
      <c r="E86" s="35"/>
      <c r="F86" s="35"/>
      <c r="G86" s="35"/>
      <c r="H86" s="35"/>
      <c r="I86" s="35"/>
      <c r="J86" s="35"/>
      <c r="K86" s="35"/>
      <c r="L86" s="35"/>
      <c r="M86" s="35"/>
      <c r="N86" s="35"/>
      <c r="O86" s="35"/>
      <c r="P86" s="4"/>
      <c r="Q86" s="4"/>
      <c r="R86" s="213"/>
      <c r="S86" s="213"/>
      <c r="T86" s="213"/>
      <c r="U86" s="213"/>
      <c r="V86" s="213"/>
      <c r="W86" s="213"/>
      <c r="X86" s="213"/>
      <c r="Y86" s="213"/>
      <c r="Z86" s="213"/>
      <c r="AA86" s="213"/>
      <c r="AB86" s="213"/>
      <c r="AC86" s="224"/>
      <c r="AD86" s="12" t="s">
        <v>713</v>
      </c>
      <c r="AE86" s="4"/>
      <c r="AF86">
        <v>1</v>
      </c>
    </row>
    <row r="87" spans="1:33" ht="37.5">
      <c r="A87" s="145" t="s">
        <v>36</v>
      </c>
      <c r="B87" s="146" t="s">
        <v>487</v>
      </c>
      <c r="C87" s="146"/>
      <c r="D87" s="35">
        <v>0</v>
      </c>
      <c r="E87" s="35"/>
      <c r="F87" s="35"/>
      <c r="G87" s="35"/>
      <c r="H87" s="35"/>
      <c r="I87" s="35"/>
      <c r="J87" s="35"/>
      <c r="K87" s="35"/>
      <c r="L87" s="35"/>
      <c r="M87" s="35"/>
      <c r="N87" s="35"/>
      <c r="O87" s="35"/>
      <c r="P87" s="4"/>
      <c r="Q87" s="4"/>
      <c r="R87" s="213"/>
      <c r="S87" s="213"/>
      <c r="T87" s="213"/>
      <c r="U87" s="213"/>
      <c r="V87" s="213"/>
      <c r="W87" s="213"/>
      <c r="X87" s="213"/>
      <c r="Y87" s="213"/>
      <c r="Z87" s="213"/>
      <c r="AA87" s="213"/>
      <c r="AB87" s="213"/>
      <c r="AC87" s="224"/>
      <c r="AD87" s="12" t="s">
        <v>713</v>
      </c>
      <c r="AE87" s="4">
        <v>0</v>
      </c>
      <c r="AF87">
        <v>1</v>
      </c>
    </row>
    <row r="88" spans="1:33" ht="37.5">
      <c r="A88" s="145" t="s">
        <v>80</v>
      </c>
      <c r="B88" s="146" t="s">
        <v>488</v>
      </c>
      <c r="C88" s="146"/>
      <c r="D88" s="35">
        <v>0</v>
      </c>
      <c r="E88" s="35"/>
      <c r="F88" s="35"/>
      <c r="G88" s="35"/>
      <c r="H88" s="35"/>
      <c r="I88" s="35"/>
      <c r="J88" s="35"/>
      <c r="K88" s="35"/>
      <c r="L88" s="35"/>
      <c r="M88" s="35"/>
      <c r="N88" s="35"/>
      <c r="O88" s="35"/>
      <c r="P88" s="4"/>
      <c r="Q88" s="4"/>
      <c r="R88" s="213"/>
      <c r="S88" s="213"/>
      <c r="T88" s="213"/>
      <c r="U88" s="213"/>
      <c r="V88" s="213"/>
      <c r="W88" s="213"/>
      <c r="X88" s="213"/>
      <c r="Y88" s="213"/>
      <c r="Z88" s="213"/>
      <c r="AA88" s="213"/>
      <c r="AB88" s="213"/>
      <c r="AC88" s="224"/>
      <c r="AD88" s="12" t="s">
        <v>713</v>
      </c>
      <c r="AE88" s="4"/>
      <c r="AF88">
        <v>1</v>
      </c>
    </row>
    <row r="89" spans="1:33" ht="37.5">
      <c r="A89" s="145" t="s">
        <v>82</v>
      </c>
      <c r="B89" s="146" t="s">
        <v>489</v>
      </c>
      <c r="C89" s="146"/>
      <c r="D89" s="35">
        <v>0</v>
      </c>
      <c r="E89" s="35"/>
      <c r="F89" s="35"/>
      <c r="G89" s="35"/>
      <c r="H89" s="35"/>
      <c r="I89" s="35"/>
      <c r="J89" s="35"/>
      <c r="K89" s="35"/>
      <c r="L89" s="35"/>
      <c r="M89" s="35"/>
      <c r="N89" s="35"/>
      <c r="O89" s="35"/>
      <c r="P89" s="4"/>
      <c r="Q89" s="4"/>
      <c r="R89" s="213"/>
      <c r="S89" s="213"/>
      <c r="T89" s="213"/>
      <c r="U89" s="213"/>
      <c r="V89" s="213"/>
      <c r="W89" s="213"/>
      <c r="X89" s="213"/>
      <c r="Y89" s="213"/>
      <c r="Z89" s="213"/>
      <c r="AA89" s="213"/>
      <c r="AB89" s="213"/>
      <c r="AC89" s="224"/>
      <c r="AD89" s="12" t="s">
        <v>713</v>
      </c>
      <c r="AE89" s="4"/>
      <c r="AF89">
        <v>1</v>
      </c>
    </row>
    <row r="90" spans="1:33" ht="37.5">
      <c r="A90" s="145" t="s">
        <v>84</v>
      </c>
      <c r="B90" s="146" t="s">
        <v>490</v>
      </c>
      <c r="C90" s="146"/>
      <c r="D90" s="35">
        <v>0</v>
      </c>
      <c r="E90" s="35"/>
      <c r="F90" s="35"/>
      <c r="G90" s="35"/>
      <c r="H90" s="35"/>
      <c r="I90" s="35"/>
      <c r="J90" s="35"/>
      <c r="K90" s="35"/>
      <c r="L90" s="35"/>
      <c r="M90" s="35"/>
      <c r="N90" s="35"/>
      <c r="O90" s="35"/>
      <c r="P90" s="4"/>
      <c r="Q90" s="4"/>
      <c r="R90" s="213"/>
      <c r="S90" s="213"/>
      <c r="T90" s="213"/>
      <c r="U90" s="213"/>
      <c r="V90" s="213"/>
      <c r="W90" s="213"/>
      <c r="X90" s="213"/>
      <c r="Y90" s="213"/>
      <c r="Z90" s="213"/>
      <c r="AA90" s="213"/>
      <c r="AB90" s="213"/>
      <c r="AC90" s="224"/>
      <c r="AD90" s="12" t="s">
        <v>713</v>
      </c>
      <c r="AE90" s="4"/>
      <c r="AF90">
        <v>1</v>
      </c>
    </row>
    <row r="91" spans="1:33" ht="37.5">
      <c r="A91" s="145" t="s">
        <v>67</v>
      </c>
      <c r="B91" s="146" t="s">
        <v>491</v>
      </c>
      <c r="C91" s="221">
        <f t="shared" ref="C91:C93" si="138">D91+J91</f>
        <v>540</v>
      </c>
      <c r="D91" s="36">
        <f t="shared" ref="D91:D93" si="139">SUM(E91:H91)</f>
        <v>540</v>
      </c>
      <c r="E91" s="36"/>
      <c r="F91" s="36">
        <v>540</v>
      </c>
      <c r="G91" s="36"/>
      <c r="H91" s="36"/>
      <c r="I91" s="36"/>
      <c r="J91" s="36"/>
      <c r="K91" s="36"/>
      <c r="L91" s="36"/>
      <c r="M91" s="36"/>
      <c r="N91" s="36"/>
      <c r="O91" s="36"/>
      <c r="P91" s="36">
        <f t="shared" ref="P91" si="140">Q91+V91</f>
        <v>540</v>
      </c>
      <c r="Q91" s="36">
        <f t="shared" ref="Q91" si="141">SUM(R91:U91)</f>
        <v>540</v>
      </c>
      <c r="R91" s="186"/>
      <c r="S91" s="36">
        <v>540</v>
      </c>
      <c r="T91" s="186"/>
      <c r="U91" s="186"/>
      <c r="V91" s="186"/>
      <c r="W91" s="186"/>
      <c r="X91" s="186"/>
      <c r="Y91" s="186"/>
      <c r="Z91" s="186"/>
      <c r="AA91" s="186"/>
      <c r="AB91" s="186"/>
      <c r="AC91" s="224">
        <f t="shared" si="113"/>
        <v>100</v>
      </c>
      <c r="AD91" s="12" t="s">
        <v>713</v>
      </c>
      <c r="AE91" s="12" t="s">
        <v>714</v>
      </c>
      <c r="AF91">
        <v>1</v>
      </c>
      <c r="AG91">
        <v>1</v>
      </c>
    </row>
    <row r="92" spans="1:33" ht="37.5">
      <c r="A92" s="145" t="s">
        <v>69</v>
      </c>
      <c r="B92" s="146" t="s">
        <v>492</v>
      </c>
      <c r="C92" s="221">
        <f t="shared" si="138"/>
        <v>23</v>
      </c>
      <c r="D92" s="36">
        <f t="shared" si="139"/>
        <v>23</v>
      </c>
      <c r="E92" s="36"/>
      <c r="F92" s="36">
        <v>23</v>
      </c>
      <c r="G92" s="36"/>
      <c r="H92" s="36"/>
      <c r="I92" s="36"/>
      <c r="J92" s="36"/>
      <c r="K92" s="36"/>
      <c r="L92" s="36"/>
      <c r="M92" s="36"/>
      <c r="N92" s="36"/>
      <c r="O92" s="36"/>
      <c r="P92" s="36">
        <f t="shared" ref="P92" si="142">Q92+V92</f>
        <v>23</v>
      </c>
      <c r="Q92" s="36">
        <f t="shared" ref="Q92" si="143">SUM(R92:U92)</f>
        <v>23</v>
      </c>
      <c r="R92" s="186"/>
      <c r="S92" s="36">
        <v>23</v>
      </c>
      <c r="T92" s="186"/>
      <c r="U92" s="186"/>
      <c r="V92" s="186"/>
      <c r="W92" s="186"/>
      <c r="X92" s="186"/>
      <c r="Y92" s="186"/>
      <c r="Z92" s="186"/>
      <c r="AA92" s="186"/>
      <c r="AB92" s="186"/>
      <c r="AC92" s="224">
        <f t="shared" si="113"/>
        <v>100</v>
      </c>
      <c r="AD92" s="12" t="s">
        <v>713</v>
      </c>
      <c r="AE92" s="12" t="s">
        <v>714</v>
      </c>
      <c r="AF92">
        <v>1</v>
      </c>
      <c r="AG92">
        <v>1</v>
      </c>
    </row>
    <row r="93" spans="1:33" ht="37.5">
      <c r="A93" s="145" t="s">
        <v>71</v>
      </c>
      <c r="B93" s="146" t="s">
        <v>493</v>
      </c>
      <c r="C93" s="221">
        <f t="shared" si="138"/>
        <v>1769</v>
      </c>
      <c r="D93" s="36">
        <f t="shared" si="139"/>
        <v>1769</v>
      </c>
      <c r="E93" s="36"/>
      <c r="F93" s="36">
        <v>1769</v>
      </c>
      <c r="G93" s="36"/>
      <c r="H93" s="36"/>
      <c r="I93" s="36"/>
      <c r="J93" s="36"/>
      <c r="K93" s="36"/>
      <c r="L93" s="36"/>
      <c r="M93" s="36"/>
      <c r="N93" s="36"/>
      <c r="O93" s="36"/>
      <c r="P93" s="186"/>
      <c r="Q93" s="186"/>
      <c r="R93" s="186"/>
      <c r="S93" s="186"/>
      <c r="T93" s="186"/>
      <c r="U93" s="186"/>
      <c r="V93" s="186"/>
      <c r="W93" s="186"/>
      <c r="X93" s="186"/>
      <c r="Y93" s="186"/>
      <c r="Z93" s="186"/>
      <c r="AA93" s="186"/>
      <c r="AB93" s="186"/>
      <c r="AC93" s="224">
        <f t="shared" si="113"/>
        <v>0</v>
      </c>
      <c r="AD93" s="12" t="s">
        <v>713</v>
      </c>
      <c r="AE93" s="12" t="s">
        <v>714</v>
      </c>
      <c r="AF93">
        <v>1</v>
      </c>
      <c r="AG93">
        <v>1</v>
      </c>
    </row>
    <row r="94" spans="1:33">
      <c r="A94" s="136" t="s">
        <v>494</v>
      </c>
      <c r="B94" s="137" t="s">
        <v>16</v>
      </c>
      <c r="C94" s="34">
        <f>SUM(C95:C111)</f>
        <v>3297</v>
      </c>
      <c r="D94" s="34">
        <f>SUM(D95:D111)</f>
        <v>3297</v>
      </c>
      <c r="E94" s="34">
        <f t="shared" ref="E94:U94" si="144">SUM(E95:E111)</f>
        <v>0</v>
      </c>
      <c r="F94" s="34">
        <f t="shared" si="144"/>
        <v>3297</v>
      </c>
      <c r="G94" s="34">
        <f t="shared" si="144"/>
        <v>0</v>
      </c>
      <c r="H94" s="34">
        <f t="shared" si="144"/>
        <v>0</v>
      </c>
      <c r="I94" s="34"/>
      <c r="J94" s="34"/>
      <c r="K94" s="34"/>
      <c r="L94" s="34"/>
      <c r="M94" s="34"/>
      <c r="N94" s="34"/>
      <c r="O94" s="34"/>
      <c r="P94" s="34">
        <f t="shared" si="144"/>
        <v>2500</v>
      </c>
      <c r="Q94" s="34">
        <f t="shared" si="144"/>
        <v>2500</v>
      </c>
      <c r="R94" s="34">
        <f t="shared" si="144"/>
        <v>0</v>
      </c>
      <c r="S94" s="34">
        <f t="shared" si="144"/>
        <v>2500</v>
      </c>
      <c r="T94" s="34">
        <f t="shared" si="144"/>
        <v>0</v>
      </c>
      <c r="U94" s="34">
        <f t="shared" si="144"/>
        <v>0</v>
      </c>
      <c r="V94" s="34"/>
      <c r="W94" s="34"/>
      <c r="X94" s="34"/>
      <c r="Y94" s="34"/>
      <c r="Z94" s="34"/>
      <c r="AA94" s="34"/>
      <c r="AB94" s="34"/>
      <c r="AC94" s="224">
        <f t="shared" si="113"/>
        <v>75.826508947528055</v>
      </c>
      <c r="AD94" s="12">
        <v>0</v>
      </c>
      <c r="AE94" s="4">
        <v>0</v>
      </c>
      <c r="AF94">
        <v>17</v>
      </c>
      <c r="AG94">
        <v>3</v>
      </c>
    </row>
    <row r="95" spans="1:33" ht="56.25">
      <c r="A95" s="145" t="s">
        <v>30</v>
      </c>
      <c r="B95" s="146" t="s">
        <v>495</v>
      </c>
      <c r="C95" s="146"/>
      <c r="D95" s="35">
        <v>0</v>
      </c>
      <c r="E95" s="35"/>
      <c r="F95" s="35"/>
      <c r="G95" s="35"/>
      <c r="H95" s="35"/>
      <c r="I95" s="35"/>
      <c r="J95" s="35"/>
      <c r="K95" s="35"/>
      <c r="L95" s="35"/>
      <c r="M95" s="35"/>
      <c r="N95" s="35"/>
      <c r="O95" s="35"/>
      <c r="P95" s="4"/>
      <c r="Q95" s="4"/>
      <c r="R95" s="213"/>
      <c r="S95" s="213"/>
      <c r="T95" s="213"/>
      <c r="U95" s="213"/>
      <c r="V95" s="213"/>
      <c r="W95" s="213"/>
      <c r="X95" s="213"/>
      <c r="Y95" s="213"/>
      <c r="Z95" s="213"/>
      <c r="AA95" s="213"/>
      <c r="AB95" s="213"/>
      <c r="AC95" s="224"/>
      <c r="AD95" s="12" t="s">
        <v>262</v>
      </c>
      <c r="AE95" s="4"/>
      <c r="AF95">
        <v>1</v>
      </c>
    </row>
    <row r="96" spans="1:33" ht="56.25">
      <c r="A96" s="145" t="s">
        <v>34</v>
      </c>
      <c r="B96" s="146" t="s">
        <v>496</v>
      </c>
      <c r="C96" s="146"/>
      <c r="D96" s="35">
        <v>0</v>
      </c>
      <c r="E96" s="35"/>
      <c r="F96" s="35"/>
      <c r="G96" s="35"/>
      <c r="H96" s="35"/>
      <c r="I96" s="35"/>
      <c r="J96" s="35"/>
      <c r="K96" s="35"/>
      <c r="L96" s="35"/>
      <c r="M96" s="35"/>
      <c r="N96" s="35"/>
      <c r="O96" s="35"/>
      <c r="P96" s="4"/>
      <c r="Q96" s="4"/>
      <c r="R96" s="213"/>
      <c r="S96" s="213"/>
      <c r="T96" s="213"/>
      <c r="U96" s="213"/>
      <c r="V96" s="213"/>
      <c r="W96" s="213"/>
      <c r="X96" s="213"/>
      <c r="Y96" s="213"/>
      <c r="Z96" s="213"/>
      <c r="AA96" s="213"/>
      <c r="AB96" s="213"/>
      <c r="AC96" s="224"/>
      <c r="AD96" s="12" t="s">
        <v>262</v>
      </c>
      <c r="AE96" s="4"/>
      <c r="AF96">
        <v>1</v>
      </c>
    </row>
    <row r="97" spans="1:33" ht="56.25">
      <c r="A97" s="145" t="s">
        <v>36</v>
      </c>
      <c r="B97" s="146" t="s">
        <v>497</v>
      </c>
      <c r="C97" s="146"/>
      <c r="D97" s="35">
        <v>0</v>
      </c>
      <c r="E97" s="35"/>
      <c r="F97" s="35"/>
      <c r="G97" s="35"/>
      <c r="H97" s="35"/>
      <c r="I97" s="35"/>
      <c r="J97" s="35"/>
      <c r="K97" s="35"/>
      <c r="L97" s="35"/>
      <c r="M97" s="35"/>
      <c r="N97" s="35"/>
      <c r="O97" s="35"/>
      <c r="P97" s="4"/>
      <c r="Q97" s="4"/>
      <c r="R97" s="213"/>
      <c r="S97" s="213"/>
      <c r="T97" s="213"/>
      <c r="U97" s="213"/>
      <c r="V97" s="213"/>
      <c r="W97" s="213"/>
      <c r="X97" s="213"/>
      <c r="Y97" s="213"/>
      <c r="Z97" s="213"/>
      <c r="AA97" s="213"/>
      <c r="AB97" s="213"/>
      <c r="AC97" s="224"/>
      <c r="AD97" s="12" t="s">
        <v>262</v>
      </c>
      <c r="AE97" s="4"/>
      <c r="AF97">
        <v>1</v>
      </c>
    </row>
    <row r="98" spans="1:33" ht="56.25">
      <c r="A98" s="145" t="s">
        <v>82</v>
      </c>
      <c r="B98" s="146" t="s">
        <v>66</v>
      </c>
      <c r="C98" s="146"/>
      <c r="D98" s="35">
        <v>0</v>
      </c>
      <c r="E98" s="35"/>
      <c r="F98" s="35"/>
      <c r="G98" s="35"/>
      <c r="H98" s="35"/>
      <c r="I98" s="35"/>
      <c r="J98" s="35"/>
      <c r="K98" s="35"/>
      <c r="L98" s="35"/>
      <c r="M98" s="35"/>
      <c r="N98" s="35"/>
      <c r="O98" s="35"/>
      <c r="P98" s="4"/>
      <c r="Q98" s="4"/>
      <c r="R98" s="213"/>
      <c r="S98" s="213"/>
      <c r="T98" s="213"/>
      <c r="U98" s="213"/>
      <c r="V98" s="213"/>
      <c r="W98" s="213"/>
      <c r="X98" s="213"/>
      <c r="Y98" s="213"/>
      <c r="Z98" s="213"/>
      <c r="AA98" s="213"/>
      <c r="AB98" s="213"/>
      <c r="AC98" s="224"/>
      <c r="AD98" s="12" t="s">
        <v>262</v>
      </c>
      <c r="AE98" s="4"/>
      <c r="AF98">
        <v>1</v>
      </c>
    </row>
    <row r="99" spans="1:33" ht="56.25">
      <c r="A99" s="145" t="s">
        <v>84</v>
      </c>
      <c r="B99" s="146" t="s">
        <v>498</v>
      </c>
      <c r="C99" s="146"/>
      <c r="D99" s="35">
        <v>0</v>
      </c>
      <c r="E99" s="35"/>
      <c r="F99" s="35"/>
      <c r="G99" s="35"/>
      <c r="H99" s="35"/>
      <c r="I99" s="35"/>
      <c r="J99" s="35"/>
      <c r="K99" s="35"/>
      <c r="L99" s="35"/>
      <c r="M99" s="35"/>
      <c r="N99" s="35"/>
      <c r="O99" s="35"/>
      <c r="P99" s="4"/>
      <c r="Q99" s="4"/>
      <c r="R99" s="213"/>
      <c r="S99" s="213"/>
      <c r="T99" s="213"/>
      <c r="U99" s="213"/>
      <c r="V99" s="213"/>
      <c r="W99" s="213"/>
      <c r="X99" s="213"/>
      <c r="Y99" s="213"/>
      <c r="Z99" s="213"/>
      <c r="AA99" s="213"/>
      <c r="AB99" s="213"/>
      <c r="AC99" s="224"/>
      <c r="AD99" s="12" t="s">
        <v>262</v>
      </c>
      <c r="AE99" s="4"/>
      <c r="AF99">
        <v>1</v>
      </c>
    </row>
    <row r="100" spans="1:33" ht="56.25">
      <c r="A100" s="145" t="s">
        <v>67</v>
      </c>
      <c r="B100" s="146" t="s">
        <v>499</v>
      </c>
      <c r="C100" s="146"/>
      <c r="D100" s="35">
        <v>0</v>
      </c>
      <c r="E100" s="35"/>
      <c r="F100" s="35"/>
      <c r="G100" s="35"/>
      <c r="H100" s="35"/>
      <c r="I100" s="35"/>
      <c r="J100" s="35"/>
      <c r="K100" s="35"/>
      <c r="L100" s="35"/>
      <c r="M100" s="35"/>
      <c r="N100" s="35"/>
      <c r="O100" s="35"/>
      <c r="P100" s="4"/>
      <c r="Q100" s="4"/>
      <c r="R100" s="213"/>
      <c r="S100" s="213"/>
      <c r="T100" s="213"/>
      <c r="U100" s="213"/>
      <c r="V100" s="213"/>
      <c r="W100" s="213"/>
      <c r="X100" s="213"/>
      <c r="Y100" s="213"/>
      <c r="Z100" s="213"/>
      <c r="AA100" s="213"/>
      <c r="AB100" s="213"/>
      <c r="AC100" s="224"/>
      <c r="AD100" s="12" t="s">
        <v>262</v>
      </c>
      <c r="AE100" s="4"/>
      <c r="AF100">
        <v>1</v>
      </c>
    </row>
    <row r="101" spans="1:33" ht="56.25">
      <c r="A101" s="145" t="s">
        <v>69</v>
      </c>
      <c r="B101" s="146" t="s">
        <v>500</v>
      </c>
      <c r="C101" s="146"/>
      <c r="D101" s="35">
        <v>0</v>
      </c>
      <c r="E101" s="35"/>
      <c r="F101" s="35"/>
      <c r="G101" s="35"/>
      <c r="H101" s="35"/>
      <c r="I101" s="35"/>
      <c r="J101" s="35"/>
      <c r="K101" s="35"/>
      <c r="L101" s="35"/>
      <c r="M101" s="35"/>
      <c r="N101" s="35"/>
      <c r="O101" s="35"/>
      <c r="P101" s="4"/>
      <c r="Q101" s="4"/>
      <c r="R101" s="213"/>
      <c r="S101" s="213"/>
      <c r="T101" s="213"/>
      <c r="U101" s="213"/>
      <c r="V101" s="213"/>
      <c r="W101" s="213"/>
      <c r="X101" s="213"/>
      <c r="Y101" s="213"/>
      <c r="Z101" s="213"/>
      <c r="AA101" s="213"/>
      <c r="AB101" s="213"/>
      <c r="AC101" s="224"/>
      <c r="AD101" s="12" t="s">
        <v>262</v>
      </c>
      <c r="AE101" s="4"/>
      <c r="AF101">
        <v>1</v>
      </c>
    </row>
    <row r="102" spans="1:33" ht="56.25">
      <c r="A102" s="145" t="s">
        <v>71</v>
      </c>
      <c r="B102" s="146" t="s">
        <v>501</v>
      </c>
      <c r="C102" s="146"/>
      <c r="D102" s="35">
        <v>0</v>
      </c>
      <c r="E102" s="35"/>
      <c r="F102" s="35"/>
      <c r="G102" s="35"/>
      <c r="H102" s="35"/>
      <c r="I102" s="35"/>
      <c r="J102" s="35"/>
      <c r="K102" s="35"/>
      <c r="L102" s="35"/>
      <c r="M102" s="35"/>
      <c r="N102" s="35"/>
      <c r="O102" s="35"/>
      <c r="P102" s="4"/>
      <c r="Q102" s="4"/>
      <c r="R102" s="213"/>
      <c r="S102" s="213"/>
      <c r="T102" s="213"/>
      <c r="U102" s="213"/>
      <c r="V102" s="213"/>
      <c r="W102" s="213"/>
      <c r="X102" s="213"/>
      <c r="Y102" s="213"/>
      <c r="Z102" s="213"/>
      <c r="AA102" s="213"/>
      <c r="AB102" s="213"/>
      <c r="AC102" s="224"/>
      <c r="AD102" s="12" t="s">
        <v>262</v>
      </c>
      <c r="AE102" s="4"/>
      <c r="AF102">
        <v>1</v>
      </c>
    </row>
    <row r="103" spans="1:33" ht="56.25">
      <c r="A103" s="145" t="s">
        <v>73</v>
      </c>
      <c r="B103" s="146" t="s">
        <v>502</v>
      </c>
      <c r="C103" s="146"/>
      <c r="D103" s="35">
        <v>0</v>
      </c>
      <c r="E103" s="35"/>
      <c r="F103" s="35"/>
      <c r="G103" s="35"/>
      <c r="H103" s="35"/>
      <c r="I103" s="35"/>
      <c r="J103" s="35"/>
      <c r="K103" s="35"/>
      <c r="L103" s="35"/>
      <c r="M103" s="35"/>
      <c r="N103" s="35"/>
      <c r="O103" s="35"/>
      <c r="P103" s="4"/>
      <c r="Q103" s="4"/>
      <c r="R103" s="213"/>
      <c r="S103" s="213"/>
      <c r="T103" s="213"/>
      <c r="U103" s="213"/>
      <c r="V103" s="213"/>
      <c r="W103" s="213"/>
      <c r="X103" s="213"/>
      <c r="Y103" s="213"/>
      <c r="Z103" s="213"/>
      <c r="AA103" s="213"/>
      <c r="AB103" s="213"/>
      <c r="AC103" s="224"/>
      <c r="AD103" s="12" t="s">
        <v>262</v>
      </c>
      <c r="AE103" s="4"/>
      <c r="AF103">
        <v>1</v>
      </c>
    </row>
    <row r="104" spans="1:33" ht="56.25">
      <c r="A104" s="145" t="s">
        <v>503</v>
      </c>
      <c r="B104" s="146" t="s">
        <v>504</v>
      </c>
      <c r="C104" s="146"/>
      <c r="D104" s="35">
        <v>0</v>
      </c>
      <c r="E104" s="35"/>
      <c r="F104" s="35"/>
      <c r="G104" s="35"/>
      <c r="H104" s="35"/>
      <c r="I104" s="35"/>
      <c r="J104" s="35"/>
      <c r="K104" s="35"/>
      <c r="L104" s="35"/>
      <c r="M104" s="35"/>
      <c r="N104" s="35"/>
      <c r="O104" s="35"/>
      <c r="P104" s="4"/>
      <c r="Q104" s="4"/>
      <c r="R104" s="213"/>
      <c r="S104" s="213"/>
      <c r="T104" s="213"/>
      <c r="U104" s="213"/>
      <c r="V104" s="213"/>
      <c r="W104" s="213"/>
      <c r="X104" s="213"/>
      <c r="Y104" s="213"/>
      <c r="Z104" s="213"/>
      <c r="AA104" s="213"/>
      <c r="AB104" s="213"/>
      <c r="AC104" s="224"/>
      <c r="AD104" s="12" t="s">
        <v>262</v>
      </c>
      <c r="AE104" s="4">
        <v>0</v>
      </c>
      <c r="AF104">
        <v>1</v>
      </c>
    </row>
    <row r="105" spans="1:33" ht="56.25">
      <c r="A105" s="145" t="s">
        <v>505</v>
      </c>
      <c r="B105" s="146" t="s">
        <v>506</v>
      </c>
      <c r="C105" s="146"/>
      <c r="D105" s="35">
        <v>0</v>
      </c>
      <c r="E105" s="35"/>
      <c r="F105" s="35"/>
      <c r="G105" s="35"/>
      <c r="H105" s="35"/>
      <c r="I105" s="35"/>
      <c r="J105" s="35"/>
      <c r="K105" s="35"/>
      <c r="L105" s="35"/>
      <c r="M105" s="35"/>
      <c r="N105" s="35"/>
      <c r="O105" s="35"/>
      <c r="P105" s="4"/>
      <c r="Q105" s="4"/>
      <c r="R105" s="213"/>
      <c r="S105" s="213"/>
      <c r="T105" s="213"/>
      <c r="U105" s="213"/>
      <c r="V105" s="213"/>
      <c r="W105" s="213"/>
      <c r="X105" s="213"/>
      <c r="Y105" s="213"/>
      <c r="Z105" s="213"/>
      <c r="AA105" s="213"/>
      <c r="AB105" s="213"/>
      <c r="AC105" s="224"/>
      <c r="AD105" s="12" t="s">
        <v>262</v>
      </c>
      <c r="AE105" s="4"/>
      <c r="AF105">
        <v>1</v>
      </c>
    </row>
    <row r="106" spans="1:33" ht="56.25">
      <c r="A106" s="145" t="s">
        <v>507</v>
      </c>
      <c r="B106" s="146" t="s">
        <v>508</v>
      </c>
      <c r="C106" s="221">
        <f t="shared" ref="C106:C110" si="145">D106+J106</f>
        <v>2500</v>
      </c>
      <c r="D106" s="36">
        <f t="shared" ref="D106:D110" si="146">SUM(E106:H106)</f>
        <v>2500</v>
      </c>
      <c r="E106" s="36"/>
      <c r="F106" s="36">
        <v>2500</v>
      </c>
      <c r="G106" s="36"/>
      <c r="H106" s="36"/>
      <c r="I106" s="36"/>
      <c r="J106" s="36"/>
      <c r="K106" s="36"/>
      <c r="L106" s="36"/>
      <c r="M106" s="36"/>
      <c r="N106" s="35"/>
      <c r="O106" s="35"/>
      <c r="P106" s="36">
        <f t="shared" ref="P106" si="147">Q106+V106</f>
        <v>2500</v>
      </c>
      <c r="Q106" s="36">
        <f t="shared" ref="Q106" si="148">SUM(R106:U106)</f>
        <v>2500</v>
      </c>
      <c r="R106" s="213"/>
      <c r="S106" s="36">
        <v>2500</v>
      </c>
      <c r="T106" s="213"/>
      <c r="U106" s="213"/>
      <c r="V106" s="213"/>
      <c r="W106" s="213"/>
      <c r="X106" s="213"/>
      <c r="Y106" s="213"/>
      <c r="Z106" s="213"/>
      <c r="AA106" s="213"/>
      <c r="AB106" s="213"/>
      <c r="AC106" s="224"/>
      <c r="AD106" s="12" t="s">
        <v>262</v>
      </c>
      <c r="AE106" s="12" t="s">
        <v>714</v>
      </c>
      <c r="AF106">
        <v>1</v>
      </c>
      <c r="AG106">
        <v>1</v>
      </c>
    </row>
    <row r="107" spans="1:33" ht="56.25">
      <c r="A107" s="145" t="s">
        <v>509</v>
      </c>
      <c r="B107" s="146" t="s">
        <v>510</v>
      </c>
      <c r="C107" s="221">
        <f t="shared" si="145"/>
        <v>0</v>
      </c>
      <c r="D107" s="36">
        <f t="shared" si="146"/>
        <v>0</v>
      </c>
      <c r="E107" s="36"/>
      <c r="F107" s="36"/>
      <c r="G107" s="36"/>
      <c r="H107" s="36"/>
      <c r="I107" s="36"/>
      <c r="J107" s="36"/>
      <c r="K107" s="36"/>
      <c r="L107" s="36"/>
      <c r="M107" s="36"/>
      <c r="N107" s="35"/>
      <c r="O107" s="35"/>
      <c r="P107" s="4"/>
      <c r="Q107" s="4"/>
      <c r="R107" s="213"/>
      <c r="S107" s="213"/>
      <c r="T107" s="213"/>
      <c r="U107" s="213"/>
      <c r="V107" s="213"/>
      <c r="W107" s="213"/>
      <c r="X107" s="213"/>
      <c r="Y107" s="213"/>
      <c r="Z107" s="213"/>
      <c r="AA107" s="213"/>
      <c r="AB107" s="213"/>
      <c r="AC107" s="224"/>
      <c r="AD107" s="12" t="s">
        <v>262</v>
      </c>
      <c r="AE107" s="4"/>
      <c r="AF107">
        <v>1</v>
      </c>
      <c r="AG107">
        <v>1</v>
      </c>
    </row>
    <row r="108" spans="1:33" ht="56.25">
      <c r="A108" s="145" t="s">
        <v>511</v>
      </c>
      <c r="B108" s="146" t="s">
        <v>512</v>
      </c>
      <c r="C108" s="221">
        <f t="shared" si="145"/>
        <v>0</v>
      </c>
      <c r="D108" s="36">
        <f t="shared" si="146"/>
        <v>0</v>
      </c>
      <c r="E108" s="36"/>
      <c r="F108" s="36">
        <v>0</v>
      </c>
      <c r="G108" s="36"/>
      <c r="H108" s="36"/>
      <c r="I108" s="36"/>
      <c r="J108" s="36"/>
      <c r="K108" s="36"/>
      <c r="L108" s="36"/>
      <c r="M108" s="36"/>
      <c r="N108" s="35"/>
      <c r="O108" s="35"/>
      <c r="P108" s="4"/>
      <c r="Q108" s="4"/>
      <c r="R108" s="213"/>
      <c r="S108" s="213"/>
      <c r="T108" s="213"/>
      <c r="U108" s="213"/>
      <c r="V108" s="213"/>
      <c r="W108" s="213"/>
      <c r="X108" s="213"/>
      <c r="Y108" s="213"/>
      <c r="Z108" s="213"/>
      <c r="AA108" s="213"/>
      <c r="AB108" s="213"/>
      <c r="AC108" s="224"/>
      <c r="AD108" s="12" t="s">
        <v>262</v>
      </c>
      <c r="AE108" s="4"/>
      <c r="AF108">
        <v>1</v>
      </c>
    </row>
    <row r="109" spans="1:33" ht="56.25">
      <c r="A109" s="145" t="s">
        <v>513</v>
      </c>
      <c r="B109" s="146" t="s">
        <v>514</v>
      </c>
      <c r="C109" s="221">
        <f t="shared" si="145"/>
        <v>0</v>
      </c>
      <c r="D109" s="36">
        <f t="shared" si="146"/>
        <v>0</v>
      </c>
      <c r="E109" s="36"/>
      <c r="F109" s="36">
        <v>0</v>
      </c>
      <c r="G109" s="36"/>
      <c r="H109" s="36"/>
      <c r="I109" s="36"/>
      <c r="J109" s="36"/>
      <c r="K109" s="36"/>
      <c r="L109" s="36"/>
      <c r="M109" s="36"/>
      <c r="N109" s="35"/>
      <c r="O109" s="35"/>
      <c r="P109" s="4"/>
      <c r="Q109" s="4"/>
      <c r="R109" s="213"/>
      <c r="S109" s="213"/>
      <c r="T109" s="213"/>
      <c r="U109" s="213"/>
      <c r="V109" s="213"/>
      <c r="W109" s="213"/>
      <c r="X109" s="213"/>
      <c r="Y109" s="213"/>
      <c r="Z109" s="213"/>
      <c r="AA109" s="213"/>
      <c r="AB109" s="213"/>
      <c r="AC109" s="224"/>
      <c r="AD109" s="12" t="s">
        <v>262</v>
      </c>
      <c r="AE109" s="4"/>
      <c r="AF109">
        <v>1</v>
      </c>
    </row>
    <row r="110" spans="1:33" ht="56.25">
      <c r="A110" s="145" t="s">
        <v>515</v>
      </c>
      <c r="B110" s="146" t="s">
        <v>516</v>
      </c>
      <c r="C110" s="221">
        <f t="shared" si="145"/>
        <v>797</v>
      </c>
      <c r="D110" s="36">
        <f t="shared" si="146"/>
        <v>797</v>
      </c>
      <c r="E110" s="36"/>
      <c r="F110" s="36">
        <v>797</v>
      </c>
      <c r="G110" s="36"/>
      <c r="H110" s="36"/>
      <c r="I110" s="36"/>
      <c r="J110" s="36"/>
      <c r="K110" s="36"/>
      <c r="L110" s="36"/>
      <c r="M110" s="36"/>
      <c r="N110" s="35"/>
      <c r="O110" s="35"/>
      <c r="P110" s="4"/>
      <c r="Q110" s="4"/>
      <c r="R110" s="213"/>
      <c r="S110" s="213"/>
      <c r="T110" s="213"/>
      <c r="U110" s="213"/>
      <c r="V110" s="213"/>
      <c r="W110" s="213"/>
      <c r="X110" s="213"/>
      <c r="Y110" s="213"/>
      <c r="Z110" s="213"/>
      <c r="AA110" s="213"/>
      <c r="AB110" s="213"/>
      <c r="AC110" s="224">
        <f t="shared" si="113"/>
        <v>0</v>
      </c>
      <c r="AD110" s="12" t="s">
        <v>262</v>
      </c>
      <c r="AE110" s="12" t="s">
        <v>714</v>
      </c>
      <c r="AF110">
        <v>1</v>
      </c>
      <c r="AG110">
        <v>1</v>
      </c>
    </row>
    <row r="111" spans="1:33" ht="56.25">
      <c r="A111" s="145" t="s">
        <v>517</v>
      </c>
      <c r="B111" s="146" t="s">
        <v>518</v>
      </c>
      <c r="C111" s="146"/>
      <c r="D111" s="35">
        <v>0</v>
      </c>
      <c r="E111" s="35"/>
      <c r="F111" s="35">
        <v>0</v>
      </c>
      <c r="G111" s="35"/>
      <c r="H111" s="35"/>
      <c r="I111" s="35"/>
      <c r="J111" s="35"/>
      <c r="K111" s="35"/>
      <c r="L111" s="35"/>
      <c r="M111" s="35"/>
      <c r="N111" s="35"/>
      <c r="O111" s="35"/>
      <c r="P111" s="4"/>
      <c r="Q111" s="4"/>
      <c r="R111" s="213"/>
      <c r="S111" s="213"/>
      <c r="T111" s="213"/>
      <c r="U111" s="213"/>
      <c r="V111" s="213"/>
      <c r="W111" s="213"/>
      <c r="X111" s="213"/>
      <c r="Y111" s="213"/>
      <c r="Z111" s="213"/>
      <c r="AA111" s="213"/>
      <c r="AB111" s="213"/>
      <c r="AC111" s="224"/>
      <c r="AD111" s="12" t="s">
        <v>262</v>
      </c>
      <c r="AE111" s="4"/>
      <c r="AF111">
        <v>1</v>
      </c>
    </row>
    <row r="112" spans="1:33">
      <c r="A112" s="20" t="s">
        <v>519</v>
      </c>
      <c r="B112" s="137" t="s">
        <v>15</v>
      </c>
      <c r="C112" s="34">
        <f>SUM(C113:C115)</f>
        <v>338</v>
      </c>
      <c r="D112" s="34">
        <f>SUM(D113:D115)</f>
        <v>338</v>
      </c>
      <c r="E112" s="34">
        <f t="shared" ref="E112:U112" si="149">SUM(E113:E115)</f>
        <v>0</v>
      </c>
      <c r="F112" s="34">
        <f t="shared" si="149"/>
        <v>338</v>
      </c>
      <c r="G112" s="34">
        <f t="shared" si="149"/>
        <v>0</v>
      </c>
      <c r="H112" s="34">
        <f t="shared" si="149"/>
        <v>0</v>
      </c>
      <c r="I112" s="34"/>
      <c r="J112" s="34"/>
      <c r="K112" s="34"/>
      <c r="L112" s="34"/>
      <c r="M112" s="34"/>
      <c r="N112" s="34"/>
      <c r="O112" s="34"/>
      <c r="P112" s="34">
        <f t="shared" si="149"/>
        <v>338</v>
      </c>
      <c r="Q112" s="34"/>
      <c r="R112" s="34">
        <f t="shared" si="149"/>
        <v>0</v>
      </c>
      <c r="S112" s="34">
        <f t="shared" si="149"/>
        <v>338</v>
      </c>
      <c r="T112" s="34">
        <f t="shared" si="149"/>
        <v>0</v>
      </c>
      <c r="U112" s="34">
        <f t="shared" si="149"/>
        <v>0</v>
      </c>
      <c r="V112" s="34"/>
      <c r="W112" s="34"/>
      <c r="X112" s="34"/>
      <c r="Y112" s="34"/>
      <c r="Z112" s="34"/>
      <c r="AA112" s="34"/>
      <c r="AB112" s="34"/>
      <c r="AC112" s="224"/>
      <c r="AD112" s="12">
        <v>0</v>
      </c>
      <c r="AE112" s="4">
        <v>0</v>
      </c>
      <c r="AF112">
        <v>3</v>
      </c>
      <c r="AG112">
        <v>1</v>
      </c>
    </row>
    <row r="113" spans="1:33" ht="37.5">
      <c r="A113" s="145" t="s">
        <v>30</v>
      </c>
      <c r="B113" s="146" t="s">
        <v>520</v>
      </c>
      <c r="C113" s="221">
        <f t="shared" ref="C113" si="150">D113+J113</f>
        <v>338</v>
      </c>
      <c r="D113" s="36">
        <f t="shared" ref="D113" si="151">SUM(E113:H113)</f>
        <v>338</v>
      </c>
      <c r="E113" s="36"/>
      <c r="F113" s="36">
        <v>338</v>
      </c>
      <c r="G113" s="36"/>
      <c r="H113" s="36"/>
      <c r="I113" s="36"/>
      <c r="J113" s="36"/>
      <c r="K113" s="36"/>
      <c r="L113" s="36"/>
      <c r="M113" s="36"/>
      <c r="N113" s="36"/>
      <c r="O113" s="36"/>
      <c r="P113" s="36">
        <f t="shared" ref="P113" si="152">Q113+V113</f>
        <v>338</v>
      </c>
      <c r="Q113" s="36">
        <f t="shared" ref="Q113" si="153">SUM(R113:U113)</f>
        <v>338</v>
      </c>
      <c r="R113" s="213"/>
      <c r="S113" s="36">
        <v>338</v>
      </c>
      <c r="T113" s="213"/>
      <c r="U113" s="213"/>
      <c r="V113" s="213"/>
      <c r="W113" s="213"/>
      <c r="X113" s="213"/>
      <c r="Y113" s="213"/>
      <c r="Z113" s="213"/>
      <c r="AA113" s="213"/>
      <c r="AB113" s="213"/>
      <c r="AC113" s="224"/>
      <c r="AD113" s="12" t="s">
        <v>265</v>
      </c>
      <c r="AE113" s="12" t="s">
        <v>714</v>
      </c>
      <c r="AF113">
        <v>1</v>
      </c>
      <c r="AG113">
        <v>1</v>
      </c>
    </row>
    <row r="114" spans="1:33" ht="37.5">
      <c r="A114" s="145" t="s">
        <v>34</v>
      </c>
      <c r="B114" s="146" t="s">
        <v>521</v>
      </c>
      <c r="C114" s="146"/>
      <c r="D114" s="35">
        <v>0</v>
      </c>
      <c r="E114" s="35"/>
      <c r="F114" s="35"/>
      <c r="G114" s="35"/>
      <c r="H114" s="35"/>
      <c r="I114" s="35"/>
      <c r="J114" s="35"/>
      <c r="K114" s="35"/>
      <c r="L114" s="35"/>
      <c r="M114" s="35"/>
      <c r="N114" s="35"/>
      <c r="O114" s="35"/>
      <c r="P114" s="4"/>
      <c r="Q114" s="4"/>
      <c r="R114" s="213"/>
      <c r="S114" s="213"/>
      <c r="T114" s="213"/>
      <c r="U114" s="213"/>
      <c r="V114" s="213"/>
      <c r="W114" s="213"/>
      <c r="X114" s="213"/>
      <c r="Y114" s="213"/>
      <c r="Z114" s="213"/>
      <c r="AA114" s="213"/>
      <c r="AB114" s="213"/>
      <c r="AC114" s="224"/>
      <c r="AD114" s="12" t="s">
        <v>265</v>
      </c>
      <c r="AE114" s="4"/>
      <c r="AF114">
        <v>1</v>
      </c>
    </row>
    <row r="115" spans="1:33" ht="37.5">
      <c r="A115" s="145" t="s">
        <v>36</v>
      </c>
      <c r="B115" s="146" t="s">
        <v>522</v>
      </c>
      <c r="C115" s="146"/>
      <c r="D115" s="35">
        <v>0</v>
      </c>
      <c r="E115" s="35"/>
      <c r="F115" s="35"/>
      <c r="G115" s="35"/>
      <c r="H115" s="35"/>
      <c r="I115" s="35"/>
      <c r="J115" s="35"/>
      <c r="K115" s="35"/>
      <c r="L115" s="35"/>
      <c r="M115" s="35"/>
      <c r="N115" s="35"/>
      <c r="O115" s="35"/>
      <c r="P115" s="4"/>
      <c r="Q115" s="4"/>
      <c r="R115" s="213"/>
      <c r="S115" s="213"/>
      <c r="T115" s="213"/>
      <c r="U115" s="213"/>
      <c r="V115" s="213"/>
      <c r="W115" s="213"/>
      <c r="X115" s="213"/>
      <c r="Y115" s="213"/>
      <c r="Z115" s="213"/>
      <c r="AA115" s="213"/>
      <c r="AB115" s="213"/>
      <c r="AC115" s="224"/>
      <c r="AD115" s="12" t="s">
        <v>265</v>
      </c>
      <c r="AE115" s="4"/>
      <c r="AF115">
        <v>1</v>
      </c>
    </row>
    <row r="116" spans="1:33">
      <c r="A116" s="20" t="s">
        <v>523</v>
      </c>
      <c r="B116" s="137" t="s">
        <v>17</v>
      </c>
      <c r="C116" s="137"/>
      <c r="D116" s="34">
        <v>0</v>
      </c>
      <c r="E116" s="34">
        <v>0</v>
      </c>
      <c r="F116" s="34">
        <v>0</v>
      </c>
      <c r="G116" s="34"/>
      <c r="H116" s="34"/>
      <c r="I116" s="34"/>
      <c r="J116" s="34"/>
      <c r="K116" s="34"/>
      <c r="L116" s="34"/>
      <c r="M116" s="34"/>
      <c r="N116" s="34"/>
      <c r="O116" s="34"/>
      <c r="P116" s="4"/>
      <c r="Q116" s="4"/>
      <c r="R116" s="213"/>
      <c r="S116" s="213"/>
      <c r="T116" s="213"/>
      <c r="U116" s="213"/>
      <c r="V116" s="213"/>
      <c r="W116" s="213"/>
      <c r="X116" s="213"/>
      <c r="Y116" s="213"/>
      <c r="Z116" s="213"/>
      <c r="AA116" s="213"/>
      <c r="AB116" s="213"/>
      <c r="AC116" s="224"/>
      <c r="AD116" s="12"/>
      <c r="AE116" s="4"/>
      <c r="AF116">
        <v>3</v>
      </c>
    </row>
    <row r="117" spans="1:33" ht="37.5">
      <c r="A117" s="145" t="s">
        <v>30</v>
      </c>
      <c r="B117" s="146" t="s">
        <v>524</v>
      </c>
      <c r="C117" s="146"/>
      <c r="D117" s="35"/>
      <c r="E117" s="35"/>
      <c r="F117" s="35"/>
      <c r="G117" s="35"/>
      <c r="H117" s="35"/>
      <c r="I117" s="35"/>
      <c r="J117" s="35"/>
      <c r="K117" s="35"/>
      <c r="L117" s="35"/>
      <c r="M117" s="35"/>
      <c r="N117" s="35"/>
      <c r="O117" s="35"/>
      <c r="P117" s="4"/>
      <c r="Q117" s="4"/>
      <c r="R117" s="213"/>
      <c r="S117" s="213"/>
      <c r="T117" s="213"/>
      <c r="U117" s="213"/>
      <c r="V117" s="213"/>
      <c r="W117" s="213"/>
      <c r="X117" s="213"/>
      <c r="Y117" s="213"/>
      <c r="Z117" s="213"/>
      <c r="AA117" s="213"/>
      <c r="AB117" s="213"/>
      <c r="AC117" s="224"/>
      <c r="AD117" s="12" t="s">
        <v>264</v>
      </c>
      <c r="AE117" s="4"/>
      <c r="AF117">
        <v>1</v>
      </c>
    </row>
    <row r="118" spans="1:33" ht="37.5">
      <c r="A118" s="145" t="s">
        <v>34</v>
      </c>
      <c r="B118" s="146" t="s">
        <v>525</v>
      </c>
      <c r="C118" s="146"/>
      <c r="D118" s="35"/>
      <c r="E118" s="35"/>
      <c r="F118" s="35"/>
      <c r="G118" s="35"/>
      <c r="H118" s="35"/>
      <c r="I118" s="35"/>
      <c r="J118" s="35"/>
      <c r="K118" s="35"/>
      <c r="L118" s="35"/>
      <c r="M118" s="35"/>
      <c r="N118" s="35"/>
      <c r="O118" s="35"/>
      <c r="P118" s="4"/>
      <c r="Q118" s="4"/>
      <c r="R118" s="213"/>
      <c r="S118" s="213"/>
      <c r="T118" s="213"/>
      <c r="U118" s="213"/>
      <c r="V118" s="213"/>
      <c r="W118" s="213"/>
      <c r="X118" s="213"/>
      <c r="Y118" s="213"/>
      <c r="Z118" s="213"/>
      <c r="AA118" s="213"/>
      <c r="AB118" s="213"/>
      <c r="AC118" s="224"/>
      <c r="AD118" s="12" t="s">
        <v>264</v>
      </c>
      <c r="AE118" s="4"/>
      <c r="AF118">
        <v>1</v>
      </c>
    </row>
    <row r="119" spans="1:33" ht="37.5">
      <c r="A119" s="145" t="s">
        <v>36</v>
      </c>
      <c r="B119" s="146" t="s">
        <v>526</v>
      </c>
      <c r="C119" s="146"/>
      <c r="D119" s="35"/>
      <c r="E119" s="35"/>
      <c r="F119" s="35"/>
      <c r="G119" s="35"/>
      <c r="H119" s="35"/>
      <c r="I119" s="35"/>
      <c r="J119" s="35"/>
      <c r="K119" s="35"/>
      <c r="L119" s="35"/>
      <c r="M119" s="35"/>
      <c r="N119" s="35"/>
      <c r="O119" s="35"/>
      <c r="P119" s="4"/>
      <c r="Q119" s="4"/>
      <c r="R119" s="213"/>
      <c r="S119" s="213"/>
      <c r="T119" s="213"/>
      <c r="U119" s="213"/>
      <c r="V119" s="213"/>
      <c r="W119" s="213"/>
      <c r="X119" s="213"/>
      <c r="Y119" s="213"/>
      <c r="Z119" s="213"/>
      <c r="AA119" s="213"/>
      <c r="AB119" s="213"/>
      <c r="AC119" s="224"/>
      <c r="AD119" s="12" t="s">
        <v>264</v>
      </c>
      <c r="AE119" s="4"/>
      <c r="AF119">
        <v>1</v>
      </c>
    </row>
    <row r="120" spans="1:33">
      <c r="A120" s="136" t="s">
        <v>527</v>
      </c>
      <c r="B120" s="137" t="s">
        <v>14</v>
      </c>
      <c r="C120" s="137"/>
      <c r="D120" s="34">
        <v>0</v>
      </c>
      <c r="E120" s="34">
        <v>0</v>
      </c>
      <c r="F120" s="34">
        <v>0</v>
      </c>
      <c r="G120" s="34">
        <v>0</v>
      </c>
      <c r="H120" s="34">
        <v>0</v>
      </c>
      <c r="I120" s="34"/>
      <c r="J120" s="34"/>
      <c r="K120" s="34"/>
      <c r="L120" s="34"/>
      <c r="M120" s="34"/>
      <c r="N120" s="34"/>
      <c r="O120" s="34"/>
      <c r="P120" s="4"/>
      <c r="Q120" s="4"/>
      <c r="R120" s="213"/>
      <c r="S120" s="213"/>
      <c r="T120" s="213"/>
      <c r="U120" s="213"/>
      <c r="V120" s="213"/>
      <c r="W120" s="213"/>
      <c r="X120" s="213"/>
      <c r="Y120" s="213"/>
      <c r="Z120" s="213"/>
      <c r="AA120" s="213"/>
      <c r="AB120" s="213"/>
      <c r="AC120" s="224"/>
      <c r="AD120" s="12">
        <v>0</v>
      </c>
      <c r="AE120" s="4">
        <v>0</v>
      </c>
      <c r="AF120">
        <v>2</v>
      </c>
      <c r="AG120">
        <v>0</v>
      </c>
    </row>
    <row r="121" spans="1:33" ht="37.5">
      <c r="A121" s="145" t="s">
        <v>30</v>
      </c>
      <c r="B121" s="147" t="s">
        <v>528</v>
      </c>
      <c r="C121" s="147"/>
      <c r="D121" s="35"/>
      <c r="E121" s="35"/>
      <c r="F121" s="35"/>
      <c r="G121" s="35"/>
      <c r="H121" s="35"/>
      <c r="I121" s="35"/>
      <c r="J121" s="35"/>
      <c r="K121" s="35"/>
      <c r="L121" s="35"/>
      <c r="M121" s="35"/>
      <c r="N121" s="35"/>
      <c r="O121" s="35"/>
      <c r="P121" s="4"/>
      <c r="Q121" s="4"/>
      <c r="R121" s="213"/>
      <c r="S121" s="213"/>
      <c r="T121" s="213"/>
      <c r="U121" s="213"/>
      <c r="V121" s="213"/>
      <c r="W121" s="213"/>
      <c r="X121" s="213"/>
      <c r="Y121" s="213"/>
      <c r="Z121" s="213"/>
      <c r="AA121" s="213"/>
      <c r="AB121" s="213"/>
      <c r="AC121" s="224"/>
      <c r="AD121" s="12" t="s">
        <v>261</v>
      </c>
      <c r="AE121" s="4"/>
      <c r="AF121">
        <v>1</v>
      </c>
    </row>
    <row r="122" spans="1:33" ht="37.5">
      <c r="A122" s="145" t="s">
        <v>34</v>
      </c>
      <c r="B122" s="147" t="s">
        <v>529</v>
      </c>
      <c r="C122" s="147"/>
      <c r="D122" s="35"/>
      <c r="E122" s="35"/>
      <c r="F122" s="35"/>
      <c r="G122" s="35"/>
      <c r="H122" s="35"/>
      <c r="I122" s="35"/>
      <c r="J122" s="35"/>
      <c r="K122" s="35"/>
      <c r="L122" s="35"/>
      <c r="M122" s="35"/>
      <c r="N122" s="35"/>
      <c r="O122" s="35"/>
      <c r="P122" s="4"/>
      <c r="Q122" s="4"/>
      <c r="R122" s="213"/>
      <c r="S122" s="213"/>
      <c r="T122" s="213"/>
      <c r="U122" s="213"/>
      <c r="V122" s="213"/>
      <c r="W122" s="213"/>
      <c r="X122" s="213"/>
      <c r="Y122" s="213"/>
      <c r="Z122" s="213"/>
      <c r="AA122" s="213"/>
      <c r="AB122" s="213"/>
      <c r="AC122" s="224"/>
      <c r="AD122" s="12" t="s">
        <v>261</v>
      </c>
      <c r="AE122" s="4"/>
      <c r="AF122">
        <v>1</v>
      </c>
    </row>
    <row r="123" spans="1:33">
      <c r="A123" s="20" t="s">
        <v>530</v>
      </c>
      <c r="B123" s="137" t="s">
        <v>18</v>
      </c>
      <c r="C123" s="34">
        <f>SUM(C124:C139)</f>
        <v>5761</v>
      </c>
      <c r="D123" s="34">
        <f>SUM(D124:D139)</f>
        <v>5761</v>
      </c>
      <c r="E123" s="34">
        <f t="shared" ref="E123:AA123" si="154">SUM(E124:E139)</f>
        <v>0</v>
      </c>
      <c r="F123" s="34">
        <f t="shared" si="154"/>
        <v>5761</v>
      </c>
      <c r="G123" s="34">
        <f t="shared" si="154"/>
        <v>0</v>
      </c>
      <c r="H123" s="34">
        <f t="shared" si="154"/>
        <v>0</v>
      </c>
      <c r="I123" s="34"/>
      <c r="J123" s="34"/>
      <c r="K123" s="34"/>
      <c r="L123" s="34"/>
      <c r="M123" s="34"/>
      <c r="N123" s="34"/>
      <c r="O123" s="34"/>
      <c r="P123" s="34">
        <f t="shared" si="154"/>
        <v>4927</v>
      </c>
      <c r="Q123" s="34">
        <f t="shared" si="154"/>
        <v>4927</v>
      </c>
      <c r="R123" s="34">
        <f t="shared" si="154"/>
        <v>0</v>
      </c>
      <c r="S123" s="34">
        <f t="shared" si="154"/>
        <v>4927</v>
      </c>
      <c r="T123" s="34">
        <f t="shared" si="154"/>
        <v>0</v>
      </c>
      <c r="U123" s="34">
        <f t="shared" si="154"/>
        <v>0</v>
      </c>
      <c r="V123" s="34">
        <f t="shared" si="154"/>
        <v>0</v>
      </c>
      <c r="W123" s="34"/>
      <c r="X123" s="34">
        <f t="shared" si="154"/>
        <v>0</v>
      </c>
      <c r="Y123" s="34">
        <f t="shared" si="154"/>
        <v>0</v>
      </c>
      <c r="Z123" s="34">
        <f t="shared" si="154"/>
        <v>0</v>
      </c>
      <c r="AA123" s="34">
        <f t="shared" si="154"/>
        <v>0</v>
      </c>
      <c r="AB123" s="34"/>
      <c r="AC123" s="224">
        <f t="shared" ref="AC123:AC165" si="155">P123/C123*100</f>
        <v>85.523346641208121</v>
      </c>
      <c r="AD123" s="12">
        <v>0</v>
      </c>
      <c r="AE123" s="4">
        <v>0</v>
      </c>
      <c r="AF123">
        <v>16</v>
      </c>
      <c r="AG123">
        <v>7</v>
      </c>
    </row>
    <row r="124" spans="1:33" ht="37.5">
      <c r="A124" s="145" t="s">
        <v>30</v>
      </c>
      <c r="B124" s="146" t="s">
        <v>531</v>
      </c>
      <c r="C124" s="221">
        <f t="shared" ref="C124:C136" si="156">D124+J124</f>
        <v>751</v>
      </c>
      <c r="D124" s="36">
        <f t="shared" ref="D124:D136" si="157">SUM(E124:H124)</f>
        <v>751</v>
      </c>
      <c r="E124" s="36"/>
      <c r="F124" s="36">
        <v>751</v>
      </c>
      <c r="G124" s="36"/>
      <c r="H124" s="36"/>
      <c r="I124" s="36"/>
      <c r="J124" s="36"/>
      <c r="K124" s="35"/>
      <c r="L124" s="35"/>
      <c r="M124" s="35"/>
      <c r="N124" s="35"/>
      <c r="O124" s="35"/>
      <c r="P124" s="36">
        <f t="shared" ref="P124:P125" si="158">Q124+V124</f>
        <v>751</v>
      </c>
      <c r="Q124" s="36">
        <f t="shared" ref="Q124:Q125" si="159">SUM(R124:U124)</f>
        <v>751</v>
      </c>
      <c r="R124" s="213"/>
      <c r="S124" s="36">
        <v>751</v>
      </c>
      <c r="T124" s="213"/>
      <c r="U124" s="213"/>
      <c r="V124" s="213"/>
      <c r="W124" s="213"/>
      <c r="X124" s="213"/>
      <c r="Y124" s="213"/>
      <c r="Z124" s="213"/>
      <c r="AA124" s="213"/>
      <c r="AB124" s="213"/>
      <c r="AC124" s="393">
        <f t="shared" si="155"/>
        <v>100</v>
      </c>
      <c r="AD124" s="12" t="s">
        <v>267</v>
      </c>
      <c r="AE124" s="12" t="s">
        <v>714</v>
      </c>
      <c r="AF124">
        <v>1</v>
      </c>
      <c r="AG124">
        <v>1</v>
      </c>
    </row>
    <row r="125" spans="1:33" ht="37.5">
      <c r="A125" s="145" t="s">
        <v>34</v>
      </c>
      <c r="B125" s="146" t="s">
        <v>532</v>
      </c>
      <c r="C125" s="221">
        <f t="shared" si="156"/>
        <v>1429</v>
      </c>
      <c r="D125" s="36">
        <f t="shared" si="157"/>
        <v>1429</v>
      </c>
      <c r="E125" s="36"/>
      <c r="F125" s="36">
        <v>1429</v>
      </c>
      <c r="G125" s="36"/>
      <c r="H125" s="36"/>
      <c r="I125" s="36"/>
      <c r="J125" s="36"/>
      <c r="K125" s="35"/>
      <c r="L125" s="35"/>
      <c r="M125" s="35"/>
      <c r="N125" s="35"/>
      <c r="O125" s="35"/>
      <c r="P125" s="36">
        <f t="shared" si="158"/>
        <v>1429</v>
      </c>
      <c r="Q125" s="36">
        <f t="shared" si="159"/>
        <v>1429</v>
      </c>
      <c r="R125" s="36"/>
      <c r="S125" s="36">
        <v>1429</v>
      </c>
      <c r="T125" s="213"/>
      <c r="U125" s="213"/>
      <c r="V125" s="213"/>
      <c r="W125" s="213"/>
      <c r="X125" s="213"/>
      <c r="Y125" s="213"/>
      <c r="Z125" s="213"/>
      <c r="AA125" s="213"/>
      <c r="AB125" s="213"/>
      <c r="AC125" s="393">
        <f t="shared" si="155"/>
        <v>100</v>
      </c>
      <c r="AD125" s="12" t="s">
        <v>267</v>
      </c>
      <c r="AE125" s="12" t="s">
        <v>714</v>
      </c>
      <c r="AF125">
        <v>1</v>
      </c>
      <c r="AG125">
        <v>1</v>
      </c>
    </row>
    <row r="126" spans="1:33" ht="37.5">
      <c r="A126" s="145" t="s">
        <v>36</v>
      </c>
      <c r="B126" s="146" t="s">
        <v>533</v>
      </c>
      <c r="C126" s="221">
        <f t="shared" si="156"/>
        <v>0</v>
      </c>
      <c r="D126" s="36">
        <f t="shared" si="157"/>
        <v>0</v>
      </c>
      <c r="E126" s="36"/>
      <c r="F126" s="36">
        <v>0</v>
      </c>
      <c r="G126" s="36"/>
      <c r="H126" s="36"/>
      <c r="I126" s="36"/>
      <c r="J126" s="36"/>
      <c r="K126" s="35"/>
      <c r="L126" s="35"/>
      <c r="M126" s="35"/>
      <c r="N126" s="35"/>
      <c r="O126" s="35"/>
      <c r="P126" s="4"/>
      <c r="Q126" s="4"/>
      <c r="R126" s="213"/>
      <c r="S126" s="213"/>
      <c r="T126" s="213"/>
      <c r="U126" s="213"/>
      <c r="V126" s="213"/>
      <c r="W126" s="213"/>
      <c r="X126" s="213"/>
      <c r="Y126" s="213"/>
      <c r="Z126" s="213"/>
      <c r="AA126" s="213"/>
      <c r="AB126" s="213"/>
      <c r="AC126" s="224"/>
      <c r="AD126" s="12" t="s">
        <v>267</v>
      </c>
      <c r="AE126" s="12"/>
      <c r="AF126">
        <v>1</v>
      </c>
    </row>
    <row r="127" spans="1:33" ht="37.5">
      <c r="A127" s="145" t="s">
        <v>80</v>
      </c>
      <c r="B127" s="146" t="s">
        <v>534</v>
      </c>
      <c r="C127" s="221">
        <f t="shared" si="156"/>
        <v>0</v>
      </c>
      <c r="D127" s="36">
        <f t="shared" si="157"/>
        <v>0</v>
      </c>
      <c r="E127" s="36"/>
      <c r="F127" s="36">
        <v>0</v>
      </c>
      <c r="G127" s="36"/>
      <c r="H127" s="36"/>
      <c r="I127" s="36"/>
      <c r="J127" s="36"/>
      <c r="K127" s="35"/>
      <c r="L127" s="35"/>
      <c r="M127" s="35"/>
      <c r="N127" s="35"/>
      <c r="O127" s="35"/>
      <c r="P127" s="4"/>
      <c r="Q127" s="4"/>
      <c r="R127" s="213"/>
      <c r="S127" s="213"/>
      <c r="T127" s="213"/>
      <c r="U127" s="213"/>
      <c r="V127" s="213"/>
      <c r="W127" s="213"/>
      <c r="X127" s="213"/>
      <c r="Y127" s="213"/>
      <c r="Z127" s="213"/>
      <c r="AA127" s="213"/>
      <c r="AB127" s="213"/>
      <c r="AC127" s="224"/>
      <c r="AD127" s="12" t="s">
        <v>267</v>
      </c>
      <c r="AE127" s="12"/>
      <c r="AF127">
        <v>1</v>
      </c>
    </row>
    <row r="128" spans="1:33" ht="37.5">
      <c r="A128" s="145" t="s">
        <v>82</v>
      </c>
      <c r="B128" s="146" t="s">
        <v>535</v>
      </c>
      <c r="C128" s="221">
        <f t="shared" si="156"/>
        <v>547</v>
      </c>
      <c r="D128" s="36">
        <f t="shared" si="157"/>
        <v>547</v>
      </c>
      <c r="E128" s="36"/>
      <c r="F128" s="36">
        <v>547</v>
      </c>
      <c r="G128" s="36"/>
      <c r="H128" s="36"/>
      <c r="I128" s="36"/>
      <c r="J128" s="36"/>
      <c r="K128" s="35"/>
      <c r="L128" s="35"/>
      <c r="M128" s="35"/>
      <c r="N128" s="35"/>
      <c r="O128" s="35"/>
      <c r="P128" s="36">
        <f t="shared" ref="P128" si="160">Q128+V128</f>
        <v>0</v>
      </c>
      <c r="Q128" s="36">
        <f t="shared" ref="Q128" si="161">SUM(R128:U128)</f>
        <v>0</v>
      </c>
      <c r="R128" s="213"/>
      <c r="S128" s="213"/>
      <c r="T128" s="213"/>
      <c r="U128" s="213"/>
      <c r="V128" s="213"/>
      <c r="W128" s="213"/>
      <c r="X128" s="213"/>
      <c r="Y128" s="213"/>
      <c r="Z128" s="213"/>
      <c r="AA128" s="213"/>
      <c r="AB128" s="213"/>
      <c r="AC128" s="224">
        <f t="shared" si="155"/>
        <v>0</v>
      </c>
      <c r="AD128" s="12" t="s">
        <v>267</v>
      </c>
      <c r="AE128" s="12" t="s">
        <v>714</v>
      </c>
      <c r="AF128">
        <v>1</v>
      </c>
      <c r="AG128">
        <v>1</v>
      </c>
    </row>
    <row r="129" spans="1:35" ht="37.5">
      <c r="A129" s="145" t="s">
        <v>84</v>
      </c>
      <c r="B129" s="146" t="s">
        <v>536</v>
      </c>
      <c r="C129" s="221">
        <f t="shared" si="156"/>
        <v>1410</v>
      </c>
      <c r="D129" s="36">
        <f t="shared" si="157"/>
        <v>1410</v>
      </c>
      <c r="E129" s="36"/>
      <c r="F129" s="36">
        <v>1410</v>
      </c>
      <c r="G129" s="36"/>
      <c r="H129" s="36"/>
      <c r="I129" s="36"/>
      <c r="J129" s="36"/>
      <c r="K129" s="35"/>
      <c r="L129" s="35"/>
      <c r="M129" s="35"/>
      <c r="N129" s="35"/>
      <c r="O129" s="35"/>
      <c r="P129" s="36">
        <f>Q129+V129</f>
        <v>1410</v>
      </c>
      <c r="Q129" s="36">
        <f>SUM(R129:U129)</f>
        <v>1410</v>
      </c>
      <c r="R129" s="36"/>
      <c r="S129" s="36">
        <v>1410</v>
      </c>
      <c r="T129" s="213"/>
      <c r="U129" s="213"/>
      <c r="V129" s="213"/>
      <c r="W129" s="213"/>
      <c r="X129" s="213"/>
      <c r="Y129" s="213"/>
      <c r="Z129" s="213"/>
      <c r="AA129" s="213"/>
      <c r="AB129" s="213"/>
      <c r="AC129" s="393">
        <f t="shared" si="155"/>
        <v>100</v>
      </c>
      <c r="AD129" s="12" t="s">
        <v>267</v>
      </c>
      <c r="AE129" s="12" t="s">
        <v>714</v>
      </c>
      <c r="AF129">
        <v>1</v>
      </c>
      <c r="AG129">
        <v>1</v>
      </c>
      <c r="AI129">
        <v>4046</v>
      </c>
    </row>
    <row r="130" spans="1:35" ht="37.5">
      <c r="A130" s="145" t="s">
        <v>67</v>
      </c>
      <c r="B130" s="146" t="s">
        <v>537</v>
      </c>
      <c r="C130" s="221">
        <f t="shared" si="156"/>
        <v>1043</v>
      </c>
      <c r="D130" s="36">
        <f t="shared" si="157"/>
        <v>1043</v>
      </c>
      <c r="E130" s="36"/>
      <c r="F130" s="36">
        <v>1043</v>
      </c>
      <c r="G130" s="36"/>
      <c r="H130" s="36"/>
      <c r="I130" s="36"/>
      <c r="J130" s="36"/>
      <c r="K130" s="35"/>
      <c r="L130" s="35"/>
      <c r="M130" s="35"/>
      <c r="N130" s="35"/>
      <c r="O130" s="35"/>
      <c r="P130" s="36">
        <f>Q130+V130</f>
        <v>1043</v>
      </c>
      <c r="Q130" s="36">
        <f>SUM(R130:U130)</f>
        <v>1043</v>
      </c>
      <c r="R130" s="36"/>
      <c r="S130" s="36">
        <v>1043</v>
      </c>
      <c r="T130" s="213"/>
      <c r="U130" s="213"/>
      <c r="V130" s="213"/>
      <c r="W130" s="213"/>
      <c r="X130" s="213"/>
      <c r="Y130" s="213"/>
      <c r="Z130" s="213"/>
      <c r="AA130" s="213"/>
      <c r="AB130" s="213"/>
      <c r="AC130" s="393">
        <f t="shared" si="155"/>
        <v>100</v>
      </c>
      <c r="AD130" s="12" t="s">
        <v>267</v>
      </c>
      <c r="AE130" s="12" t="s">
        <v>714</v>
      </c>
      <c r="AF130">
        <v>1</v>
      </c>
      <c r="AG130">
        <v>1</v>
      </c>
      <c r="AI130" s="57">
        <f>S228+S279+AI129</f>
        <v>5539</v>
      </c>
    </row>
    <row r="131" spans="1:35" ht="37.5">
      <c r="A131" s="145" t="s">
        <v>69</v>
      </c>
      <c r="B131" s="146" t="s">
        <v>538</v>
      </c>
      <c r="C131" s="220">
        <f t="shared" si="156"/>
        <v>0</v>
      </c>
      <c r="D131" s="39">
        <f t="shared" si="157"/>
        <v>0</v>
      </c>
      <c r="E131" s="35"/>
      <c r="F131" s="35">
        <v>0</v>
      </c>
      <c r="G131" s="35"/>
      <c r="H131" s="35"/>
      <c r="I131" s="35"/>
      <c r="J131" s="35"/>
      <c r="K131" s="35"/>
      <c r="L131" s="35"/>
      <c r="M131" s="35"/>
      <c r="N131" s="35"/>
      <c r="O131" s="35"/>
      <c r="P131" s="36">
        <f t="shared" ref="P131:P134" si="162">Q131+V131</f>
        <v>0</v>
      </c>
      <c r="Q131" s="36">
        <f t="shared" ref="Q131:Q134" si="163">SUM(R131:U131)</f>
        <v>0</v>
      </c>
      <c r="R131" s="36"/>
      <c r="S131" s="213"/>
      <c r="T131" s="213"/>
      <c r="U131" s="213"/>
      <c r="V131" s="213"/>
      <c r="W131" s="213"/>
      <c r="X131" s="213"/>
      <c r="Y131" s="213"/>
      <c r="Z131" s="213"/>
      <c r="AA131" s="213"/>
      <c r="AB131" s="213"/>
      <c r="AC131" s="224"/>
      <c r="AD131" s="12" t="s">
        <v>267</v>
      </c>
      <c r="AE131" s="12"/>
      <c r="AF131">
        <v>1</v>
      </c>
    </row>
    <row r="132" spans="1:35" ht="37.5">
      <c r="A132" s="145" t="s">
        <v>71</v>
      </c>
      <c r="B132" s="146" t="s">
        <v>110</v>
      </c>
      <c r="C132" s="220">
        <f t="shared" si="156"/>
        <v>0</v>
      </c>
      <c r="D132" s="39">
        <f t="shared" si="157"/>
        <v>0</v>
      </c>
      <c r="E132" s="35"/>
      <c r="F132" s="35">
        <v>0</v>
      </c>
      <c r="G132" s="35"/>
      <c r="H132" s="35"/>
      <c r="I132" s="35"/>
      <c r="J132" s="35"/>
      <c r="K132" s="35"/>
      <c r="L132" s="35"/>
      <c r="M132" s="35"/>
      <c r="N132" s="35"/>
      <c r="O132" s="35"/>
      <c r="P132" s="36">
        <f t="shared" si="162"/>
        <v>0</v>
      </c>
      <c r="Q132" s="36">
        <f t="shared" si="163"/>
        <v>0</v>
      </c>
      <c r="R132" s="36"/>
      <c r="S132" s="213"/>
      <c r="T132" s="213"/>
      <c r="U132" s="213"/>
      <c r="V132" s="213"/>
      <c r="W132" s="213"/>
      <c r="X132" s="213"/>
      <c r="Y132" s="213"/>
      <c r="Z132" s="213"/>
      <c r="AA132" s="213"/>
      <c r="AB132" s="213"/>
      <c r="AC132" s="224"/>
      <c r="AD132" s="12" t="s">
        <v>267</v>
      </c>
      <c r="AE132" s="12"/>
      <c r="AF132">
        <v>1</v>
      </c>
    </row>
    <row r="133" spans="1:35" ht="37.5">
      <c r="A133" s="145" t="s">
        <v>73</v>
      </c>
      <c r="B133" s="146" t="s">
        <v>539</v>
      </c>
      <c r="C133" s="220">
        <f t="shared" si="156"/>
        <v>0</v>
      </c>
      <c r="D133" s="39">
        <f t="shared" si="157"/>
        <v>0</v>
      </c>
      <c r="E133" s="35"/>
      <c r="F133" s="35">
        <v>0</v>
      </c>
      <c r="G133" s="35"/>
      <c r="H133" s="35"/>
      <c r="I133" s="35"/>
      <c r="J133" s="35"/>
      <c r="K133" s="35"/>
      <c r="L133" s="35"/>
      <c r="M133" s="35"/>
      <c r="N133" s="35"/>
      <c r="O133" s="35"/>
      <c r="P133" s="36">
        <f t="shared" si="162"/>
        <v>0</v>
      </c>
      <c r="Q133" s="36">
        <f t="shared" si="163"/>
        <v>0</v>
      </c>
      <c r="R133" s="36"/>
      <c r="S133" s="213"/>
      <c r="T133" s="213"/>
      <c r="U133" s="213"/>
      <c r="V133" s="213"/>
      <c r="W133" s="213"/>
      <c r="X133" s="213"/>
      <c r="Y133" s="213"/>
      <c r="Z133" s="213"/>
      <c r="AA133" s="213"/>
      <c r="AB133" s="213"/>
      <c r="AC133" s="224"/>
      <c r="AD133" s="12" t="s">
        <v>267</v>
      </c>
      <c r="AE133" s="12">
        <v>0</v>
      </c>
      <c r="AF133">
        <v>1</v>
      </c>
    </row>
    <row r="134" spans="1:35" ht="37.5">
      <c r="A134" s="145" t="s">
        <v>503</v>
      </c>
      <c r="B134" s="146" t="s">
        <v>540</v>
      </c>
      <c r="C134" s="221">
        <f t="shared" si="156"/>
        <v>294</v>
      </c>
      <c r="D134" s="36">
        <f t="shared" si="157"/>
        <v>294</v>
      </c>
      <c r="E134" s="36"/>
      <c r="F134" s="36">
        <v>294</v>
      </c>
      <c r="G134" s="36"/>
      <c r="H134" s="36"/>
      <c r="I134" s="36"/>
      <c r="J134" s="36"/>
      <c r="K134" s="36"/>
      <c r="L134" s="36"/>
      <c r="M134" s="35"/>
      <c r="N134" s="35"/>
      <c r="O134" s="35"/>
      <c r="P134" s="36">
        <f t="shared" si="162"/>
        <v>294</v>
      </c>
      <c r="Q134" s="36">
        <f t="shared" si="163"/>
        <v>294</v>
      </c>
      <c r="R134" s="36"/>
      <c r="S134" s="36">
        <v>294</v>
      </c>
      <c r="T134" s="213"/>
      <c r="U134" s="213"/>
      <c r="V134" s="213"/>
      <c r="W134" s="213"/>
      <c r="X134" s="213"/>
      <c r="Y134" s="213"/>
      <c r="Z134" s="213"/>
      <c r="AA134" s="213"/>
      <c r="AB134" s="213"/>
      <c r="AC134" s="393"/>
      <c r="AD134" s="12" t="s">
        <v>267</v>
      </c>
      <c r="AE134" s="12" t="s">
        <v>714</v>
      </c>
      <c r="AF134">
        <v>1</v>
      </c>
      <c r="AG134">
        <v>1</v>
      </c>
    </row>
    <row r="135" spans="1:35" ht="37.5">
      <c r="A135" s="145" t="s">
        <v>541</v>
      </c>
      <c r="B135" s="146" t="s">
        <v>542</v>
      </c>
      <c r="C135" s="221">
        <f t="shared" si="156"/>
        <v>0</v>
      </c>
      <c r="D135" s="36">
        <f t="shared" si="157"/>
        <v>0</v>
      </c>
      <c r="E135" s="36"/>
      <c r="F135" s="36">
        <v>0</v>
      </c>
      <c r="G135" s="36"/>
      <c r="H135" s="36"/>
      <c r="I135" s="36"/>
      <c r="J135" s="36"/>
      <c r="K135" s="36"/>
      <c r="L135" s="36"/>
      <c r="M135" s="35"/>
      <c r="N135" s="35"/>
      <c r="O135" s="35"/>
      <c r="P135" s="4"/>
      <c r="Q135" s="4"/>
      <c r="R135" s="213"/>
      <c r="S135" s="213"/>
      <c r="T135" s="213"/>
      <c r="U135" s="213"/>
      <c r="V135" s="213"/>
      <c r="W135" s="213"/>
      <c r="X135" s="213"/>
      <c r="Y135" s="213"/>
      <c r="Z135" s="213"/>
      <c r="AA135" s="213"/>
      <c r="AB135" s="213"/>
      <c r="AC135" s="224"/>
      <c r="AD135" s="12" t="s">
        <v>267</v>
      </c>
      <c r="AE135" s="12"/>
      <c r="AF135">
        <v>1</v>
      </c>
    </row>
    <row r="136" spans="1:35" ht="37.5">
      <c r="A136" s="145" t="s">
        <v>505</v>
      </c>
      <c r="B136" s="146" t="s">
        <v>543</v>
      </c>
      <c r="C136" s="221">
        <f t="shared" si="156"/>
        <v>287</v>
      </c>
      <c r="D136" s="36">
        <f t="shared" si="157"/>
        <v>287</v>
      </c>
      <c r="E136" s="36"/>
      <c r="F136" s="36">
        <v>287</v>
      </c>
      <c r="G136" s="36"/>
      <c r="H136" s="36"/>
      <c r="I136" s="36"/>
      <c r="J136" s="36"/>
      <c r="K136" s="36"/>
      <c r="L136" s="36"/>
      <c r="M136" s="35"/>
      <c r="N136" s="35"/>
      <c r="O136" s="35"/>
      <c r="P136" s="4"/>
      <c r="Q136" s="4"/>
      <c r="R136" s="213"/>
      <c r="S136" s="213"/>
      <c r="T136" s="213"/>
      <c r="U136" s="213"/>
      <c r="V136" s="213"/>
      <c r="W136" s="213"/>
      <c r="X136" s="213"/>
      <c r="Y136" s="213"/>
      <c r="Z136" s="213"/>
      <c r="AA136" s="213"/>
      <c r="AB136" s="213"/>
      <c r="AC136" s="224"/>
      <c r="AD136" s="12" t="s">
        <v>267</v>
      </c>
      <c r="AE136" s="12" t="s">
        <v>714</v>
      </c>
      <c r="AF136">
        <v>1</v>
      </c>
      <c r="AG136">
        <v>1</v>
      </c>
    </row>
    <row r="137" spans="1:35" ht="37.5">
      <c r="A137" s="145" t="s">
        <v>507</v>
      </c>
      <c r="B137" s="146" t="s">
        <v>544</v>
      </c>
      <c r="C137" s="146"/>
      <c r="D137" s="35">
        <v>0</v>
      </c>
      <c r="E137" s="35"/>
      <c r="F137" s="35">
        <v>0</v>
      </c>
      <c r="G137" s="35"/>
      <c r="H137" s="35"/>
      <c r="I137" s="35"/>
      <c r="J137" s="35"/>
      <c r="K137" s="35"/>
      <c r="L137" s="35"/>
      <c r="M137" s="35"/>
      <c r="N137" s="35"/>
      <c r="O137" s="35"/>
      <c r="P137" s="4"/>
      <c r="Q137" s="4"/>
      <c r="R137" s="213"/>
      <c r="S137" s="213"/>
      <c r="T137" s="213"/>
      <c r="U137" s="213"/>
      <c r="V137" s="213"/>
      <c r="W137" s="213"/>
      <c r="X137" s="213"/>
      <c r="Y137" s="213"/>
      <c r="Z137" s="213"/>
      <c r="AA137" s="213"/>
      <c r="AB137" s="213"/>
      <c r="AC137" s="224"/>
      <c r="AD137" s="12" t="s">
        <v>267</v>
      </c>
      <c r="AE137" s="4"/>
      <c r="AF137">
        <v>1</v>
      </c>
    </row>
    <row r="138" spans="1:35" ht="37.5">
      <c r="A138" s="145" t="s">
        <v>509</v>
      </c>
      <c r="B138" s="146" t="s">
        <v>545</v>
      </c>
      <c r="C138" s="146"/>
      <c r="D138" s="35">
        <v>0</v>
      </c>
      <c r="E138" s="35"/>
      <c r="F138" s="35">
        <v>0</v>
      </c>
      <c r="G138" s="35"/>
      <c r="H138" s="35"/>
      <c r="I138" s="35"/>
      <c r="J138" s="35"/>
      <c r="K138" s="35"/>
      <c r="L138" s="35"/>
      <c r="M138" s="35"/>
      <c r="N138" s="35"/>
      <c r="O138" s="35"/>
      <c r="P138" s="4"/>
      <c r="Q138" s="4"/>
      <c r="R138" s="213"/>
      <c r="S138" s="213"/>
      <c r="T138" s="213"/>
      <c r="U138" s="213"/>
      <c r="V138" s="213"/>
      <c r="W138" s="213"/>
      <c r="X138" s="213"/>
      <c r="Y138" s="213"/>
      <c r="Z138" s="213"/>
      <c r="AA138" s="213"/>
      <c r="AB138" s="213"/>
      <c r="AC138" s="224"/>
      <c r="AD138" s="12" t="s">
        <v>267</v>
      </c>
      <c r="AE138" s="4"/>
      <c r="AF138">
        <v>1</v>
      </c>
    </row>
    <row r="139" spans="1:35" ht="37.5">
      <c r="A139" s="145" t="s">
        <v>511</v>
      </c>
      <c r="B139" s="146" t="s">
        <v>546</v>
      </c>
      <c r="C139" s="146"/>
      <c r="D139" s="35">
        <v>0</v>
      </c>
      <c r="E139" s="35"/>
      <c r="F139" s="35">
        <v>0</v>
      </c>
      <c r="G139" s="35"/>
      <c r="H139" s="35"/>
      <c r="I139" s="35"/>
      <c r="J139" s="35"/>
      <c r="K139" s="35"/>
      <c r="L139" s="35"/>
      <c r="M139" s="35"/>
      <c r="N139" s="35"/>
      <c r="O139" s="35"/>
      <c r="P139" s="4"/>
      <c r="Q139" s="4"/>
      <c r="R139" s="213"/>
      <c r="S139" s="213"/>
      <c r="T139" s="213"/>
      <c r="U139" s="213"/>
      <c r="V139" s="213"/>
      <c r="W139" s="213"/>
      <c r="X139" s="213"/>
      <c r="Y139" s="213"/>
      <c r="Z139" s="213"/>
      <c r="AA139" s="213"/>
      <c r="AB139" s="213"/>
      <c r="AC139" s="224"/>
      <c r="AD139" s="12" t="s">
        <v>267</v>
      </c>
      <c r="AE139" s="4"/>
      <c r="AF139">
        <v>1</v>
      </c>
    </row>
    <row r="140" spans="1:35">
      <c r="A140" s="20" t="s">
        <v>547</v>
      </c>
      <c r="B140" s="137" t="s">
        <v>19</v>
      </c>
      <c r="C140" s="137"/>
      <c r="D140" s="34">
        <v>0</v>
      </c>
      <c r="E140" s="34">
        <v>0</v>
      </c>
      <c r="F140" s="34">
        <v>0</v>
      </c>
      <c r="G140" s="34">
        <v>0</v>
      </c>
      <c r="H140" s="34">
        <v>0</v>
      </c>
      <c r="I140" s="34"/>
      <c r="J140" s="34"/>
      <c r="K140" s="34"/>
      <c r="L140" s="34"/>
      <c r="M140" s="34"/>
      <c r="N140" s="34"/>
      <c r="O140" s="34"/>
      <c r="P140" s="4"/>
      <c r="Q140" s="4"/>
      <c r="R140" s="213"/>
      <c r="S140" s="213"/>
      <c r="T140" s="213"/>
      <c r="U140" s="213"/>
      <c r="V140" s="213"/>
      <c r="W140" s="213"/>
      <c r="X140" s="213"/>
      <c r="Y140" s="213"/>
      <c r="Z140" s="213"/>
      <c r="AA140" s="213"/>
      <c r="AB140" s="213"/>
      <c r="AC140" s="224"/>
      <c r="AD140" s="12">
        <v>0</v>
      </c>
      <c r="AE140" s="4">
        <v>0</v>
      </c>
      <c r="AF140">
        <v>2</v>
      </c>
      <c r="AG140">
        <v>0</v>
      </c>
    </row>
    <row r="141" spans="1:35" ht="37.5">
      <c r="A141" s="145" t="s">
        <v>30</v>
      </c>
      <c r="B141" s="146" t="s">
        <v>548</v>
      </c>
      <c r="C141" s="146"/>
      <c r="D141" s="35"/>
      <c r="E141" s="35"/>
      <c r="F141" s="35"/>
      <c r="G141" s="35"/>
      <c r="H141" s="35"/>
      <c r="I141" s="35"/>
      <c r="J141" s="35"/>
      <c r="K141" s="35"/>
      <c r="L141" s="35"/>
      <c r="M141" s="35"/>
      <c r="N141" s="35"/>
      <c r="O141" s="35"/>
      <c r="P141" s="4"/>
      <c r="Q141" s="4"/>
      <c r="R141" s="213"/>
      <c r="S141" s="213"/>
      <c r="T141" s="213"/>
      <c r="U141" s="213"/>
      <c r="V141" s="213"/>
      <c r="W141" s="213"/>
      <c r="X141" s="213"/>
      <c r="Y141" s="213"/>
      <c r="Z141" s="213"/>
      <c r="AA141" s="213"/>
      <c r="AB141" s="213"/>
      <c r="AC141" s="224"/>
      <c r="AD141" s="12" t="s">
        <v>266</v>
      </c>
      <c r="AE141" s="4"/>
      <c r="AF141">
        <v>1</v>
      </c>
    </row>
    <row r="142" spans="1:35" ht="37.5">
      <c r="A142" s="145" t="s">
        <v>34</v>
      </c>
      <c r="B142" s="146" t="s">
        <v>549</v>
      </c>
      <c r="C142" s="146"/>
      <c r="D142" s="35"/>
      <c r="E142" s="35"/>
      <c r="F142" s="35"/>
      <c r="G142" s="35"/>
      <c r="H142" s="35"/>
      <c r="I142" s="35"/>
      <c r="J142" s="35"/>
      <c r="K142" s="35"/>
      <c r="L142" s="35"/>
      <c r="M142" s="35"/>
      <c r="N142" s="35"/>
      <c r="O142" s="35"/>
      <c r="P142" s="4"/>
      <c r="Q142" s="4"/>
      <c r="R142" s="213"/>
      <c r="S142" s="213"/>
      <c r="T142" s="213"/>
      <c r="U142" s="213"/>
      <c r="V142" s="213"/>
      <c r="W142" s="213"/>
      <c r="X142" s="213"/>
      <c r="Y142" s="213"/>
      <c r="Z142" s="213"/>
      <c r="AA142" s="213"/>
      <c r="AB142" s="213"/>
      <c r="AC142" s="224"/>
      <c r="AD142" s="12" t="s">
        <v>266</v>
      </c>
      <c r="AE142" s="4"/>
      <c r="AF142">
        <v>1</v>
      </c>
    </row>
    <row r="143" spans="1:35">
      <c r="A143" s="20" t="s">
        <v>550</v>
      </c>
      <c r="B143" s="137" t="s">
        <v>20</v>
      </c>
      <c r="C143" s="137"/>
      <c r="D143" s="34">
        <v>0</v>
      </c>
      <c r="E143" s="34">
        <v>0</v>
      </c>
      <c r="F143" s="34">
        <v>0</v>
      </c>
      <c r="G143" s="34">
        <v>0</v>
      </c>
      <c r="H143" s="34">
        <v>0</v>
      </c>
      <c r="I143" s="34"/>
      <c r="J143" s="34"/>
      <c r="K143" s="34"/>
      <c r="L143" s="34"/>
      <c r="M143" s="34"/>
      <c r="N143" s="34"/>
      <c r="O143" s="34"/>
      <c r="P143" s="4"/>
      <c r="Q143" s="4"/>
      <c r="R143" s="213"/>
      <c r="S143" s="213"/>
      <c r="T143" s="213"/>
      <c r="U143" s="213"/>
      <c r="V143" s="213"/>
      <c r="W143" s="213"/>
      <c r="X143" s="213"/>
      <c r="Y143" s="213"/>
      <c r="Z143" s="213"/>
      <c r="AA143" s="213"/>
      <c r="AB143" s="213"/>
      <c r="AC143" s="224"/>
      <c r="AD143" s="12">
        <v>0</v>
      </c>
      <c r="AE143" s="4">
        <v>0</v>
      </c>
      <c r="AF143">
        <v>5</v>
      </c>
      <c r="AG143">
        <v>0</v>
      </c>
    </row>
    <row r="144" spans="1:35" ht="37.5">
      <c r="A144" s="145" t="s">
        <v>30</v>
      </c>
      <c r="B144" s="146" t="s">
        <v>551</v>
      </c>
      <c r="C144" s="146"/>
      <c r="D144" s="35"/>
      <c r="E144" s="35"/>
      <c r="F144" s="35"/>
      <c r="G144" s="35"/>
      <c r="H144" s="35"/>
      <c r="I144" s="35"/>
      <c r="J144" s="35"/>
      <c r="K144" s="35"/>
      <c r="L144" s="35"/>
      <c r="M144" s="35"/>
      <c r="N144" s="35"/>
      <c r="O144" s="35"/>
      <c r="P144" s="4"/>
      <c r="Q144" s="4"/>
      <c r="R144" s="213"/>
      <c r="S144" s="213"/>
      <c r="T144" s="213"/>
      <c r="U144" s="213"/>
      <c r="V144" s="213"/>
      <c r="W144" s="213"/>
      <c r="X144" s="213"/>
      <c r="Y144" s="213"/>
      <c r="Z144" s="213"/>
      <c r="AA144" s="213"/>
      <c r="AB144" s="213"/>
      <c r="AC144" s="224"/>
      <c r="AD144" s="12" t="s">
        <v>268</v>
      </c>
      <c r="AE144" s="4"/>
      <c r="AF144">
        <v>1</v>
      </c>
    </row>
    <row r="145" spans="1:33" ht="37.5">
      <c r="A145" s="145" t="s">
        <v>34</v>
      </c>
      <c r="B145" s="146" t="s">
        <v>552</v>
      </c>
      <c r="C145" s="146"/>
      <c r="D145" s="35"/>
      <c r="E145" s="35"/>
      <c r="F145" s="35"/>
      <c r="G145" s="35"/>
      <c r="H145" s="35"/>
      <c r="I145" s="35"/>
      <c r="J145" s="35"/>
      <c r="K145" s="35"/>
      <c r="L145" s="35"/>
      <c r="M145" s="35"/>
      <c r="N145" s="35"/>
      <c r="O145" s="35"/>
      <c r="P145" s="4"/>
      <c r="Q145" s="4"/>
      <c r="R145" s="213"/>
      <c r="S145" s="213"/>
      <c r="T145" s="213"/>
      <c r="U145" s="213"/>
      <c r="V145" s="213"/>
      <c r="W145" s="213"/>
      <c r="X145" s="213"/>
      <c r="Y145" s="213"/>
      <c r="Z145" s="213"/>
      <c r="AA145" s="213"/>
      <c r="AB145" s="213"/>
      <c r="AC145" s="224"/>
      <c r="AD145" s="12" t="s">
        <v>268</v>
      </c>
      <c r="AE145" s="4"/>
      <c r="AF145">
        <v>1</v>
      </c>
    </row>
    <row r="146" spans="1:33" ht="37.5">
      <c r="A146" s="145" t="s">
        <v>36</v>
      </c>
      <c r="B146" s="146" t="s">
        <v>553</v>
      </c>
      <c r="C146" s="146"/>
      <c r="D146" s="35"/>
      <c r="E146" s="35"/>
      <c r="F146" s="35"/>
      <c r="G146" s="35"/>
      <c r="H146" s="35"/>
      <c r="I146" s="35"/>
      <c r="J146" s="35"/>
      <c r="K146" s="35"/>
      <c r="L146" s="35"/>
      <c r="M146" s="35"/>
      <c r="N146" s="35"/>
      <c r="O146" s="35"/>
      <c r="P146" s="4"/>
      <c r="Q146" s="4"/>
      <c r="R146" s="213"/>
      <c r="S146" s="213"/>
      <c r="T146" s="213"/>
      <c r="U146" s="213"/>
      <c r="V146" s="213"/>
      <c r="W146" s="213"/>
      <c r="X146" s="213"/>
      <c r="Y146" s="213"/>
      <c r="Z146" s="213"/>
      <c r="AA146" s="213"/>
      <c r="AB146" s="213"/>
      <c r="AC146" s="224"/>
      <c r="AD146" s="12" t="s">
        <v>268</v>
      </c>
      <c r="AE146" s="4"/>
      <c r="AF146">
        <v>1</v>
      </c>
    </row>
    <row r="147" spans="1:33" ht="37.5">
      <c r="A147" s="145" t="s">
        <v>80</v>
      </c>
      <c r="B147" s="146" t="s">
        <v>554</v>
      </c>
      <c r="C147" s="146"/>
      <c r="D147" s="35"/>
      <c r="E147" s="35"/>
      <c r="F147" s="35"/>
      <c r="G147" s="35"/>
      <c r="H147" s="35"/>
      <c r="I147" s="35"/>
      <c r="J147" s="35"/>
      <c r="K147" s="35"/>
      <c r="L147" s="35"/>
      <c r="M147" s="35"/>
      <c r="N147" s="35"/>
      <c r="O147" s="35"/>
      <c r="P147" s="4"/>
      <c r="Q147" s="4"/>
      <c r="R147" s="213"/>
      <c r="S147" s="213"/>
      <c r="T147" s="213"/>
      <c r="U147" s="213"/>
      <c r="V147" s="213"/>
      <c r="W147" s="213"/>
      <c r="X147" s="213"/>
      <c r="Y147" s="213"/>
      <c r="Z147" s="213"/>
      <c r="AA147" s="213"/>
      <c r="AB147" s="213"/>
      <c r="AC147" s="224"/>
      <c r="AD147" s="12" t="s">
        <v>268</v>
      </c>
      <c r="AE147" s="4"/>
      <c r="AF147">
        <v>1</v>
      </c>
    </row>
    <row r="148" spans="1:33" ht="37.5">
      <c r="A148" s="145" t="s">
        <v>82</v>
      </c>
      <c r="B148" s="146" t="s">
        <v>555</v>
      </c>
      <c r="C148" s="146"/>
      <c r="D148" s="35"/>
      <c r="E148" s="35"/>
      <c r="F148" s="35"/>
      <c r="G148" s="35"/>
      <c r="H148" s="35"/>
      <c r="I148" s="35"/>
      <c r="J148" s="35"/>
      <c r="K148" s="35"/>
      <c r="L148" s="35"/>
      <c r="M148" s="35"/>
      <c r="N148" s="35"/>
      <c r="O148" s="35"/>
      <c r="P148" s="4"/>
      <c r="Q148" s="4"/>
      <c r="R148" s="213"/>
      <c r="S148" s="213"/>
      <c r="T148" s="213"/>
      <c r="U148" s="213"/>
      <c r="V148" s="213"/>
      <c r="W148" s="213"/>
      <c r="X148" s="213"/>
      <c r="Y148" s="213"/>
      <c r="Z148" s="213"/>
      <c r="AA148" s="213"/>
      <c r="AB148" s="213"/>
      <c r="AC148" s="224"/>
      <c r="AD148" s="12" t="s">
        <v>268</v>
      </c>
      <c r="AE148" s="4"/>
      <c r="AF148">
        <v>1</v>
      </c>
    </row>
    <row r="149" spans="1:33">
      <c r="A149" s="20" t="s">
        <v>556</v>
      </c>
      <c r="B149" s="137" t="s">
        <v>394</v>
      </c>
      <c r="C149" s="137"/>
      <c r="D149" s="34">
        <v>0</v>
      </c>
      <c r="E149" s="34">
        <v>0</v>
      </c>
      <c r="F149" s="34">
        <v>0</v>
      </c>
      <c r="G149" s="34">
        <v>0</v>
      </c>
      <c r="H149" s="34">
        <v>0</v>
      </c>
      <c r="I149" s="34"/>
      <c r="J149" s="34"/>
      <c r="K149" s="34"/>
      <c r="L149" s="34"/>
      <c r="M149" s="34"/>
      <c r="N149" s="34"/>
      <c r="O149" s="34"/>
      <c r="P149" s="4"/>
      <c r="Q149" s="4"/>
      <c r="R149" s="213"/>
      <c r="S149" s="213"/>
      <c r="T149" s="213"/>
      <c r="U149" s="213"/>
      <c r="V149" s="213"/>
      <c r="W149" s="213"/>
      <c r="X149" s="213"/>
      <c r="Y149" s="213"/>
      <c r="Z149" s="213"/>
      <c r="AA149" s="213"/>
      <c r="AB149" s="213"/>
      <c r="AC149" s="224"/>
      <c r="AD149" s="12">
        <v>0</v>
      </c>
      <c r="AE149" s="4">
        <v>0</v>
      </c>
      <c r="AF149">
        <v>3</v>
      </c>
      <c r="AG149">
        <v>0</v>
      </c>
    </row>
    <row r="150" spans="1:33" ht="37.5">
      <c r="A150" s="148" t="s">
        <v>30</v>
      </c>
      <c r="B150" s="146" t="s">
        <v>557</v>
      </c>
      <c r="C150" s="146"/>
      <c r="D150" s="35"/>
      <c r="E150" s="35"/>
      <c r="F150" s="35"/>
      <c r="G150" s="35"/>
      <c r="H150" s="35"/>
      <c r="I150" s="35"/>
      <c r="J150" s="35"/>
      <c r="K150" s="35"/>
      <c r="L150" s="35"/>
      <c r="M150" s="35"/>
      <c r="N150" s="35"/>
      <c r="O150" s="35"/>
      <c r="P150" s="4"/>
      <c r="Q150" s="4"/>
      <c r="R150" s="213"/>
      <c r="S150" s="213"/>
      <c r="T150" s="213"/>
      <c r="U150" s="213"/>
      <c r="V150" s="213"/>
      <c r="W150" s="213"/>
      <c r="X150" s="213"/>
      <c r="Y150" s="213"/>
      <c r="Z150" s="213"/>
      <c r="AA150" s="213"/>
      <c r="AB150" s="213"/>
      <c r="AC150" s="224"/>
      <c r="AD150" s="12" t="s">
        <v>715</v>
      </c>
      <c r="AE150" s="4"/>
      <c r="AF150">
        <v>1</v>
      </c>
    </row>
    <row r="151" spans="1:33" ht="37.5">
      <c r="A151" s="145" t="s">
        <v>34</v>
      </c>
      <c r="B151" s="146" t="s">
        <v>558</v>
      </c>
      <c r="C151" s="146"/>
      <c r="D151" s="35"/>
      <c r="E151" s="35"/>
      <c r="F151" s="35"/>
      <c r="G151" s="35"/>
      <c r="H151" s="35"/>
      <c r="I151" s="35"/>
      <c r="J151" s="35"/>
      <c r="K151" s="35"/>
      <c r="L151" s="35"/>
      <c r="M151" s="35"/>
      <c r="N151" s="35"/>
      <c r="O151" s="35"/>
      <c r="P151" s="4"/>
      <c r="Q151" s="4"/>
      <c r="R151" s="213"/>
      <c r="S151" s="213"/>
      <c r="T151" s="213"/>
      <c r="U151" s="213"/>
      <c r="V151" s="213"/>
      <c r="W151" s="213"/>
      <c r="X151" s="213"/>
      <c r="Y151" s="213"/>
      <c r="Z151" s="213"/>
      <c r="AA151" s="213"/>
      <c r="AB151" s="213"/>
      <c r="AC151" s="224"/>
      <c r="AD151" s="12" t="s">
        <v>715</v>
      </c>
      <c r="AE151" s="4"/>
      <c r="AF151">
        <v>1</v>
      </c>
    </row>
    <row r="152" spans="1:33" ht="37.5">
      <c r="A152" s="148" t="s">
        <v>36</v>
      </c>
      <c r="B152" s="146" t="s">
        <v>559</v>
      </c>
      <c r="C152" s="146"/>
      <c r="D152" s="35"/>
      <c r="E152" s="35"/>
      <c r="F152" s="35"/>
      <c r="G152" s="35"/>
      <c r="H152" s="35"/>
      <c r="I152" s="35"/>
      <c r="J152" s="35"/>
      <c r="K152" s="35"/>
      <c r="L152" s="35"/>
      <c r="M152" s="35"/>
      <c r="N152" s="35"/>
      <c r="O152" s="35"/>
      <c r="P152" s="4"/>
      <c r="Q152" s="4"/>
      <c r="R152" s="213"/>
      <c r="S152" s="213"/>
      <c r="T152" s="213"/>
      <c r="U152" s="213"/>
      <c r="V152" s="213"/>
      <c r="W152" s="213"/>
      <c r="X152" s="213"/>
      <c r="Y152" s="213"/>
      <c r="Z152" s="213"/>
      <c r="AA152" s="213"/>
      <c r="AB152" s="213"/>
      <c r="AC152" s="224"/>
      <c r="AD152" s="12" t="s">
        <v>715</v>
      </c>
      <c r="AE152" s="4"/>
      <c r="AF152">
        <v>1</v>
      </c>
    </row>
    <row r="153" spans="1:33">
      <c r="A153" s="140" t="s">
        <v>34</v>
      </c>
      <c r="B153" s="128" t="s">
        <v>473</v>
      </c>
      <c r="C153" s="128"/>
      <c r="D153" s="34">
        <v>0</v>
      </c>
      <c r="E153" s="34">
        <v>0</v>
      </c>
      <c r="F153" s="34">
        <v>0</v>
      </c>
      <c r="G153" s="34">
        <v>0</v>
      </c>
      <c r="H153" s="34">
        <v>0</v>
      </c>
      <c r="I153" s="34"/>
      <c r="J153" s="34"/>
      <c r="K153" s="34"/>
      <c r="L153" s="34"/>
      <c r="M153" s="34"/>
      <c r="N153" s="34"/>
      <c r="O153" s="34"/>
      <c r="P153" s="4"/>
      <c r="Q153" s="4"/>
      <c r="R153" s="213"/>
      <c r="S153" s="213"/>
      <c r="T153" s="213"/>
      <c r="U153" s="213"/>
      <c r="V153" s="213"/>
      <c r="W153" s="213"/>
      <c r="X153" s="213"/>
      <c r="Y153" s="213"/>
      <c r="Z153" s="213"/>
      <c r="AA153" s="213"/>
      <c r="AB153" s="213"/>
      <c r="AC153" s="224"/>
      <c r="AD153" s="12">
        <v>0</v>
      </c>
      <c r="AE153" s="4">
        <v>0</v>
      </c>
      <c r="AF153">
        <v>6</v>
      </c>
      <c r="AG153">
        <v>0</v>
      </c>
    </row>
    <row r="154" spans="1:33" ht="19.5">
      <c r="A154" s="141" t="s">
        <v>52</v>
      </c>
      <c r="B154" s="142" t="s">
        <v>32</v>
      </c>
      <c r="C154" s="142"/>
      <c r="D154" s="38">
        <v>0</v>
      </c>
      <c r="E154" s="38">
        <v>0</v>
      </c>
      <c r="F154" s="38">
        <v>0</v>
      </c>
      <c r="G154" s="38">
        <v>0</v>
      </c>
      <c r="H154" s="38">
        <v>0</v>
      </c>
      <c r="I154" s="38"/>
      <c r="J154" s="38"/>
      <c r="K154" s="38"/>
      <c r="L154" s="38"/>
      <c r="M154" s="38"/>
      <c r="N154" s="38"/>
      <c r="O154" s="38"/>
      <c r="P154" s="4"/>
      <c r="Q154" s="4"/>
      <c r="R154" s="213"/>
      <c r="S154" s="213"/>
      <c r="T154" s="213"/>
      <c r="U154" s="213"/>
      <c r="V154" s="213"/>
      <c r="W154" s="213"/>
      <c r="X154" s="213"/>
      <c r="Y154" s="213"/>
      <c r="Z154" s="213"/>
      <c r="AA154" s="213"/>
      <c r="AB154" s="213"/>
      <c r="AC154" s="224"/>
      <c r="AD154" s="12">
        <v>0</v>
      </c>
      <c r="AE154" s="4">
        <v>0</v>
      </c>
      <c r="AF154">
        <v>3</v>
      </c>
      <c r="AG154">
        <v>0</v>
      </c>
    </row>
    <row r="155" spans="1:33" ht="56.25">
      <c r="A155" s="76">
        <v>1</v>
      </c>
      <c r="B155" s="139" t="s">
        <v>59</v>
      </c>
      <c r="C155" s="139"/>
      <c r="D155" s="35">
        <v>0</v>
      </c>
      <c r="E155" s="35"/>
      <c r="F155" s="35"/>
      <c r="G155" s="35"/>
      <c r="H155" s="35"/>
      <c r="I155" s="35"/>
      <c r="J155" s="35"/>
      <c r="K155" s="35"/>
      <c r="L155" s="35"/>
      <c r="M155" s="35"/>
      <c r="N155" s="35"/>
      <c r="O155" s="35"/>
      <c r="P155" s="4"/>
      <c r="Q155" s="4"/>
      <c r="R155" s="213"/>
      <c r="S155" s="213"/>
      <c r="T155" s="213"/>
      <c r="U155" s="213"/>
      <c r="V155" s="213"/>
      <c r="W155" s="213"/>
      <c r="X155" s="213"/>
      <c r="Y155" s="213"/>
      <c r="Z155" s="213"/>
      <c r="AA155" s="213"/>
      <c r="AB155" s="213"/>
      <c r="AC155" s="224"/>
      <c r="AD155" s="12" t="s">
        <v>259</v>
      </c>
      <c r="AE155" s="4"/>
      <c r="AF155">
        <v>1</v>
      </c>
    </row>
    <row r="156" spans="1:33" ht="56.25">
      <c r="A156" s="76">
        <v>2</v>
      </c>
      <c r="B156" s="139" t="s">
        <v>93</v>
      </c>
      <c r="C156" s="139"/>
      <c r="D156" s="35">
        <v>0</v>
      </c>
      <c r="E156" s="35"/>
      <c r="F156" s="35"/>
      <c r="G156" s="35"/>
      <c r="H156" s="35"/>
      <c r="I156" s="35"/>
      <c r="J156" s="35"/>
      <c r="K156" s="35"/>
      <c r="L156" s="35"/>
      <c r="M156" s="35"/>
      <c r="N156" s="35"/>
      <c r="O156" s="35"/>
      <c r="P156" s="4"/>
      <c r="Q156" s="4"/>
      <c r="R156" s="213"/>
      <c r="S156" s="213"/>
      <c r="T156" s="213"/>
      <c r="U156" s="213"/>
      <c r="V156" s="213"/>
      <c r="W156" s="213"/>
      <c r="X156" s="213"/>
      <c r="Y156" s="213"/>
      <c r="Z156" s="213"/>
      <c r="AA156" s="213"/>
      <c r="AB156" s="213"/>
      <c r="AC156" s="224"/>
      <c r="AD156" s="12" t="s">
        <v>716</v>
      </c>
      <c r="AE156" s="4"/>
      <c r="AF156">
        <v>1</v>
      </c>
    </row>
    <row r="157" spans="1:33" ht="56.25">
      <c r="A157" s="143">
        <v>3</v>
      </c>
      <c r="B157" s="149" t="s">
        <v>60</v>
      </c>
      <c r="C157" s="149"/>
      <c r="D157" s="35">
        <v>0</v>
      </c>
      <c r="E157" s="35"/>
      <c r="F157" s="35"/>
      <c r="G157" s="35"/>
      <c r="H157" s="35"/>
      <c r="I157" s="35"/>
      <c r="J157" s="35"/>
      <c r="K157" s="35"/>
      <c r="L157" s="35"/>
      <c r="M157" s="35"/>
      <c r="N157" s="35"/>
      <c r="O157" s="35"/>
      <c r="P157" s="4"/>
      <c r="Q157" s="4"/>
      <c r="R157" s="213"/>
      <c r="S157" s="213"/>
      <c r="T157" s="213"/>
      <c r="U157" s="213"/>
      <c r="V157" s="213"/>
      <c r="W157" s="213"/>
      <c r="X157" s="213"/>
      <c r="Y157" s="213"/>
      <c r="Z157" s="213"/>
      <c r="AA157" s="213"/>
      <c r="AB157" s="213"/>
      <c r="AC157" s="224"/>
      <c r="AD157" s="12" t="s">
        <v>259</v>
      </c>
      <c r="AE157" s="4"/>
      <c r="AF157">
        <v>1</v>
      </c>
    </row>
    <row r="158" spans="1:33" ht="19.5">
      <c r="A158" s="141" t="s">
        <v>46</v>
      </c>
      <c r="B158" s="142" t="s">
        <v>33</v>
      </c>
      <c r="C158" s="142"/>
      <c r="D158" s="38">
        <v>0</v>
      </c>
      <c r="E158" s="38">
        <v>0</v>
      </c>
      <c r="F158" s="38">
        <v>0</v>
      </c>
      <c r="G158" s="38">
        <v>0</v>
      </c>
      <c r="H158" s="38">
        <v>0</v>
      </c>
      <c r="I158" s="38"/>
      <c r="J158" s="38"/>
      <c r="K158" s="38"/>
      <c r="L158" s="38"/>
      <c r="M158" s="38"/>
      <c r="N158" s="38"/>
      <c r="O158" s="38"/>
      <c r="P158" s="4"/>
      <c r="Q158" s="4"/>
      <c r="R158" s="213"/>
      <c r="S158" s="213"/>
      <c r="T158" s="213"/>
      <c r="U158" s="213"/>
      <c r="V158" s="213"/>
      <c r="W158" s="213"/>
      <c r="X158" s="213"/>
      <c r="Y158" s="213"/>
      <c r="Z158" s="213"/>
      <c r="AA158" s="213"/>
      <c r="AB158" s="213"/>
      <c r="AC158" s="224"/>
      <c r="AD158" s="12">
        <v>0</v>
      </c>
      <c r="AE158" s="4">
        <v>0</v>
      </c>
      <c r="AF158">
        <v>3</v>
      </c>
      <c r="AG158">
        <v>0</v>
      </c>
    </row>
    <row r="159" spans="1:33">
      <c r="A159" s="136">
        <v>1</v>
      </c>
      <c r="B159" s="137" t="s">
        <v>94</v>
      </c>
      <c r="C159" s="137"/>
      <c r="D159" s="34">
        <v>0</v>
      </c>
      <c r="E159" s="34">
        <v>0</v>
      </c>
      <c r="F159" s="34">
        <v>0</v>
      </c>
      <c r="G159" s="34">
        <v>0</v>
      </c>
      <c r="H159" s="34">
        <v>0</v>
      </c>
      <c r="I159" s="34"/>
      <c r="J159" s="34"/>
      <c r="K159" s="34"/>
      <c r="L159" s="34"/>
      <c r="M159" s="34"/>
      <c r="N159" s="34"/>
      <c r="O159" s="34"/>
      <c r="P159" s="4"/>
      <c r="Q159" s="4"/>
      <c r="R159" s="213"/>
      <c r="S159" s="213"/>
      <c r="T159" s="213"/>
      <c r="U159" s="213"/>
      <c r="V159" s="213"/>
      <c r="W159" s="213"/>
      <c r="X159" s="213"/>
      <c r="Y159" s="213"/>
      <c r="Z159" s="213"/>
      <c r="AA159" s="213"/>
      <c r="AB159" s="213"/>
      <c r="AC159" s="224"/>
      <c r="AD159" s="12">
        <v>0</v>
      </c>
      <c r="AE159" s="4">
        <v>0</v>
      </c>
      <c r="AF159">
        <v>3</v>
      </c>
      <c r="AG159">
        <v>0</v>
      </c>
    </row>
    <row r="160" spans="1:33">
      <c r="A160" s="136" t="s">
        <v>330</v>
      </c>
      <c r="B160" s="137" t="s">
        <v>15</v>
      </c>
      <c r="C160" s="137"/>
      <c r="D160" s="34">
        <v>0</v>
      </c>
      <c r="E160" s="34">
        <v>0</v>
      </c>
      <c r="F160" s="34">
        <v>0</v>
      </c>
      <c r="G160" s="34">
        <v>0</v>
      </c>
      <c r="H160" s="34">
        <v>0</v>
      </c>
      <c r="I160" s="34"/>
      <c r="J160" s="34"/>
      <c r="K160" s="34"/>
      <c r="L160" s="34"/>
      <c r="M160" s="34"/>
      <c r="N160" s="34"/>
      <c r="O160" s="34"/>
      <c r="P160" s="4"/>
      <c r="Q160" s="4"/>
      <c r="R160" s="213"/>
      <c r="S160" s="213"/>
      <c r="T160" s="213"/>
      <c r="U160" s="213"/>
      <c r="V160" s="213"/>
      <c r="W160" s="213"/>
      <c r="X160" s="213"/>
      <c r="Y160" s="213"/>
      <c r="Z160" s="213"/>
      <c r="AA160" s="213"/>
      <c r="AB160" s="213"/>
      <c r="AC160" s="224"/>
      <c r="AD160" s="12">
        <v>0</v>
      </c>
      <c r="AE160" s="4">
        <v>0</v>
      </c>
      <c r="AF160">
        <v>2</v>
      </c>
      <c r="AG160">
        <v>0</v>
      </c>
    </row>
    <row r="161" spans="1:33" ht="37.5">
      <c r="A161" s="145" t="s">
        <v>30</v>
      </c>
      <c r="B161" s="146" t="s">
        <v>125</v>
      </c>
      <c r="C161" s="146"/>
      <c r="D161" s="35"/>
      <c r="E161" s="35"/>
      <c r="F161" s="35"/>
      <c r="G161" s="35"/>
      <c r="H161" s="35"/>
      <c r="I161" s="35"/>
      <c r="J161" s="35"/>
      <c r="K161" s="35"/>
      <c r="L161" s="35"/>
      <c r="M161" s="35"/>
      <c r="N161" s="35"/>
      <c r="O161" s="35"/>
      <c r="P161" s="4"/>
      <c r="Q161" s="4"/>
      <c r="R161" s="213"/>
      <c r="S161" s="213"/>
      <c r="T161" s="213"/>
      <c r="U161" s="213"/>
      <c r="V161" s="213"/>
      <c r="W161" s="213"/>
      <c r="X161" s="213"/>
      <c r="Y161" s="213"/>
      <c r="Z161" s="213"/>
      <c r="AA161" s="213"/>
      <c r="AB161" s="213"/>
      <c r="AC161" s="224"/>
      <c r="AD161" s="12" t="s">
        <v>265</v>
      </c>
      <c r="AE161" s="4">
        <v>0</v>
      </c>
      <c r="AF161">
        <v>1</v>
      </c>
    </row>
    <row r="162" spans="1:33" ht="37.5">
      <c r="A162" s="145" t="s">
        <v>34</v>
      </c>
      <c r="B162" s="146" t="s">
        <v>126</v>
      </c>
      <c r="C162" s="146"/>
      <c r="D162" s="35"/>
      <c r="E162" s="35"/>
      <c r="F162" s="35"/>
      <c r="G162" s="35"/>
      <c r="H162" s="35"/>
      <c r="I162" s="35"/>
      <c r="J162" s="35"/>
      <c r="K162" s="35"/>
      <c r="L162" s="35"/>
      <c r="M162" s="35"/>
      <c r="N162" s="35"/>
      <c r="O162" s="35"/>
      <c r="P162" s="4"/>
      <c r="Q162" s="4"/>
      <c r="R162" s="213"/>
      <c r="S162" s="213"/>
      <c r="T162" s="213"/>
      <c r="U162" s="213"/>
      <c r="V162" s="213"/>
      <c r="W162" s="213"/>
      <c r="X162" s="213"/>
      <c r="Y162" s="213"/>
      <c r="Z162" s="213"/>
      <c r="AA162" s="213"/>
      <c r="AB162" s="213"/>
      <c r="AC162" s="224"/>
      <c r="AD162" s="12" t="s">
        <v>265</v>
      </c>
      <c r="AE162" s="4"/>
      <c r="AF162">
        <v>1</v>
      </c>
    </row>
    <row r="163" spans="1:33">
      <c r="A163" s="136" t="s">
        <v>331</v>
      </c>
      <c r="B163" s="137" t="s">
        <v>19</v>
      </c>
      <c r="C163" s="137"/>
      <c r="D163" s="34">
        <v>0</v>
      </c>
      <c r="E163" s="34">
        <v>0</v>
      </c>
      <c r="F163" s="34">
        <v>0</v>
      </c>
      <c r="G163" s="34">
        <v>0</v>
      </c>
      <c r="H163" s="34">
        <v>0</v>
      </c>
      <c r="I163" s="34"/>
      <c r="J163" s="34"/>
      <c r="K163" s="34"/>
      <c r="L163" s="34"/>
      <c r="M163" s="34"/>
      <c r="N163" s="34"/>
      <c r="O163" s="34"/>
      <c r="P163" s="4"/>
      <c r="Q163" s="4"/>
      <c r="R163" s="213"/>
      <c r="S163" s="213"/>
      <c r="T163" s="213"/>
      <c r="U163" s="213"/>
      <c r="V163" s="213"/>
      <c r="W163" s="213"/>
      <c r="X163" s="213"/>
      <c r="Y163" s="213"/>
      <c r="Z163" s="213"/>
      <c r="AA163" s="213"/>
      <c r="AB163" s="213"/>
      <c r="AC163" s="224"/>
      <c r="AD163" s="12"/>
      <c r="AE163" s="4">
        <v>0</v>
      </c>
      <c r="AF163">
        <v>1</v>
      </c>
      <c r="AG163">
        <v>0</v>
      </c>
    </row>
    <row r="164" spans="1:33" ht="37.5">
      <c r="A164" s="145"/>
      <c r="B164" s="146" t="s">
        <v>560</v>
      </c>
      <c r="C164" s="146"/>
      <c r="D164" s="35"/>
      <c r="E164" s="35"/>
      <c r="F164" s="35"/>
      <c r="G164" s="35"/>
      <c r="H164" s="35"/>
      <c r="I164" s="35"/>
      <c r="J164" s="35"/>
      <c r="K164" s="35"/>
      <c r="L164" s="35"/>
      <c r="M164" s="35"/>
      <c r="N164" s="35"/>
      <c r="O164" s="35"/>
      <c r="P164" s="4"/>
      <c r="Q164" s="4"/>
      <c r="R164" s="213"/>
      <c r="S164" s="213"/>
      <c r="T164" s="213"/>
      <c r="U164" s="213"/>
      <c r="V164" s="213"/>
      <c r="W164" s="213"/>
      <c r="X164" s="213"/>
      <c r="Y164" s="213"/>
      <c r="Z164" s="213"/>
      <c r="AA164" s="213"/>
      <c r="AB164" s="213"/>
      <c r="AC164" s="224"/>
      <c r="AD164" s="12" t="s">
        <v>266</v>
      </c>
      <c r="AE164" s="4"/>
      <c r="AF164">
        <v>1</v>
      </c>
    </row>
    <row r="165" spans="1:33">
      <c r="A165" s="127" t="s">
        <v>36</v>
      </c>
      <c r="B165" s="150" t="s">
        <v>474</v>
      </c>
      <c r="C165" s="34">
        <f>C166+C182</f>
        <v>20553</v>
      </c>
      <c r="D165" s="34">
        <f>D166+D182</f>
        <v>20553</v>
      </c>
      <c r="E165" s="34">
        <f t="shared" ref="E165:U165" si="164">E166+E182</f>
        <v>0</v>
      </c>
      <c r="F165" s="34">
        <f t="shared" si="164"/>
        <v>20553</v>
      </c>
      <c r="G165" s="34">
        <f t="shared" si="164"/>
        <v>0</v>
      </c>
      <c r="H165" s="34">
        <f t="shared" si="164"/>
        <v>0</v>
      </c>
      <c r="I165" s="34"/>
      <c r="J165" s="34"/>
      <c r="K165" s="34"/>
      <c r="L165" s="34"/>
      <c r="M165" s="34"/>
      <c r="N165" s="34"/>
      <c r="O165" s="34"/>
      <c r="P165" s="34">
        <f t="shared" si="164"/>
        <v>6506</v>
      </c>
      <c r="Q165" s="34">
        <f t="shared" ref="Q165:R165" si="165">Q166+Q182</f>
        <v>6506</v>
      </c>
      <c r="R165" s="34">
        <f t="shared" si="165"/>
        <v>0</v>
      </c>
      <c r="S165" s="34">
        <f t="shared" si="164"/>
        <v>6506</v>
      </c>
      <c r="T165" s="34">
        <f t="shared" si="164"/>
        <v>0</v>
      </c>
      <c r="U165" s="34">
        <f t="shared" si="164"/>
        <v>0</v>
      </c>
      <c r="V165" s="34"/>
      <c r="W165" s="34"/>
      <c r="X165" s="34"/>
      <c r="Y165" s="34"/>
      <c r="Z165" s="34"/>
      <c r="AA165" s="34"/>
      <c r="AB165" s="34"/>
      <c r="AC165" s="224">
        <f t="shared" si="155"/>
        <v>31.65474626575196</v>
      </c>
      <c r="AD165" s="12">
        <v>0</v>
      </c>
      <c r="AE165" s="4">
        <v>0</v>
      </c>
      <c r="AF165">
        <v>52</v>
      </c>
      <c r="AG165">
        <v>15</v>
      </c>
    </row>
    <row r="166" spans="1:33" ht="19.5">
      <c r="A166" s="141" t="s">
        <v>52</v>
      </c>
      <c r="B166" s="142" t="s">
        <v>32</v>
      </c>
      <c r="C166" s="142"/>
      <c r="D166" s="38">
        <v>0</v>
      </c>
      <c r="E166" s="38">
        <v>0</v>
      </c>
      <c r="F166" s="38">
        <v>0</v>
      </c>
      <c r="G166" s="38">
        <v>0</v>
      </c>
      <c r="H166" s="38">
        <v>0</v>
      </c>
      <c r="I166" s="38"/>
      <c r="J166" s="38"/>
      <c r="K166" s="38"/>
      <c r="L166" s="38"/>
      <c r="M166" s="38"/>
      <c r="N166" s="38"/>
      <c r="O166" s="38"/>
      <c r="P166" s="4"/>
      <c r="Q166" s="4"/>
      <c r="R166" s="213"/>
      <c r="S166" s="213"/>
      <c r="T166" s="213"/>
      <c r="U166" s="213"/>
      <c r="V166" s="213"/>
      <c r="W166" s="213"/>
      <c r="X166" s="213"/>
      <c r="Y166" s="213"/>
      <c r="Z166" s="213"/>
      <c r="AA166" s="213"/>
      <c r="AB166" s="213"/>
      <c r="AC166" s="224"/>
      <c r="AD166" s="12">
        <v>0</v>
      </c>
      <c r="AE166" s="4">
        <v>0</v>
      </c>
      <c r="AF166">
        <v>10</v>
      </c>
      <c r="AG166">
        <v>0</v>
      </c>
    </row>
    <row r="167" spans="1:33" ht="56.25">
      <c r="A167" s="143">
        <v>1</v>
      </c>
      <c r="B167" s="139" t="s">
        <v>90</v>
      </c>
      <c r="C167" s="139"/>
      <c r="D167" s="35">
        <v>0</v>
      </c>
      <c r="E167" s="35"/>
      <c r="F167" s="35"/>
      <c r="G167" s="35"/>
      <c r="H167" s="35"/>
      <c r="I167" s="35"/>
      <c r="J167" s="35"/>
      <c r="K167" s="35"/>
      <c r="L167" s="35"/>
      <c r="M167" s="35"/>
      <c r="N167" s="35"/>
      <c r="O167" s="35"/>
      <c r="P167" s="4"/>
      <c r="Q167" s="4"/>
      <c r="R167" s="213"/>
      <c r="S167" s="213"/>
      <c r="T167" s="213"/>
      <c r="U167" s="213"/>
      <c r="V167" s="213"/>
      <c r="W167" s="213"/>
      <c r="X167" s="213"/>
      <c r="Y167" s="213"/>
      <c r="Z167" s="213"/>
      <c r="AA167" s="213"/>
      <c r="AB167" s="213"/>
      <c r="AC167" s="224"/>
      <c r="AD167" s="12" t="s">
        <v>259</v>
      </c>
      <c r="AE167" s="4"/>
      <c r="AF167">
        <v>1</v>
      </c>
    </row>
    <row r="168" spans="1:33" ht="73.5" customHeight="1">
      <c r="A168" s="143">
        <v>2</v>
      </c>
      <c r="B168" s="139" t="s">
        <v>92</v>
      </c>
      <c r="C168" s="139"/>
      <c r="D168" s="35">
        <v>0</v>
      </c>
      <c r="E168" s="35"/>
      <c r="F168" s="35"/>
      <c r="G168" s="35"/>
      <c r="H168" s="35"/>
      <c r="I168" s="35"/>
      <c r="J168" s="35"/>
      <c r="K168" s="35"/>
      <c r="L168" s="35"/>
      <c r="M168" s="35"/>
      <c r="N168" s="35"/>
      <c r="O168" s="35"/>
      <c r="P168" s="4"/>
      <c r="Q168" s="4"/>
      <c r="R168" s="213"/>
      <c r="S168" s="213"/>
      <c r="T168" s="213"/>
      <c r="U168" s="213"/>
      <c r="V168" s="213"/>
      <c r="W168" s="213"/>
      <c r="X168" s="213"/>
      <c r="Y168" s="213"/>
      <c r="Z168" s="213"/>
      <c r="AA168" s="213"/>
      <c r="AB168" s="213"/>
      <c r="AC168" s="224"/>
      <c r="AD168" s="12" t="s">
        <v>717</v>
      </c>
      <c r="AE168" s="4"/>
      <c r="AF168">
        <v>1</v>
      </c>
    </row>
    <row r="169" spans="1:33" ht="65.25" customHeight="1">
      <c r="A169" s="143">
        <v>3</v>
      </c>
      <c r="B169" s="139" t="s">
        <v>561</v>
      </c>
      <c r="C169" s="139"/>
      <c r="D169" s="35">
        <v>0</v>
      </c>
      <c r="E169" s="35"/>
      <c r="F169" s="35"/>
      <c r="G169" s="35"/>
      <c r="H169" s="35"/>
      <c r="I169" s="35"/>
      <c r="J169" s="35"/>
      <c r="K169" s="35"/>
      <c r="L169" s="35"/>
      <c r="M169" s="35"/>
      <c r="N169" s="35"/>
      <c r="O169" s="35"/>
      <c r="P169" s="4"/>
      <c r="Q169" s="4"/>
      <c r="R169" s="213"/>
      <c r="S169" s="213"/>
      <c r="T169" s="213"/>
      <c r="U169" s="213"/>
      <c r="V169" s="213"/>
      <c r="W169" s="213"/>
      <c r="X169" s="213"/>
      <c r="Y169" s="213"/>
      <c r="Z169" s="213"/>
      <c r="AA169" s="213"/>
      <c r="AB169" s="213"/>
      <c r="AC169" s="224"/>
      <c r="AD169" s="12" t="s">
        <v>265</v>
      </c>
      <c r="AE169" s="12" t="s">
        <v>718</v>
      </c>
      <c r="AF169">
        <v>1</v>
      </c>
    </row>
    <row r="170" spans="1:33" ht="69.75" customHeight="1">
      <c r="A170" s="143">
        <v>4</v>
      </c>
      <c r="B170" s="139" t="s">
        <v>562</v>
      </c>
      <c r="C170" s="139"/>
      <c r="D170" s="35">
        <v>0</v>
      </c>
      <c r="E170" s="35"/>
      <c r="F170" s="35"/>
      <c r="G170" s="35"/>
      <c r="H170" s="35"/>
      <c r="I170" s="35"/>
      <c r="J170" s="35"/>
      <c r="K170" s="35"/>
      <c r="L170" s="35"/>
      <c r="M170" s="35"/>
      <c r="N170" s="35"/>
      <c r="O170" s="35"/>
      <c r="P170" s="4"/>
      <c r="Q170" s="4"/>
      <c r="R170" s="213"/>
      <c r="S170" s="213"/>
      <c r="T170" s="213"/>
      <c r="U170" s="213"/>
      <c r="V170" s="213"/>
      <c r="W170" s="213"/>
      <c r="X170" s="213"/>
      <c r="Y170" s="213"/>
      <c r="Z170" s="213"/>
      <c r="AA170" s="213"/>
      <c r="AB170" s="213"/>
      <c r="AC170" s="224"/>
      <c r="AD170" s="12" t="s">
        <v>268</v>
      </c>
      <c r="AE170" s="12" t="s">
        <v>718</v>
      </c>
      <c r="AF170">
        <v>1</v>
      </c>
    </row>
    <row r="171" spans="1:33" ht="71.25" customHeight="1">
      <c r="A171" s="143">
        <v>5</v>
      </c>
      <c r="B171" s="139" t="s">
        <v>563</v>
      </c>
      <c r="C171" s="139"/>
      <c r="D171" s="35">
        <v>0</v>
      </c>
      <c r="E171" s="35"/>
      <c r="F171" s="35"/>
      <c r="G171" s="35"/>
      <c r="H171" s="35"/>
      <c r="I171" s="35"/>
      <c r="J171" s="35"/>
      <c r="K171" s="35"/>
      <c r="L171" s="35"/>
      <c r="M171" s="35"/>
      <c r="N171" s="35"/>
      <c r="O171" s="35"/>
      <c r="P171" s="4"/>
      <c r="Q171" s="4"/>
      <c r="R171" s="213"/>
      <c r="S171" s="213"/>
      <c r="T171" s="213"/>
      <c r="U171" s="213"/>
      <c r="V171" s="213"/>
      <c r="W171" s="213"/>
      <c r="X171" s="213"/>
      <c r="Y171" s="213"/>
      <c r="Z171" s="213"/>
      <c r="AA171" s="213"/>
      <c r="AB171" s="213"/>
      <c r="AC171" s="224"/>
      <c r="AD171" s="12" t="s">
        <v>715</v>
      </c>
      <c r="AE171" s="12" t="s">
        <v>718</v>
      </c>
      <c r="AF171">
        <v>1</v>
      </c>
    </row>
    <row r="172" spans="1:33" ht="56.25">
      <c r="A172" s="138">
        <v>6</v>
      </c>
      <c r="B172" s="139" t="s">
        <v>89</v>
      </c>
      <c r="C172" s="139"/>
      <c r="D172" s="35">
        <v>0</v>
      </c>
      <c r="E172" s="35"/>
      <c r="F172" s="35"/>
      <c r="G172" s="35"/>
      <c r="H172" s="35"/>
      <c r="I172" s="35"/>
      <c r="J172" s="35"/>
      <c r="K172" s="35"/>
      <c r="L172" s="35"/>
      <c r="M172" s="35"/>
      <c r="N172" s="35"/>
      <c r="O172" s="35"/>
      <c r="P172" s="4"/>
      <c r="Q172" s="4"/>
      <c r="R172" s="213"/>
      <c r="S172" s="213"/>
      <c r="T172" s="213"/>
      <c r="U172" s="213"/>
      <c r="V172" s="213"/>
      <c r="W172" s="213"/>
      <c r="X172" s="213"/>
      <c r="Y172" s="213"/>
      <c r="Z172" s="213"/>
      <c r="AA172" s="213"/>
      <c r="AB172" s="213"/>
      <c r="AC172" s="224"/>
      <c r="AD172" s="12" t="s">
        <v>259</v>
      </c>
      <c r="AE172" s="4"/>
      <c r="AF172">
        <v>1</v>
      </c>
    </row>
    <row r="173" spans="1:33">
      <c r="A173" s="136">
        <v>7</v>
      </c>
      <c r="B173" s="137" t="s">
        <v>94</v>
      </c>
      <c r="C173" s="137"/>
      <c r="D173" s="34">
        <v>0</v>
      </c>
      <c r="E173" s="34">
        <v>0</v>
      </c>
      <c r="F173" s="34">
        <v>0</v>
      </c>
      <c r="G173" s="34">
        <v>0</v>
      </c>
      <c r="H173" s="34">
        <v>0</v>
      </c>
      <c r="I173" s="34"/>
      <c r="J173" s="34"/>
      <c r="K173" s="34"/>
      <c r="L173" s="34"/>
      <c r="M173" s="34"/>
      <c r="N173" s="34"/>
      <c r="O173" s="34"/>
      <c r="P173" s="4"/>
      <c r="Q173" s="4"/>
      <c r="R173" s="213"/>
      <c r="S173" s="213"/>
      <c r="T173" s="213"/>
      <c r="U173" s="213"/>
      <c r="V173" s="213"/>
      <c r="W173" s="213"/>
      <c r="X173" s="213"/>
      <c r="Y173" s="213"/>
      <c r="Z173" s="213"/>
      <c r="AA173" s="213"/>
      <c r="AB173" s="213"/>
      <c r="AC173" s="224"/>
      <c r="AD173" s="12"/>
      <c r="AE173" s="4">
        <v>0</v>
      </c>
      <c r="AF173">
        <v>4</v>
      </c>
      <c r="AG173">
        <v>0</v>
      </c>
    </row>
    <row r="174" spans="1:33">
      <c r="A174" s="136" t="s">
        <v>95</v>
      </c>
      <c r="B174" s="137" t="s">
        <v>15</v>
      </c>
      <c r="C174" s="137"/>
      <c r="D174" s="34">
        <v>0</v>
      </c>
      <c r="E174" s="34">
        <v>0</v>
      </c>
      <c r="F174" s="34">
        <v>0</v>
      </c>
      <c r="G174" s="34">
        <v>0</v>
      </c>
      <c r="H174" s="34">
        <v>0</v>
      </c>
      <c r="I174" s="34"/>
      <c r="J174" s="34"/>
      <c r="K174" s="34"/>
      <c r="L174" s="34"/>
      <c r="M174" s="34"/>
      <c r="N174" s="34"/>
      <c r="O174" s="34"/>
      <c r="P174" s="4"/>
      <c r="Q174" s="4"/>
      <c r="R174" s="213"/>
      <c r="S174" s="213"/>
      <c r="T174" s="213"/>
      <c r="U174" s="213"/>
      <c r="V174" s="213"/>
      <c r="W174" s="213"/>
      <c r="X174" s="213"/>
      <c r="Y174" s="213"/>
      <c r="Z174" s="213"/>
      <c r="AA174" s="213"/>
      <c r="AB174" s="213"/>
      <c r="AC174" s="224"/>
      <c r="AD174" s="12"/>
      <c r="AE174" s="4">
        <v>0</v>
      </c>
      <c r="AF174">
        <v>1</v>
      </c>
      <c r="AG174">
        <v>0</v>
      </c>
    </row>
    <row r="175" spans="1:33" ht="37.5">
      <c r="A175" s="145"/>
      <c r="B175" s="146" t="s">
        <v>100</v>
      </c>
      <c r="C175" s="146"/>
      <c r="D175" s="35"/>
      <c r="E175" s="35"/>
      <c r="F175" s="35"/>
      <c r="G175" s="35"/>
      <c r="H175" s="35"/>
      <c r="I175" s="35"/>
      <c r="J175" s="35"/>
      <c r="K175" s="35"/>
      <c r="L175" s="35"/>
      <c r="M175" s="35"/>
      <c r="N175" s="35"/>
      <c r="O175" s="35"/>
      <c r="P175" s="4"/>
      <c r="Q175" s="4"/>
      <c r="R175" s="213"/>
      <c r="S175" s="213"/>
      <c r="T175" s="213"/>
      <c r="U175" s="213"/>
      <c r="V175" s="213"/>
      <c r="W175" s="213"/>
      <c r="X175" s="213"/>
      <c r="Y175" s="213"/>
      <c r="Z175" s="213"/>
      <c r="AA175" s="213"/>
      <c r="AB175" s="213"/>
      <c r="AC175" s="224"/>
      <c r="AD175" s="12" t="s">
        <v>265</v>
      </c>
      <c r="AE175" s="4"/>
      <c r="AF175">
        <v>1</v>
      </c>
    </row>
    <row r="176" spans="1:33">
      <c r="A176" s="136" t="s">
        <v>97</v>
      </c>
      <c r="B176" s="137" t="s">
        <v>17</v>
      </c>
      <c r="C176" s="137"/>
      <c r="D176" s="34">
        <v>0</v>
      </c>
      <c r="E176" s="34">
        <v>0</v>
      </c>
      <c r="F176" s="34">
        <v>0</v>
      </c>
      <c r="G176" s="34">
        <v>0</v>
      </c>
      <c r="H176" s="34">
        <v>0</v>
      </c>
      <c r="I176" s="34"/>
      <c r="J176" s="34"/>
      <c r="K176" s="34"/>
      <c r="L176" s="34"/>
      <c r="M176" s="34"/>
      <c r="N176" s="34"/>
      <c r="O176" s="34"/>
      <c r="P176" s="4"/>
      <c r="Q176" s="4"/>
      <c r="R176" s="213"/>
      <c r="S176" s="213"/>
      <c r="T176" s="213"/>
      <c r="U176" s="213"/>
      <c r="V176" s="213"/>
      <c r="W176" s="213"/>
      <c r="X176" s="213"/>
      <c r="Y176" s="213"/>
      <c r="Z176" s="213"/>
      <c r="AA176" s="213"/>
      <c r="AB176" s="213"/>
      <c r="AC176" s="224"/>
      <c r="AD176" s="12"/>
      <c r="AE176" s="4">
        <v>0</v>
      </c>
      <c r="AF176">
        <v>1</v>
      </c>
      <c r="AG176">
        <v>0</v>
      </c>
    </row>
    <row r="177" spans="1:33" ht="37.5">
      <c r="A177" s="145"/>
      <c r="B177" s="146" t="s">
        <v>96</v>
      </c>
      <c r="C177" s="146"/>
      <c r="D177" s="35"/>
      <c r="E177" s="35"/>
      <c r="F177" s="35"/>
      <c r="G177" s="35"/>
      <c r="H177" s="35"/>
      <c r="I177" s="35"/>
      <c r="J177" s="35"/>
      <c r="K177" s="35"/>
      <c r="L177" s="35"/>
      <c r="M177" s="35"/>
      <c r="N177" s="35"/>
      <c r="O177" s="35"/>
      <c r="P177" s="4"/>
      <c r="Q177" s="4"/>
      <c r="R177" s="213"/>
      <c r="S177" s="213"/>
      <c r="T177" s="213"/>
      <c r="U177" s="213"/>
      <c r="V177" s="213"/>
      <c r="W177" s="213"/>
      <c r="X177" s="213"/>
      <c r="Y177" s="213"/>
      <c r="Z177" s="213"/>
      <c r="AA177" s="213"/>
      <c r="AB177" s="213"/>
      <c r="AC177" s="224"/>
      <c r="AD177" s="12" t="s">
        <v>264</v>
      </c>
      <c r="AE177" s="4"/>
      <c r="AF177">
        <v>1</v>
      </c>
    </row>
    <row r="178" spans="1:33">
      <c r="A178" s="136" t="s">
        <v>99</v>
      </c>
      <c r="B178" s="137" t="s">
        <v>14</v>
      </c>
      <c r="C178" s="137"/>
      <c r="D178" s="34">
        <v>0</v>
      </c>
      <c r="E178" s="34">
        <v>0</v>
      </c>
      <c r="F178" s="34">
        <v>0</v>
      </c>
      <c r="G178" s="34">
        <v>0</v>
      </c>
      <c r="H178" s="34">
        <v>0</v>
      </c>
      <c r="I178" s="34"/>
      <c r="J178" s="34"/>
      <c r="K178" s="34"/>
      <c r="L178" s="34"/>
      <c r="M178" s="34"/>
      <c r="N178" s="34"/>
      <c r="O178" s="34"/>
      <c r="P178" s="4"/>
      <c r="Q178" s="4"/>
      <c r="R178" s="213"/>
      <c r="S178" s="213"/>
      <c r="T178" s="213"/>
      <c r="U178" s="213"/>
      <c r="V178" s="213"/>
      <c r="W178" s="213"/>
      <c r="X178" s="213"/>
      <c r="Y178" s="213"/>
      <c r="Z178" s="213"/>
      <c r="AA178" s="213"/>
      <c r="AB178" s="213"/>
      <c r="AC178" s="224"/>
      <c r="AD178" s="12"/>
      <c r="AE178" s="4">
        <v>0</v>
      </c>
      <c r="AF178">
        <v>1</v>
      </c>
      <c r="AG178">
        <v>0</v>
      </c>
    </row>
    <row r="179" spans="1:33" ht="37.5">
      <c r="A179" s="145"/>
      <c r="B179" s="146" t="s">
        <v>98</v>
      </c>
      <c r="C179" s="146"/>
      <c r="D179" s="35"/>
      <c r="E179" s="35"/>
      <c r="F179" s="35"/>
      <c r="G179" s="35"/>
      <c r="H179" s="35"/>
      <c r="I179" s="35"/>
      <c r="J179" s="35"/>
      <c r="K179" s="35"/>
      <c r="L179" s="35"/>
      <c r="M179" s="35"/>
      <c r="N179" s="35"/>
      <c r="O179" s="35"/>
      <c r="P179" s="4"/>
      <c r="Q179" s="4"/>
      <c r="R179" s="213"/>
      <c r="S179" s="213"/>
      <c r="T179" s="213"/>
      <c r="U179" s="213"/>
      <c r="V179" s="213"/>
      <c r="W179" s="213"/>
      <c r="X179" s="213"/>
      <c r="Y179" s="213"/>
      <c r="Z179" s="213"/>
      <c r="AA179" s="213"/>
      <c r="AB179" s="213"/>
      <c r="AC179" s="224"/>
      <c r="AD179" s="12" t="s">
        <v>261</v>
      </c>
      <c r="AE179" s="4"/>
      <c r="AF179">
        <v>1</v>
      </c>
    </row>
    <row r="180" spans="1:33">
      <c r="A180" s="136" t="s">
        <v>564</v>
      </c>
      <c r="B180" s="137" t="s">
        <v>18</v>
      </c>
      <c r="C180" s="137"/>
      <c r="D180" s="34">
        <v>0</v>
      </c>
      <c r="E180" s="34">
        <v>0</v>
      </c>
      <c r="F180" s="34">
        <v>0</v>
      </c>
      <c r="G180" s="34">
        <v>0</v>
      </c>
      <c r="H180" s="34">
        <v>0</v>
      </c>
      <c r="I180" s="34"/>
      <c r="J180" s="34"/>
      <c r="K180" s="34"/>
      <c r="L180" s="34"/>
      <c r="M180" s="34"/>
      <c r="N180" s="34"/>
      <c r="O180" s="34"/>
      <c r="P180" s="4"/>
      <c r="Q180" s="4"/>
      <c r="R180" s="213"/>
      <c r="S180" s="213"/>
      <c r="T180" s="213"/>
      <c r="U180" s="213"/>
      <c r="V180" s="213"/>
      <c r="W180" s="213"/>
      <c r="X180" s="213"/>
      <c r="Y180" s="213"/>
      <c r="Z180" s="213"/>
      <c r="AA180" s="213"/>
      <c r="AB180" s="213"/>
      <c r="AC180" s="224"/>
      <c r="AD180" s="12"/>
      <c r="AE180" s="4">
        <v>0</v>
      </c>
      <c r="AF180">
        <v>1</v>
      </c>
      <c r="AG180">
        <v>0</v>
      </c>
    </row>
    <row r="181" spans="1:33" ht="37.5">
      <c r="A181" s="145"/>
      <c r="B181" s="146" t="s">
        <v>565</v>
      </c>
      <c r="C181" s="146"/>
      <c r="D181" s="35"/>
      <c r="E181" s="35"/>
      <c r="F181" s="35"/>
      <c r="G181" s="35"/>
      <c r="H181" s="35"/>
      <c r="I181" s="35"/>
      <c r="J181" s="35"/>
      <c r="K181" s="35"/>
      <c r="L181" s="35"/>
      <c r="M181" s="35"/>
      <c r="N181" s="35"/>
      <c r="O181" s="35"/>
      <c r="P181" s="4"/>
      <c r="Q181" s="4"/>
      <c r="R181" s="213"/>
      <c r="S181" s="213"/>
      <c r="T181" s="213"/>
      <c r="U181" s="213"/>
      <c r="V181" s="213"/>
      <c r="W181" s="213"/>
      <c r="X181" s="213"/>
      <c r="Y181" s="213"/>
      <c r="Z181" s="213"/>
      <c r="AA181" s="213"/>
      <c r="AB181" s="213"/>
      <c r="AC181" s="224"/>
      <c r="AD181" s="12" t="s">
        <v>267</v>
      </c>
      <c r="AE181" s="4">
        <v>0</v>
      </c>
      <c r="AF181">
        <v>1</v>
      </c>
    </row>
    <row r="182" spans="1:33" ht="19.5">
      <c r="A182" s="141" t="s">
        <v>46</v>
      </c>
      <c r="B182" s="142" t="s">
        <v>33</v>
      </c>
      <c r="C182" s="38">
        <f>SUM(C183:C195)</f>
        <v>20553</v>
      </c>
      <c r="D182" s="38">
        <f>SUM(D183:D195)</f>
        <v>20553</v>
      </c>
      <c r="E182" s="38">
        <f t="shared" ref="E182:U182" si="166">SUM(E183:E195)</f>
        <v>0</v>
      </c>
      <c r="F182" s="38">
        <f t="shared" si="166"/>
        <v>20553</v>
      </c>
      <c r="G182" s="38">
        <f t="shared" si="166"/>
        <v>0</v>
      </c>
      <c r="H182" s="38">
        <f t="shared" si="166"/>
        <v>0</v>
      </c>
      <c r="I182" s="38"/>
      <c r="J182" s="38"/>
      <c r="K182" s="38"/>
      <c r="L182" s="38"/>
      <c r="M182" s="38"/>
      <c r="N182" s="38"/>
      <c r="O182" s="38"/>
      <c r="P182" s="38">
        <f t="shared" si="166"/>
        <v>6506</v>
      </c>
      <c r="Q182" s="38">
        <f t="shared" si="166"/>
        <v>6506</v>
      </c>
      <c r="R182" s="38">
        <f t="shared" si="166"/>
        <v>0</v>
      </c>
      <c r="S182" s="38">
        <f t="shared" si="166"/>
        <v>6506</v>
      </c>
      <c r="T182" s="38">
        <f t="shared" si="166"/>
        <v>0</v>
      </c>
      <c r="U182" s="38">
        <f t="shared" si="166"/>
        <v>0</v>
      </c>
      <c r="V182" s="38"/>
      <c r="W182" s="38"/>
      <c r="X182" s="38"/>
      <c r="Y182" s="38"/>
      <c r="Z182" s="38"/>
      <c r="AA182" s="38"/>
      <c r="AB182" s="38"/>
      <c r="AC182" s="224">
        <f t="shared" ref="AC182:AC239" si="167">P182/C182*100</f>
        <v>31.65474626575196</v>
      </c>
      <c r="AD182" s="12">
        <v>0</v>
      </c>
      <c r="AE182" s="4">
        <v>0</v>
      </c>
      <c r="AF182">
        <v>42</v>
      </c>
      <c r="AG182">
        <v>15</v>
      </c>
    </row>
    <row r="183" spans="1:33" ht="56.25">
      <c r="A183" s="143">
        <v>1</v>
      </c>
      <c r="B183" s="139" t="s">
        <v>62</v>
      </c>
      <c r="C183" s="220">
        <f t="shared" ref="C183:C185" si="168">D183+J183</f>
        <v>0</v>
      </c>
      <c r="D183" s="35">
        <v>0</v>
      </c>
      <c r="E183" s="35"/>
      <c r="F183" s="35"/>
      <c r="G183" s="35"/>
      <c r="H183" s="35"/>
      <c r="I183" s="35"/>
      <c r="J183" s="35"/>
      <c r="K183" s="35"/>
      <c r="L183" s="35"/>
      <c r="M183" s="35"/>
      <c r="N183" s="35"/>
      <c r="O183" s="35"/>
      <c r="P183" s="4"/>
      <c r="Q183" s="4"/>
      <c r="R183" s="213"/>
      <c r="S183" s="213"/>
      <c r="T183" s="213"/>
      <c r="U183" s="213"/>
      <c r="V183" s="213"/>
      <c r="W183" s="213"/>
      <c r="X183" s="213"/>
      <c r="Y183" s="213"/>
      <c r="Z183" s="213"/>
      <c r="AA183" s="213"/>
      <c r="AB183" s="213"/>
      <c r="AC183" s="224"/>
      <c r="AD183" s="12" t="s">
        <v>259</v>
      </c>
      <c r="AE183" s="4"/>
      <c r="AF183">
        <v>1</v>
      </c>
    </row>
    <row r="184" spans="1:33" ht="56.25">
      <c r="A184" s="143">
        <v>2</v>
      </c>
      <c r="B184" s="139" t="s">
        <v>61</v>
      </c>
      <c r="C184" s="220">
        <f t="shared" si="168"/>
        <v>0</v>
      </c>
      <c r="D184" s="35">
        <v>0</v>
      </c>
      <c r="E184" s="35"/>
      <c r="F184" s="35"/>
      <c r="G184" s="35"/>
      <c r="H184" s="35"/>
      <c r="I184" s="35"/>
      <c r="J184" s="35"/>
      <c r="K184" s="35"/>
      <c r="L184" s="35"/>
      <c r="M184" s="35"/>
      <c r="N184" s="35"/>
      <c r="O184" s="35"/>
      <c r="P184" s="4"/>
      <c r="Q184" s="4"/>
      <c r="R184" s="213"/>
      <c r="S184" s="213"/>
      <c r="T184" s="213"/>
      <c r="U184" s="213"/>
      <c r="V184" s="213"/>
      <c r="W184" s="213"/>
      <c r="X184" s="213"/>
      <c r="Y184" s="213"/>
      <c r="Z184" s="213"/>
      <c r="AA184" s="213"/>
      <c r="AB184" s="213"/>
      <c r="AC184" s="224"/>
      <c r="AD184" s="12" t="s">
        <v>259</v>
      </c>
      <c r="AE184" s="12" t="s">
        <v>718</v>
      </c>
      <c r="AF184">
        <v>1</v>
      </c>
    </row>
    <row r="185" spans="1:33" ht="56.25">
      <c r="A185" s="143">
        <v>3</v>
      </c>
      <c r="B185" s="139" t="s">
        <v>63</v>
      </c>
      <c r="C185" s="220">
        <f t="shared" si="168"/>
        <v>29</v>
      </c>
      <c r="D185" s="39">
        <f t="shared" ref="D185" si="169">SUM(E185:H185)</f>
        <v>29</v>
      </c>
      <c r="E185" s="35"/>
      <c r="F185" s="35">
        <v>29</v>
      </c>
      <c r="G185" s="35"/>
      <c r="H185" s="35"/>
      <c r="I185" s="35"/>
      <c r="J185" s="35"/>
      <c r="K185" s="35"/>
      <c r="L185" s="35"/>
      <c r="M185" s="35"/>
      <c r="N185" s="35"/>
      <c r="O185" s="35"/>
      <c r="P185" s="36">
        <f t="shared" ref="P185" si="170">Q185+V185</f>
        <v>29</v>
      </c>
      <c r="Q185" s="36">
        <f t="shared" ref="Q185" si="171">SUM(R185:U185)</f>
        <v>29</v>
      </c>
      <c r="R185" s="213"/>
      <c r="S185" s="36">
        <v>29</v>
      </c>
      <c r="T185" s="213"/>
      <c r="U185" s="213"/>
      <c r="V185" s="213"/>
      <c r="W185" s="213"/>
      <c r="X185" s="213"/>
      <c r="Y185" s="213"/>
      <c r="Z185" s="213"/>
      <c r="AA185" s="213"/>
      <c r="AB185" s="213"/>
      <c r="AC185" s="224"/>
      <c r="AD185" s="12" t="s">
        <v>261</v>
      </c>
      <c r="AE185" s="12" t="s">
        <v>709</v>
      </c>
      <c r="AF185">
        <v>1</v>
      </c>
      <c r="AG185">
        <v>1</v>
      </c>
    </row>
    <row r="186" spans="1:33" ht="66" customHeight="1">
      <c r="A186" s="143">
        <v>4</v>
      </c>
      <c r="B186" s="139" t="s">
        <v>566</v>
      </c>
      <c r="C186" s="139"/>
      <c r="D186" s="35">
        <v>0</v>
      </c>
      <c r="E186" s="35"/>
      <c r="F186" s="35"/>
      <c r="G186" s="35"/>
      <c r="H186" s="35"/>
      <c r="I186" s="35"/>
      <c r="J186" s="35"/>
      <c r="K186" s="35"/>
      <c r="L186" s="35"/>
      <c r="M186" s="35"/>
      <c r="N186" s="35"/>
      <c r="O186" s="35"/>
      <c r="P186" s="4"/>
      <c r="Q186" s="4"/>
      <c r="R186" s="213"/>
      <c r="S186" s="213"/>
      <c r="T186" s="213"/>
      <c r="U186" s="213"/>
      <c r="V186" s="213"/>
      <c r="W186" s="213"/>
      <c r="X186" s="213"/>
      <c r="Y186" s="213"/>
      <c r="Z186" s="213"/>
      <c r="AA186" s="213"/>
      <c r="AB186" s="213"/>
      <c r="AC186" s="224"/>
      <c r="AD186" s="12" t="s">
        <v>719</v>
      </c>
      <c r="AE186" s="12"/>
      <c r="AF186">
        <v>1</v>
      </c>
    </row>
    <row r="187" spans="1:33" ht="56.25">
      <c r="A187" s="143">
        <v>5</v>
      </c>
      <c r="B187" s="139" t="s">
        <v>567</v>
      </c>
      <c r="C187" s="139"/>
      <c r="D187" s="35">
        <v>0</v>
      </c>
      <c r="E187" s="35"/>
      <c r="F187" s="35"/>
      <c r="G187" s="35"/>
      <c r="H187" s="35"/>
      <c r="I187" s="35"/>
      <c r="J187" s="35"/>
      <c r="K187" s="35"/>
      <c r="L187" s="35"/>
      <c r="M187" s="35"/>
      <c r="N187" s="35"/>
      <c r="O187" s="35"/>
      <c r="P187" s="4"/>
      <c r="Q187" s="4"/>
      <c r="R187" s="213"/>
      <c r="S187" s="213"/>
      <c r="T187" s="213"/>
      <c r="U187" s="213"/>
      <c r="V187" s="213"/>
      <c r="W187" s="213"/>
      <c r="X187" s="213"/>
      <c r="Y187" s="213"/>
      <c r="Z187" s="213"/>
      <c r="AA187" s="213"/>
      <c r="AB187" s="213"/>
      <c r="AC187" s="224"/>
      <c r="AD187" s="12" t="s">
        <v>717</v>
      </c>
      <c r="AE187" s="12"/>
      <c r="AF187">
        <v>1</v>
      </c>
    </row>
    <row r="188" spans="1:33" ht="56.25">
      <c r="A188" s="143">
        <v>6</v>
      </c>
      <c r="B188" s="139" t="s">
        <v>568</v>
      </c>
      <c r="C188" s="139"/>
      <c r="D188" s="35">
        <v>0</v>
      </c>
      <c r="E188" s="35"/>
      <c r="F188" s="35"/>
      <c r="G188" s="35"/>
      <c r="H188" s="35"/>
      <c r="I188" s="35"/>
      <c r="J188" s="35"/>
      <c r="K188" s="35"/>
      <c r="L188" s="35"/>
      <c r="M188" s="35"/>
      <c r="N188" s="35"/>
      <c r="O188" s="35"/>
      <c r="P188" s="4"/>
      <c r="Q188" s="4"/>
      <c r="R188" s="213"/>
      <c r="S188" s="213"/>
      <c r="T188" s="213"/>
      <c r="U188" s="213"/>
      <c r="V188" s="213"/>
      <c r="W188" s="213"/>
      <c r="X188" s="213"/>
      <c r="Y188" s="213"/>
      <c r="Z188" s="213"/>
      <c r="AA188" s="213"/>
      <c r="AB188" s="213"/>
      <c r="AC188" s="224"/>
      <c r="AD188" s="12" t="s">
        <v>713</v>
      </c>
      <c r="AE188" s="12" t="s">
        <v>718</v>
      </c>
      <c r="AF188">
        <v>1</v>
      </c>
    </row>
    <row r="189" spans="1:33" ht="56.25">
      <c r="A189" s="143">
        <v>7</v>
      </c>
      <c r="B189" s="139" t="s">
        <v>569</v>
      </c>
      <c r="C189" s="139"/>
      <c r="D189" s="35">
        <v>0</v>
      </c>
      <c r="E189" s="35"/>
      <c r="F189" s="35">
        <v>0</v>
      </c>
      <c r="G189" s="35"/>
      <c r="H189" s="35"/>
      <c r="I189" s="35"/>
      <c r="J189" s="35"/>
      <c r="K189" s="35"/>
      <c r="L189" s="35"/>
      <c r="M189" s="35"/>
      <c r="N189" s="35"/>
      <c r="O189" s="35"/>
      <c r="P189" s="4"/>
      <c r="Q189" s="4"/>
      <c r="R189" s="213"/>
      <c r="S189" s="213"/>
      <c r="T189" s="213"/>
      <c r="U189" s="213"/>
      <c r="V189" s="213"/>
      <c r="W189" s="213"/>
      <c r="X189" s="213"/>
      <c r="Y189" s="213"/>
      <c r="Z189" s="213"/>
      <c r="AA189" s="213"/>
      <c r="AB189" s="213"/>
      <c r="AC189" s="224"/>
      <c r="AD189" s="12" t="s">
        <v>262</v>
      </c>
      <c r="AE189" s="12">
        <v>0</v>
      </c>
      <c r="AF189">
        <v>1</v>
      </c>
    </row>
    <row r="190" spans="1:33" ht="56.25">
      <c r="A190" s="143">
        <v>8</v>
      </c>
      <c r="B190" s="139" t="s">
        <v>570</v>
      </c>
      <c r="C190" s="139"/>
      <c r="D190" s="35">
        <v>0</v>
      </c>
      <c r="E190" s="35"/>
      <c r="F190" s="35"/>
      <c r="G190" s="35"/>
      <c r="H190" s="35"/>
      <c r="I190" s="35"/>
      <c r="J190" s="35"/>
      <c r="K190" s="35"/>
      <c r="L190" s="35"/>
      <c r="M190" s="35"/>
      <c r="N190" s="35"/>
      <c r="O190" s="35"/>
      <c r="P190" s="4"/>
      <c r="Q190" s="4"/>
      <c r="R190" s="213"/>
      <c r="S190" s="213"/>
      <c r="T190" s="213"/>
      <c r="U190" s="213"/>
      <c r="V190" s="213"/>
      <c r="W190" s="213"/>
      <c r="X190" s="213"/>
      <c r="Y190" s="213"/>
      <c r="Z190" s="213"/>
      <c r="AA190" s="213"/>
      <c r="AB190" s="213"/>
      <c r="AC190" s="224"/>
      <c r="AD190" s="12" t="s">
        <v>264</v>
      </c>
      <c r="AE190" s="12" t="s">
        <v>718</v>
      </c>
      <c r="AF190">
        <v>1</v>
      </c>
    </row>
    <row r="191" spans="1:33" ht="56.25">
      <c r="A191" s="143">
        <v>9</v>
      </c>
      <c r="B191" s="139" t="s">
        <v>571</v>
      </c>
      <c r="C191" s="139"/>
      <c r="D191" s="35">
        <v>0</v>
      </c>
      <c r="E191" s="35"/>
      <c r="F191" s="35">
        <v>0</v>
      </c>
      <c r="G191" s="35"/>
      <c r="H191" s="35"/>
      <c r="I191" s="35"/>
      <c r="J191" s="35"/>
      <c r="K191" s="35"/>
      <c r="L191" s="35"/>
      <c r="M191" s="35"/>
      <c r="N191" s="35"/>
      <c r="O191" s="35"/>
      <c r="P191" s="4"/>
      <c r="Q191" s="4"/>
      <c r="R191" s="213"/>
      <c r="S191" s="213"/>
      <c r="T191" s="213"/>
      <c r="U191" s="213"/>
      <c r="V191" s="213"/>
      <c r="W191" s="213"/>
      <c r="X191" s="213"/>
      <c r="Y191" s="213"/>
      <c r="Z191" s="213"/>
      <c r="AA191" s="213"/>
      <c r="AB191" s="213"/>
      <c r="AC191" s="224"/>
      <c r="AD191" s="12" t="s">
        <v>261</v>
      </c>
      <c r="AE191" s="12">
        <v>0</v>
      </c>
      <c r="AF191">
        <v>1</v>
      </c>
    </row>
    <row r="192" spans="1:33" ht="56.25">
      <c r="A192" s="143">
        <v>10</v>
      </c>
      <c r="B192" s="139" t="s">
        <v>572</v>
      </c>
      <c r="C192" s="139"/>
      <c r="D192" s="35">
        <v>0</v>
      </c>
      <c r="E192" s="35"/>
      <c r="F192" s="35"/>
      <c r="G192" s="35"/>
      <c r="H192" s="35"/>
      <c r="I192" s="35"/>
      <c r="J192" s="35"/>
      <c r="K192" s="35"/>
      <c r="L192" s="35"/>
      <c r="M192" s="35"/>
      <c r="N192" s="35"/>
      <c r="O192" s="35"/>
      <c r="P192" s="4"/>
      <c r="Q192" s="4"/>
      <c r="R192" s="213"/>
      <c r="S192" s="213"/>
      <c r="T192" s="213"/>
      <c r="U192" s="213"/>
      <c r="V192" s="213"/>
      <c r="W192" s="213"/>
      <c r="X192" s="213"/>
      <c r="Y192" s="213"/>
      <c r="Z192" s="213"/>
      <c r="AA192" s="213"/>
      <c r="AB192" s="213"/>
      <c r="AC192" s="224"/>
      <c r="AD192" s="12" t="s">
        <v>268</v>
      </c>
      <c r="AE192" s="12" t="s">
        <v>718</v>
      </c>
      <c r="AF192">
        <v>1</v>
      </c>
    </row>
    <row r="193" spans="1:35" ht="56.25">
      <c r="A193" s="143">
        <v>11</v>
      </c>
      <c r="B193" s="139" t="s">
        <v>573</v>
      </c>
      <c r="C193" s="220">
        <f t="shared" ref="C193:C194" si="172">D193+J193</f>
        <v>944</v>
      </c>
      <c r="D193" s="39">
        <f t="shared" ref="D193:D194" si="173">SUM(E193:H193)</f>
        <v>944</v>
      </c>
      <c r="E193" s="35"/>
      <c r="F193" s="35">
        <v>944</v>
      </c>
      <c r="G193" s="35"/>
      <c r="H193" s="35"/>
      <c r="I193" s="35"/>
      <c r="J193" s="35"/>
      <c r="K193" s="35"/>
      <c r="L193" s="35"/>
      <c r="M193" s="35"/>
      <c r="N193" s="35"/>
      <c r="O193" s="35"/>
      <c r="P193" s="4"/>
      <c r="Q193" s="4"/>
      <c r="R193" s="213"/>
      <c r="S193" s="213"/>
      <c r="T193" s="213"/>
      <c r="U193" s="213"/>
      <c r="V193" s="213"/>
      <c r="W193" s="213"/>
      <c r="X193" s="213"/>
      <c r="Y193" s="213"/>
      <c r="Z193" s="213"/>
      <c r="AA193" s="213"/>
      <c r="AB193" s="213"/>
      <c r="AC193" s="224">
        <f t="shared" si="167"/>
        <v>0</v>
      </c>
      <c r="AD193" s="12" t="s">
        <v>715</v>
      </c>
      <c r="AE193" s="12" t="s">
        <v>709</v>
      </c>
      <c r="AF193">
        <v>1</v>
      </c>
      <c r="AG193">
        <v>1</v>
      </c>
    </row>
    <row r="194" spans="1:35" ht="56.25">
      <c r="A194" s="143">
        <v>12</v>
      </c>
      <c r="B194" s="139" t="s">
        <v>574</v>
      </c>
      <c r="C194" s="220">
        <f t="shared" si="172"/>
        <v>413</v>
      </c>
      <c r="D194" s="39">
        <f t="shared" si="173"/>
        <v>413</v>
      </c>
      <c r="E194" s="35"/>
      <c r="F194" s="35">
        <v>413</v>
      </c>
      <c r="G194" s="35"/>
      <c r="H194" s="35"/>
      <c r="I194" s="35"/>
      <c r="J194" s="35"/>
      <c r="K194" s="35"/>
      <c r="L194" s="35"/>
      <c r="M194" s="35"/>
      <c r="N194" s="35"/>
      <c r="O194" s="35"/>
      <c r="P194" s="36">
        <f>Q194+V194</f>
        <v>25</v>
      </c>
      <c r="Q194" s="36">
        <f>SUM(R194:U194)</f>
        <v>25</v>
      </c>
      <c r="R194" s="213"/>
      <c r="S194" s="36">
        <v>25</v>
      </c>
      <c r="T194" s="213"/>
      <c r="U194" s="213"/>
      <c r="V194" s="213"/>
      <c r="W194" s="213"/>
      <c r="X194" s="213"/>
      <c r="Y194" s="213"/>
      <c r="Z194" s="213"/>
      <c r="AA194" s="213"/>
      <c r="AB194" s="213"/>
      <c r="AC194" s="224">
        <f t="shared" si="167"/>
        <v>6.053268765133172</v>
      </c>
      <c r="AD194" s="12" t="s">
        <v>259</v>
      </c>
      <c r="AE194" s="12" t="s">
        <v>709</v>
      </c>
      <c r="AF194">
        <v>1</v>
      </c>
      <c r="AG194">
        <v>1</v>
      </c>
      <c r="AI194">
        <v>5262</v>
      </c>
    </row>
    <row r="195" spans="1:35">
      <c r="A195" s="136">
        <v>13</v>
      </c>
      <c r="B195" s="137" t="s">
        <v>94</v>
      </c>
      <c r="C195" s="34">
        <f>C196+C208+C215+C217+C223+C225+C229</f>
        <v>19167</v>
      </c>
      <c r="D195" s="34">
        <f>D196+D208+D215+D217+D223+D225+D229</f>
        <v>19167</v>
      </c>
      <c r="E195" s="34">
        <f t="shared" ref="E195:F195" si="174">E196+E208+E215+E217+E223+E225+E229</f>
        <v>0</v>
      </c>
      <c r="F195" s="34">
        <f t="shared" si="174"/>
        <v>19167</v>
      </c>
      <c r="G195" s="34">
        <f t="shared" ref="G195:AB195" si="175">G196+G208+G215+G217+G223+G225+G229</f>
        <v>0</v>
      </c>
      <c r="H195" s="34">
        <f t="shared" si="175"/>
        <v>0</v>
      </c>
      <c r="I195" s="34">
        <f t="shared" si="175"/>
        <v>0</v>
      </c>
      <c r="J195" s="34">
        <f t="shared" si="175"/>
        <v>0</v>
      </c>
      <c r="K195" s="34">
        <f t="shared" si="175"/>
        <v>0</v>
      </c>
      <c r="L195" s="34">
        <f t="shared" si="175"/>
        <v>0</v>
      </c>
      <c r="M195" s="34">
        <f t="shared" si="175"/>
        <v>0</v>
      </c>
      <c r="N195" s="34">
        <f t="shared" si="175"/>
        <v>0</v>
      </c>
      <c r="O195" s="34">
        <f t="shared" si="175"/>
        <v>0</v>
      </c>
      <c r="P195" s="34">
        <f>Q195+V195</f>
        <v>6452</v>
      </c>
      <c r="Q195" s="34">
        <f t="shared" si="175"/>
        <v>6452</v>
      </c>
      <c r="R195" s="34">
        <f t="shared" si="175"/>
        <v>0</v>
      </c>
      <c r="S195" s="34">
        <f t="shared" si="175"/>
        <v>6452</v>
      </c>
      <c r="T195" s="34">
        <f t="shared" si="175"/>
        <v>0</v>
      </c>
      <c r="U195" s="34">
        <f t="shared" si="175"/>
        <v>0</v>
      </c>
      <c r="V195" s="34">
        <f t="shared" si="175"/>
        <v>0</v>
      </c>
      <c r="W195" s="34">
        <f t="shared" si="175"/>
        <v>0</v>
      </c>
      <c r="X195" s="34">
        <f t="shared" si="175"/>
        <v>0</v>
      </c>
      <c r="Y195" s="34">
        <f t="shared" si="175"/>
        <v>0</v>
      </c>
      <c r="Z195" s="34">
        <f t="shared" si="175"/>
        <v>0</v>
      </c>
      <c r="AA195" s="34">
        <f t="shared" si="175"/>
        <v>0</v>
      </c>
      <c r="AB195" s="34">
        <f t="shared" si="175"/>
        <v>0</v>
      </c>
      <c r="AC195" s="224">
        <f t="shared" si="167"/>
        <v>33.662023269160535</v>
      </c>
      <c r="AD195" s="12">
        <v>0</v>
      </c>
      <c r="AE195" s="4">
        <v>0</v>
      </c>
      <c r="AF195">
        <v>30</v>
      </c>
      <c r="AG195">
        <v>12</v>
      </c>
    </row>
    <row r="196" spans="1:35">
      <c r="A196" s="20" t="s">
        <v>575</v>
      </c>
      <c r="B196" s="137" t="s">
        <v>76</v>
      </c>
      <c r="C196" s="34">
        <f>SUM(C197:C207)</f>
        <v>10281</v>
      </c>
      <c r="D196" s="34">
        <f>SUM(D197:D207)</f>
        <v>10281</v>
      </c>
      <c r="E196" s="34">
        <f t="shared" ref="E196:F196" si="176">SUM(E197:E207)</f>
        <v>0</v>
      </c>
      <c r="F196" s="34">
        <f t="shared" si="176"/>
        <v>10281</v>
      </c>
      <c r="G196" s="34">
        <f t="shared" ref="G196:AB196" si="177">SUM(G197:G207)</f>
        <v>0</v>
      </c>
      <c r="H196" s="34">
        <f t="shared" si="177"/>
        <v>0</v>
      </c>
      <c r="I196" s="34">
        <f t="shared" si="177"/>
        <v>0</v>
      </c>
      <c r="J196" s="34">
        <f t="shared" si="177"/>
        <v>0</v>
      </c>
      <c r="K196" s="34">
        <f t="shared" si="177"/>
        <v>0</v>
      </c>
      <c r="L196" s="34">
        <f t="shared" si="177"/>
        <v>0</v>
      </c>
      <c r="M196" s="34">
        <f t="shared" si="177"/>
        <v>0</v>
      </c>
      <c r="N196" s="34">
        <f t="shared" si="177"/>
        <v>0</v>
      </c>
      <c r="O196" s="34">
        <f t="shared" si="177"/>
        <v>0</v>
      </c>
      <c r="P196" s="34">
        <f t="shared" si="177"/>
        <v>1588</v>
      </c>
      <c r="Q196" s="34">
        <f t="shared" si="177"/>
        <v>1588</v>
      </c>
      <c r="R196" s="34">
        <f t="shared" si="177"/>
        <v>0</v>
      </c>
      <c r="S196" s="34">
        <f t="shared" si="177"/>
        <v>1588</v>
      </c>
      <c r="T196" s="34">
        <f t="shared" si="177"/>
        <v>0</v>
      </c>
      <c r="U196" s="34">
        <f t="shared" si="177"/>
        <v>0</v>
      </c>
      <c r="V196" s="34">
        <f t="shared" si="177"/>
        <v>0</v>
      </c>
      <c r="W196" s="34">
        <f t="shared" si="177"/>
        <v>0</v>
      </c>
      <c r="X196" s="34">
        <f t="shared" si="177"/>
        <v>0</v>
      </c>
      <c r="Y196" s="34">
        <f t="shared" si="177"/>
        <v>0</v>
      </c>
      <c r="Z196" s="34">
        <f t="shared" si="177"/>
        <v>0</v>
      </c>
      <c r="AA196" s="34">
        <f t="shared" si="177"/>
        <v>0</v>
      </c>
      <c r="AB196" s="34">
        <f t="shared" si="177"/>
        <v>0</v>
      </c>
      <c r="AC196" s="224">
        <f t="shared" si="167"/>
        <v>15.445968291022275</v>
      </c>
      <c r="AD196" s="12">
        <v>0</v>
      </c>
      <c r="AE196" s="4">
        <v>0</v>
      </c>
      <c r="AF196">
        <v>11</v>
      </c>
      <c r="AG196">
        <v>5</v>
      </c>
    </row>
    <row r="197" spans="1:35" ht="37.5">
      <c r="A197" s="145" t="s">
        <v>30</v>
      </c>
      <c r="B197" s="146" t="s">
        <v>77</v>
      </c>
      <c r="C197" s="221">
        <f t="shared" ref="C197:C207" si="178">D197+J197</f>
        <v>1067</v>
      </c>
      <c r="D197" s="36">
        <f t="shared" ref="D197:D207" si="179">SUM(E197:H197)</f>
        <v>1067</v>
      </c>
      <c r="E197" s="36"/>
      <c r="F197" s="36">
        <v>1067</v>
      </c>
      <c r="G197" s="36"/>
      <c r="H197" s="36"/>
      <c r="I197" s="36"/>
      <c r="J197" s="36"/>
      <c r="K197" s="36"/>
      <c r="L197" s="36"/>
      <c r="M197" s="36"/>
      <c r="N197" s="36"/>
      <c r="O197" s="36"/>
      <c r="P197" s="36">
        <f>Q197+V197</f>
        <v>1064</v>
      </c>
      <c r="Q197" s="36">
        <f>SUM(R197:U197)</f>
        <v>1064</v>
      </c>
      <c r="R197" s="186"/>
      <c r="S197" s="36">
        <v>1064</v>
      </c>
      <c r="T197" s="186"/>
      <c r="U197" s="186"/>
      <c r="V197" s="186"/>
      <c r="W197" s="186"/>
      <c r="X197" s="186"/>
      <c r="Y197" s="186"/>
      <c r="Z197" s="186"/>
      <c r="AA197" s="186"/>
      <c r="AB197" s="186"/>
      <c r="AC197" s="224">
        <f t="shared" si="167"/>
        <v>99.718837863167764</v>
      </c>
      <c r="AD197" s="12" t="s">
        <v>713</v>
      </c>
      <c r="AE197" s="12" t="s">
        <v>714</v>
      </c>
      <c r="AF197">
        <v>1</v>
      </c>
      <c r="AG197">
        <v>1</v>
      </c>
    </row>
    <row r="198" spans="1:35" ht="37.5">
      <c r="A198" s="148" t="s">
        <v>34</v>
      </c>
      <c r="B198" s="146" t="s">
        <v>78</v>
      </c>
      <c r="C198" s="221">
        <f t="shared" si="178"/>
        <v>0</v>
      </c>
      <c r="D198" s="36">
        <f t="shared" si="179"/>
        <v>0</v>
      </c>
      <c r="E198" s="36"/>
      <c r="F198" s="36">
        <v>0</v>
      </c>
      <c r="G198" s="36"/>
      <c r="H198" s="36"/>
      <c r="I198" s="36"/>
      <c r="J198" s="36"/>
      <c r="K198" s="36"/>
      <c r="L198" s="36"/>
      <c r="M198" s="36"/>
      <c r="N198" s="36"/>
      <c r="O198" s="36"/>
      <c r="P198" s="186"/>
      <c r="Q198" s="186"/>
      <c r="R198" s="186"/>
      <c r="S198" s="186"/>
      <c r="T198" s="186"/>
      <c r="U198" s="186"/>
      <c r="V198" s="186"/>
      <c r="W198" s="186"/>
      <c r="X198" s="186"/>
      <c r="Y198" s="186"/>
      <c r="Z198" s="186"/>
      <c r="AA198" s="186"/>
      <c r="AB198" s="186"/>
      <c r="AC198" s="224"/>
      <c r="AD198" s="12" t="s">
        <v>713</v>
      </c>
      <c r="AE198" s="12"/>
      <c r="AF198">
        <v>1</v>
      </c>
    </row>
    <row r="199" spans="1:35" ht="37.5">
      <c r="A199" s="145" t="s">
        <v>36</v>
      </c>
      <c r="B199" s="146" t="s">
        <v>79</v>
      </c>
      <c r="C199" s="221">
        <f t="shared" si="178"/>
        <v>0</v>
      </c>
      <c r="D199" s="36">
        <f t="shared" si="179"/>
        <v>0</v>
      </c>
      <c r="E199" s="36"/>
      <c r="F199" s="36">
        <v>0</v>
      </c>
      <c r="G199" s="36"/>
      <c r="H199" s="36"/>
      <c r="I199" s="36"/>
      <c r="J199" s="36"/>
      <c r="K199" s="36"/>
      <c r="L199" s="36"/>
      <c r="M199" s="36"/>
      <c r="N199" s="36"/>
      <c r="O199" s="36"/>
      <c r="P199" s="186"/>
      <c r="Q199" s="186"/>
      <c r="R199" s="186"/>
      <c r="S199" s="186"/>
      <c r="T199" s="186"/>
      <c r="U199" s="186"/>
      <c r="V199" s="186"/>
      <c r="W199" s="186"/>
      <c r="X199" s="186"/>
      <c r="Y199" s="186"/>
      <c r="Z199" s="186"/>
      <c r="AA199" s="186"/>
      <c r="AB199" s="186"/>
      <c r="AC199" s="224"/>
      <c r="AD199" s="12" t="s">
        <v>713</v>
      </c>
      <c r="AE199" s="12"/>
      <c r="AF199">
        <v>1</v>
      </c>
    </row>
    <row r="200" spans="1:35" ht="37.5">
      <c r="A200" s="148" t="s">
        <v>80</v>
      </c>
      <c r="B200" s="146" t="s">
        <v>81</v>
      </c>
      <c r="C200" s="221">
        <f t="shared" si="178"/>
        <v>0</v>
      </c>
      <c r="D200" s="36">
        <f t="shared" si="179"/>
        <v>0</v>
      </c>
      <c r="E200" s="36"/>
      <c r="F200" s="36">
        <v>0</v>
      </c>
      <c r="G200" s="36"/>
      <c r="H200" s="36"/>
      <c r="I200" s="36"/>
      <c r="J200" s="36"/>
      <c r="K200" s="36"/>
      <c r="L200" s="36"/>
      <c r="M200" s="36"/>
      <c r="N200" s="36"/>
      <c r="O200" s="36"/>
      <c r="P200" s="186"/>
      <c r="Q200" s="186"/>
      <c r="R200" s="186"/>
      <c r="S200" s="186"/>
      <c r="T200" s="186"/>
      <c r="U200" s="186"/>
      <c r="V200" s="186"/>
      <c r="W200" s="186"/>
      <c r="X200" s="186"/>
      <c r="Y200" s="186"/>
      <c r="Z200" s="186"/>
      <c r="AA200" s="186"/>
      <c r="AB200" s="186"/>
      <c r="AC200" s="224"/>
      <c r="AD200" s="12" t="s">
        <v>713</v>
      </c>
      <c r="AE200" s="12"/>
      <c r="AF200">
        <v>1</v>
      </c>
    </row>
    <row r="201" spans="1:35" ht="37.5">
      <c r="A201" s="145" t="s">
        <v>82</v>
      </c>
      <c r="B201" s="146" t="s">
        <v>576</v>
      </c>
      <c r="C201" s="221">
        <f t="shared" si="178"/>
        <v>3000</v>
      </c>
      <c r="D201" s="36">
        <f t="shared" si="179"/>
        <v>3000</v>
      </c>
      <c r="E201" s="36"/>
      <c r="F201" s="36">
        <v>3000</v>
      </c>
      <c r="G201" s="36"/>
      <c r="H201" s="36"/>
      <c r="I201" s="36"/>
      <c r="J201" s="36"/>
      <c r="K201" s="36"/>
      <c r="L201" s="36"/>
      <c r="M201" s="36"/>
      <c r="N201" s="36"/>
      <c r="O201" s="36"/>
      <c r="P201" s="186"/>
      <c r="Q201" s="186"/>
      <c r="R201" s="186"/>
      <c r="S201" s="186"/>
      <c r="T201" s="186"/>
      <c r="U201" s="186"/>
      <c r="V201" s="186"/>
      <c r="W201" s="186"/>
      <c r="X201" s="186"/>
      <c r="Y201" s="186"/>
      <c r="Z201" s="186"/>
      <c r="AA201" s="186"/>
      <c r="AB201" s="186"/>
      <c r="AC201" s="224"/>
      <c r="AD201" s="12" t="s">
        <v>713</v>
      </c>
      <c r="AE201" s="12" t="s">
        <v>714</v>
      </c>
      <c r="AF201">
        <v>1</v>
      </c>
      <c r="AG201">
        <v>1</v>
      </c>
    </row>
    <row r="202" spans="1:35" ht="37.5">
      <c r="A202" s="148" t="s">
        <v>84</v>
      </c>
      <c r="B202" s="146" t="s">
        <v>577</v>
      </c>
      <c r="C202" s="221">
        <f t="shared" si="178"/>
        <v>2000</v>
      </c>
      <c r="D202" s="36">
        <f t="shared" si="179"/>
        <v>2000</v>
      </c>
      <c r="E202" s="36"/>
      <c r="F202" s="36">
        <v>2000</v>
      </c>
      <c r="G202" s="36"/>
      <c r="H202" s="36"/>
      <c r="I202" s="36"/>
      <c r="J202" s="36"/>
      <c r="K202" s="36"/>
      <c r="L202" s="36"/>
      <c r="M202" s="36"/>
      <c r="N202" s="36"/>
      <c r="O202" s="36"/>
      <c r="P202" s="186"/>
      <c r="Q202" s="186"/>
      <c r="R202" s="186"/>
      <c r="S202" s="186"/>
      <c r="T202" s="186"/>
      <c r="U202" s="186"/>
      <c r="V202" s="186"/>
      <c r="W202" s="186"/>
      <c r="X202" s="186"/>
      <c r="Y202" s="186"/>
      <c r="Z202" s="186"/>
      <c r="AA202" s="186"/>
      <c r="AB202" s="186"/>
      <c r="AC202" s="224"/>
      <c r="AD202" s="12" t="s">
        <v>713</v>
      </c>
      <c r="AE202" s="12" t="s">
        <v>714</v>
      </c>
      <c r="AF202">
        <v>1</v>
      </c>
      <c r="AG202">
        <v>1</v>
      </c>
    </row>
    <row r="203" spans="1:35" ht="37.5">
      <c r="A203" s="145" t="s">
        <v>67</v>
      </c>
      <c r="B203" s="146" t="s">
        <v>83</v>
      </c>
      <c r="C203" s="221">
        <f t="shared" si="178"/>
        <v>0</v>
      </c>
      <c r="D203" s="36">
        <f t="shared" si="179"/>
        <v>0</v>
      </c>
      <c r="E203" s="36"/>
      <c r="F203" s="36">
        <v>0</v>
      </c>
      <c r="G203" s="36"/>
      <c r="H203" s="36"/>
      <c r="I203" s="36"/>
      <c r="J203" s="36"/>
      <c r="K203" s="36"/>
      <c r="L203" s="36"/>
      <c r="M203" s="36"/>
      <c r="N203" s="36"/>
      <c r="O203" s="36"/>
      <c r="P203" s="186"/>
      <c r="Q203" s="186"/>
      <c r="R203" s="186"/>
      <c r="S203" s="186"/>
      <c r="T203" s="186"/>
      <c r="U203" s="186"/>
      <c r="V203" s="186"/>
      <c r="W203" s="186"/>
      <c r="X203" s="186"/>
      <c r="Y203" s="186"/>
      <c r="Z203" s="186"/>
      <c r="AA203" s="186"/>
      <c r="AB203" s="186"/>
      <c r="AC203" s="224"/>
      <c r="AD203" s="12" t="s">
        <v>713</v>
      </c>
      <c r="AE203" s="12"/>
      <c r="AF203">
        <v>1</v>
      </c>
    </row>
    <row r="204" spans="1:35" ht="37.5">
      <c r="A204" s="148" t="s">
        <v>69</v>
      </c>
      <c r="B204" s="146" t="s">
        <v>578</v>
      </c>
      <c r="C204" s="221">
        <f t="shared" si="178"/>
        <v>0</v>
      </c>
      <c r="D204" s="36">
        <f t="shared" si="179"/>
        <v>0</v>
      </c>
      <c r="E204" s="36"/>
      <c r="F204" s="36">
        <v>0</v>
      </c>
      <c r="G204" s="36"/>
      <c r="H204" s="36"/>
      <c r="I204" s="36"/>
      <c r="J204" s="36"/>
      <c r="K204" s="36"/>
      <c r="L204" s="36"/>
      <c r="M204" s="36"/>
      <c r="N204" s="36"/>
      <c r="O204" s="36"/>
      <c r="P204" s="186"/>
      <c r="Q204" s="186"/>
      <c r="R204" s="186"/>
      <c r="S204" s="186"/>
      <c r="T204" s="186"/>
      <c r="U204" s="186"/>
      <c r="V204" s="186"/>
      <c r="W204" s="186"/>
      <c r="X204" s="186"/>
      <c r="Y204" s="186"/>
      <c r="Z204" s="186"/>
      <c r="AA204" s="186"/>
      <c r="AB204" s="186"/>
      <c r="AC204" s="224"/>
      <c r="AD204" s="12" t="s">
        <v>713</v>
      </c>
      <c r="AE204" s="12">
        <v>0</v>
      </c>
      <c r="AF204">
        <v>1</v>
      </c>
    </row>
    <row r="205" spans="1:35" ht="37.5">
      <c r="A205" s="145" t="s">
        <v>71</v>
      </c>
      <c r="B205" s="146" t="s">
        <v>85</v>
      </c>
      <c r="C205" s="221">
        <f t="shared" si="178"/>
        <v>0</v>
      </c>
      <c r="D205" s="36">
        <f t="shared" si="179"/>
        <v>0</v>
      </c>
      <c r="E205" s="36"/>
      <c r="F205" s="36">
        <v>0</v>
      </c>
      <c r="G205" s="36"/>
      <c r="H205" s="36"/>
      <c r="I205" s="36"/>
      <c r="J205" s="36"/>
      <c r="K205" s="36"/>
      <c r="L205" s="36"/>
      <c r="M205" s="36"/>
      <c r="N205" s="36"/>
      <c r="O205" s="36"/>
      <c r="P205" s="186"/>
      <c r="Q205" s="186"/>
      <c r="R205" s="186"/>
      <c r="S205" s="186"/>
      <c r="T205" s="186"/>
      <c r="U205" s="186"/>
      <c r="V205" s="186"/>
      <c r="W205" s="186"/>
      <c r="X205" s="186"/>
      <c r="Y205" s="186"/>
      <c r="Z205" s="186"/>
      <c r="AA205" s="186"/>
      <c r="AB205" s="186"/>
      <c r="AC205" s="224"/>
      <c r="AD205" s="12" t="s">
        <v>713</v>
      </c>
      <c r="AE205" s="12"/>
      <c r="AF205">
        <v>1</v>
      </c>
    </row>
    <row r="206" spans="1:35" ht="37.5">
      <c r="A206" s="148" t="s">
        <v>73</v>
      </c>
      <c r="B206" s="146" t="s">
        <v>579</v>
      </c>
      <c r="C206" s="221">
        <f t="shared" si="178"/>
        <v>3000</v>
      </c>
      <c r="D206" s="36">
        <f t="shared" si="179"/>
        <v>3000</v>
      </c>
      <c r="E206" s="36"/>
      <c r="F206" s="36">
        <v>3000</v>
      </c>
      <c r="G206" s="36"/>
      <c r="H206" s="36"/>
      <c r="I206" s="36"/>
      <c r="J206" s="36"/>
      <c r="K206" s="36"/>
      <c r="L206" s="36"/>
      <c r="M206" s="36"/>
      <c r="N206" s="36"/>
      <c r="O206" s="36"/>
      <c r="P206" s="186"/>
      <c r="Q206" s="186"/>
      <c r="R206" s="186"/>
      <c r="S206" s="186"/>
      <c r="T206" s="186"/>
      <c r="U206" s="186"/>
      <c r="V206" s="186"/>
      <c r="W206" s="186"/>
      <c r="X206" s="186"/>
      <c r="Y206" s="186"/>
      <c r="Z206" s="186"/>
      <c r="AA206" s="186"/>
      <c r="AB206" s="186"/>
      <c r="AC206" s="224"/>
      <c r="AD206" s="12" t="s">
        <v>713</v>
      </c>
      <c r="AE206" s="12" t="s">
        <v>714</v>
      </c>
      <c r="AF206">
        <v>1</v>
      </c>
      <c r="AG206">
        <v>1</v>
      </c>
    </row>
    <row r="207" spans="1:35" ht="37.5">
      <c r="A207" s="145" t="s">
        <v>503</v>
      </c>
      <c r="B207" s="146" t="s">
        <v>86</v>
      </c>
      <c r="C207" s="221">
        <f t="shared" si="178"/>
        <v>1214</v>
      </c>
      <c r="D207" s="36">
        <f t="shared" si="179"/>
        <v>1214</v>
      </c>
      <c r="E207" s="36"/>
      <c r="F207" s="36">
        <v>1214</v>
      </c>
      <c r="G207" s="36"/>
      <c r="H207" s="36"/>
      <c r="I207" s="36"/>
      <c r="J207" s="36"/>
      <c r="K207" s="36"/>
      <c r="L207" s="36"/>
      <c r="M207" s="36"/>
      <c r="N207" s="36"/>
      <c r="O207" s="36"/>
      <c r="P207" s="36">
        <f>Q207+V207</f>
        <v>524</v>
      </c>
      <c r="Q207" s="36">
        <f>SUM(R207:U207)</f>
        <v>524</v>
      </c>
      <c r="R207" s="186"/>
      <c r="S207" s="36">
        <v>524</v>
      </c>
      <c r="T207" s="186"/>
      <c r="U207" s="186"/>
      <c r="V207" s="186"/>
      <c r="W207" s="186"/>
      <c r="X207" s="186"/>
      <c r="Y207" s="186"/>
      <c r="Z207" s="186"/>
      <c r="AA207" s="186"/>
      <c r="AB207" s="186"/>
      <c r="AC207" s="224"/>
      <c r="AD207" s="12" t="s">
        <v>713</v>
      </c>
      <c r="AE207" s="12" t="s">
        <v>714</v>
      </c>
      <c r="AF207">
        <v>1</v>
      </c>
      <c r="AG207">
        <v>1</v>
      </c>
    </row>
    <row r="208" spans="1:35">
      <c r="A208" s="136" t="s">
        <v>580</v>
      </c>
      <c r="B208" s="137" t="s">
        <v>16</v>
      </c>
      <c r="C208" s="34">
        <f>SUM(C209:C214)</f>
        <v>2866</v>
      </c>
      <c r="D208" s="34">
        <f>SUM(D209:D214)</f>
        <v>2866</v>
      </c>
      <c r="E208" s="34">
        <f t="shared" ref="E208:U208" si="180">SUM(E209:E214)</f>
        <v>0</v>
      </c>
      <c r="F208" s="34">
        <f t="shared" si="180"/>
        <v>2866</v>
      </c>
      <c r="G208" s="34">
        <f t="shared" si="180"/>
        <v>0</v>
      </c>
      <c r="H208" s="34">
        <f t="shared" si="180"/>
        <v>0</v>
      </c>
      <c r="I208" s="34"/>
      <c r="J208" s="34"/>
      <c r="K208" s="34"/>
      <c r="L208" s="34"/>
      <c r="M208" s="34"/>
      <c r="N208" s="34"/>
      <c r="O208" s="34"/>
      <c r="P208" s="34">
        <f t="shared" si="180"/>
        <v>2844</v>
      </c>
      <c r="Q208" s="34">
        <f t="shared" si="180"/>
        <v>2844</v>
      </c>
      <c r="R208" s="34">
        <f t="shared" si="180"/>
        <v>0</v>
      </c>
      <c r="S208" s="34">
        <f t="shared" si="180"/>
        <v>2844</v>
      </c>
      <c r="T208" s="34">
        <f t="shared" si="180"/>
        <v>0</v>
      </c>
      <c r="U208" s="34">
        <f t="shared" si="180"/>
        <v>0</v>
      </c>
      <c r="V208" s="34"/>
      <c r="W208" s="34"/>
      <c r="X208" s="34"/>
      <c r="Y208" s="34"/>
      <c r="Z208" s="34"/>
      <c r="AA208" s="34"/>
      <c r="AB208" s="34"/>
      <c r="AC208" s="224"/>
      <c r="AD208" s="12">
        <v>0</v>
      </c>
      <c r="AE208" s="4">
        <v>0</v>
      </c>
      <c r="AF208">
        <v>6</v>
      </c>
      <c r="AG208">
        <v>4</v>
      </c>
    </row>
    <row r="209" spans="1:33" ht="56.25">
      <c r="A209" s="145" t="s">
        <v>30</v>
      </c>
      <c r="B209" s="146" t="s">
        <v>581</v>
      </c>
      <c r="C209" s="221">
        <f t="shared" ref="C209:C214" si="181">D209+J209</f>
        <v>0</v>
      </c>
      <c r="D209" s="36">
        <f t="shared" ref="D209:D213" si="182">SUM(E209:H209)</f>
        <v>0</v>
      </c>
      <c r="E209" s="36"/>
      <c r="F209" s="36">
        <v>0</v>
      </c>
      <c r="G209" s="36"/>
      <c r="H209" s="36"/>
      <c r="I209" s="36"/>
      <c r="J209" s="36"/>
      <c r="K209" s="36"/>
      <c r="L209" s="36"/>
      <c r="M209" s="36"/>
      <c r="N209" s="36"/>
      <c r="O209" s="36"/>
      <c r="P209" s="186"/>
      <c r="Q209" s="186"/>
      <c r="R209" s="186"/>
      <c r="S209" s="186"/>
      <c r="T209" s="186"/>
      <c r="U209" s="186"/>
      <c r="V209" s="186"/>
      <c r="W209" s="186"/>
      <c r="X209" s="186"/>
      <c r="Y209" s="186"/>
      <c r="Z209" s="186"/>
      <c r="AA209" s="186"/>
      <c r="AB209" s="186"/>
      <c r="AC209" s="224"/>
      <c r="AD209" s="12" t="s">
        <v>262</v>
      </c>
      <c r="AE209" s="4"/>
      <c r="AF209">
        <v>1</v>
      </c>
    </row>
    <row r="210" spans="1:33" ht="56.25">
      <c r="A210" s="148" t="s">
        <v>34</v>
      </c>
      <c r="B210" s="146" t="s">
        <v>122</v>
      </c>
      <c r="C210" s="221">
        <f t="shared" si="181"/>
        <v>1200</v>
      </c>
      <c r="D210" s="36">
        <f t="shared" si="182"/>
        <v>1200</v>
      </c>
      <c r="E210" s="36"/>
      <c r="F210" s="36">
        <v>1200</v>
      </c>
      <c r="G210" s="36"/>
      <c r="H210" s="36"/>
      <c r="I210" s="36"/>
      <c r="J210" s="36"/>
      <c r="K210" s="36"/>
      <c r="L210" s="36"/>
      <c r="M210" s="36"/>
      <c r="N210" s="36"/>
      <c r="O210" s="36"/>
      <c r="P210" s="36">
        <f t="shared" ref="P210:P213" si="183">Q210+V210</f>
        <v>1200</v>
      </c>
      <c r="Q210" s="36">
        <f t="shared" ref="Q210:Q213" si="184">SUM(R210:U210)</f>
        <v>1200</v>
      </c>
      <c r="R210" s="186"/>
      <c r="S210" s="36">
        <v>1200</v>
      </c>
      <c r="T210" s="186"/>
      <c r="U210" s="186"/>
      <c r="V210" s="186"/>
      <c r="W210" s="186"/>
      <c r="X210" s="186"/>
      <c r="Y210" s="186"/>
      <c r="Z210" s="186"/>
      <c r="AA210" s="186"/>
      <c r="AB210" s="186"/>
      <c r="AC210" s="224">
        <f t="shared" si="167"/>
        <v>100</v>
      </c>
      <c r="AD210" s="12" t="s">
        <v>262</v>
      </c>
      <c r="AE210" s="12" t="s">
        <v>714</v>
      </c>
      <c r="AF210">
        <v>1</v>
      </c>
      <c r="AG210">
        <v>1</v>
      </c>
    </row>
    <row r="211" spans="1:33" ht="56.25">
      <c r="A211" s="145" t="s">
        <v>36</v>
      </c>
      <c r="B211" s="146" t="s">
        <v>582</v>
      </c>
      <c r="C211" s="221">
        <f t="shared" si="181"/>
        <v>1600</v>
      </c>
      <c r="D211" s="36">
        <f t="shared" si="182"/>
        <v>1600</v>
      </c>
      <c r="E211" s="36"/>
      <c r="F211" s="36">
        <v>1600</v>
      </c>
      <c r="G211" s="36"/>
      <c r="H211" s="36"/>
      <c r="I211" s="36"/>
      <c r="J211" s="36"/>
      <c r="K211" s="36"/>
      <c r="L211" s="36"/>
      <c r="M211" s="36"/>
      <c r="N211" s="36"/>
      <c r="O211" s="36"/>
      <c r="P211" s="36">
        <f t="shared" si="183"/>
        <v>1600</v>
      </c>
      <c r="Q211" s="36">
        <f t="shared" si="184"/>
        <v>1600</v>
      </c>
      <c r="R211" s="186"/>
      <c r="S211" s="36">
        <v>1600</v>
      </c>
      <c r="T211" s="186"/>
      <c r="U211" s="186"/>
      <c r="V211" s="186"/>
      <c r="W211" s="186"/>
      <c r="X211" s="186"/>
      <c r="Y211" s="186"/>
      <c r="Z211" s="186"/>
      <c r="AA211" s="186"/>
      <c r="AB211" s="186"/>
      <c r="AC211" s="224">
        <f t="shared" si="167"/>
        <v>100</v>
      </c>
      <c r="AD211" s="12" t="s">
        <v>262</v>
      </c>
      <c r="AE211" s="12" t="s">
        <v>714</v>
      </c>
      <c r="AF211">
        <v>1</v>
      </c>
      <c r="AG211">
        <v>1</v>
      </c>
    </row>
    <row r="212" spans="1:33" ht="56.25">
      <c r="A212" s="145" t="s">
        <v>36</v>
      </c>
      <c r="B212" s="146" t="s">
        <v>70</v>
      </c>
      <c r="C212" s="221">
        <f t="shared" si="181"/>
        <v>22</v>
      </c>
      <c r="D212" s="36">
        <f t="shared" si="182"/>
        <v>22</v>
      </c>
      <c r="E212" s="36"/>
      <c r="F212" s="36">
        <v>22</v>
      </c>
      <c r="G212" s="36"/>
      <c r="H212" s="36"/>
      <c r="I212" s="36"/>
      <c r="J212" s="36"/>
      <c r="K212" s="36"/>
      <c r="L212" s="36"/>
      <c r="M212" s="36"/>
      <c r="N212" s="36"/>
      <c r="O212" s="36"/>
      <c r="P212" s="36">
        <f t="shared" si="183"/>
        <v>0</v>
      </c>
      <c r="Q212" s="36">
        <f t="shared" si="184"/>
        <v>0</v>
      </c>
      <c r="R212" s="186"/>
      <c r="S212" s="186"/>
      <c r="T212" s="186"/>
      <c r="U212" s="186"/>
      <c r="V212" s="186"/>
      <c r="W212" s="186"/>
      <c r="X212" s="186"/>
      <c r="Y212" s="186"/>
      <c r="Z212" s="186"/>
      <c r="AA212" s="186"/>
      <c r="AB212" s="186"/>
      <c r="AC212" s="224">
        <f t="shared" si="167"/>
        <v>0</v>
      </c>
      <c r="AD212" s="12" t="s">
        <v>262</v>
      </c>
      <c r="AE212" s="12" t="s">
        <v>714</v>
      </c>
      <c r="AF212">
        <v>1</v>
      </c>
      <c r="AG212">
        <v>1</v>
      </c>
    </row>
    <row r="213" spans="1:33" ht="56.25">
      <c r="A213" s="148" t="s">
        <v>80</v>
      </c>
      <c r="B213" s="146" t="s">
        <v>583</v>
      </c>
      <c r="C213" s="221">
        <f t="shared" si="181"/>
        <v>44</v>
      </c>
      <c r="D213" s="36">
        <f t="shared" si="182"/>
        <v>44</v>
      </c>
      <c r="E213" s="36"/>
      <c r="F213" s="36">
        <v>44</v>
      </c>
      <c r="G213" s="36"/>
      <c r="H213" s="36"/>
      <c r="I213" s="36"/>
      <c r="J213" s="36"/>
      <c r="K213" s="36"/>
      <c r="L213" s="36"/>
      <c r="M213" s="36"/>
      <c r="N213" s="36"/>
      <c r="O213" s="36"/>
      <c r="P213" s="36">
        <f t="shared" si="183"/>
        <v>44</v>
      </c>
      <c r="Q213" s="36">
        <f t="shared" si="184"/>
        <v>44</v>
      </c>
      <c r="R213" s="186"/>
      <c r="S213" s="36">
        <v>44</v>
      </c>
      <c r="T213" s="186"/>
      <c r="U213" s="186"/>
      <c r="V213" s="186"/>
      <c r="W213" s="186"/>
      <c r="X213" s="186"/>
      <c r="Y213" s="186"/>
      <c r="Z213" s="186"/>
      <c r="AA213" s="186"/>
      <c r="AB213" s="186"/>
      <c r="AC213" s="224">
        <f t="shared" si="167"/>
        <v>100</v>
      </c>
      <c r="AD213" s="12" t="s">
        <v>262</v>
      </c>
      <c r="AE213" s="12" t="s">
        <v>714</v>
      </c>
      <c r="AF213">
        <v>1</v>
      </c>
      <c r="AG213">
        <v>1</v>
      </c>
    </row>
    <row r="214" spans="1:33" ht="56.25">
      <c r="A214" s="145" t="s">
        <v>82</v>
      </c>
      <c r="B214" s="146" t="s">
        <v>584</v>
      </c>
      <c r="C214" s="221">
        <f t="shared" si="181"/>
        <v>0</v>
      </c>
      <c r="D214" s="36">
        <v>0</v>
      </c>
      <c r="E214" s="36"/>
      <c r="F214" s="36">
        <v>0</v>
      </c>
      <c r="G214" s="36"/>
      <c r="H214" s="36"/>
      <c r="I214" s="36"/>
      <c r="J214" s="36"/>
      <c r="K214" s="36"/>
      <c r="L214" s="36"/>
      <c r="M214" s="36"/>
      <c r="N214" s="36"/>
      <c r="O214" s="36"/>
      <c r="P214" s="186"/>
      <c r="Q214" s="186"/>
      <c r="R214" s="186"/>
      <c r="S214" s="186"/>
      <c r="T214" s="186"/>
      <c r="U214" s="186"/>
      <c r="V214" s="186"/>
      <c r="W214" s="186"/>
      <c r="X214" s="186"/>
      <c r="Y214" s="186"/>
      <c r="Z214" s="186"/>
      <c r="AA214" s="186"/>
      <c r="AB214" s="186"/>
      <c r="AC214" s="224"/>
      <c r="AD214" s="12" t="s">
        <v>262</v>
      </c>
      <c r="AE214" s="4"/>
      <c r="AF214">
        <v>1</v>
      </c>
    </row>
    <row r="215" spans="1:33">
      <c r="A215" s="20" t="s">
        <v>585</v>
      </c>
      <c r="B215" s="137" t="s">
        <v>15</v>
      </c>
      <c r="C215" s="137"/>
      <c r="D215" s="34">
        <v>0</v>
      </c>
      <c r="E215" s="34">
        <v>0</v>
      </c>
      <c r="F215" s="34">
        <v>0</v>
      </c>
      <c r="G215" s="34">
        <v>0</v>
      </c>
      <c r="H215" s="34">
        <v>0</v>
      </c>
      <c r="I215" s="34"/>
      <c r="J215" s="34"/>
      <c r="K215" s="34"/>
      <c r="L215" s="34"/>
      <c r="M215" s="34"/>
      <c r="N215" s="34"/>
      <c r="O215" s="34"/>
      <c r="P215" s="4"/>
      <c r="Q215" s="4"/>
      <c r="R215" s="213"/>
      <c r="S215" s="213"/>
      <c r="T215" s="213"/>
      <c r="U215" s="213"/>
      <c r="V215" s="213"/>
      <c r="W215" s="213"/>
      <c r="X215" s="213"/>
      <c r="Y215" s="213"/>
      <c r="Z215" s="213"/>
      <c r="AA215" s="213"/>
      <c r="AB215" s="213"/>
      <c r="AC215" s="224"/>
      <c r="AD215" s="12"/>
      <c r="AE215" s="4">
        <v>0</v>
      </c>
      <c r="AF215">
        <v>1</v>
      </c>
      <c r="AG215">
        <v>0</v>
      </c>
    </row>
    <row r="216" spans="1:33" ht="37.5">
      <c r="A216" s="145"/>
      <c r="B216" s="146" t="s">
        <v>124</v>
      </c>
      <c r="C216" s="146"/>
      <c r="D216" s="35"/>
      <c r="E216" s="35"/>
      <c r="F216" s="35"/>
      <c r="G216" s="35"/>
      <c r="H216" s="35"/>
      <c r="I216" s="35"/>
      <c r="J216" s="35"/>
      <c r="K216" s="35"/>
      <c r="L216" s="35"/>
      <c r="M216" s="35"/>
      <c r="N216" s="35"/>
      <c r="O216" s="35"/>
      <c r="P216" s="4"/>
      <c r="Q216" s="4"/>
      <c r="R216" s="213"/>
      <c r="S216" s="213"/>
      <c r="T216" s="213"/>
      <c r="U216" s="213"/>
      <c r="V216" s="213"/>
      <c r="W216" s="213"/>
      <c r="X216" s="213"/>
      <c r="Y216" s="213"/>
      <c r="Z216" s="213"/>
      <c r="AA216" s="213"/>
      <c r="AB216" s="213"/>
      <c r="AC216" s="224"/>
      <c r="AD216" s="12" t="s">
        <v>265</v>
      </c>
      <c r="AE216" s="4"/>
      <c r="AF216">
        <v>1</v>
      </c>
    </row>
    <row r="217" spans="1:33">
      <c r="A217" s="20" t="s">
        <v>586</v>
      </c>
      <c r="B217" s="137" t="s">
        <v>17</v>
      </c>
      <c r="C217" s="137"/>
      <c r="D217" s="34">
        <v>0</v>
      </c>
      <c r="E217" s="34">
        <v>0</v>
      </c>
      <c r="F217" s="34">
        <v>0</v>
      </c>
      <c r="G217" s="34">
        <v>0</v>
      </c>
      <c r="H217" s="34">
        <v>0</v>
      </c>
      <c r="I217" s="34"/>
      <c r="J217" s="34"/>
      <c r="K217" s="34"/>
      <c r="L217" s="34"/>
      <c r="M217" s="34"/>
      <c r="N217" s="34"/>
      <c r="O217" s="34"/>
      <c r="P217" s="4"/>
      <c r="Q217" s="4"/>
      <c r="R217" s="213"/>
      <c r="S217" s="213"/>
      <c r="T217" s="213"/>
      <c r="U217" s="213"/>
      <c r="V217" s="213"/>
      <c r="W217" s="213"/>
      <c r="X217" s="213"/>
      <c r="Y217" s="213"/>
      <c r="Z217" s="213"/>
      <c r="AA217" s="213"/>
      <c r="AB217" s="213"/>
      <c r="AC217" s="224"/>
      <c r="AD217" s="12">
        <v>0</v>
      </c>
      <c r="AE217" s="4">
        <v>0</v>
      </c>
      <c r="AF217">
        <v>5</v>
      </c>
      <c r="AG217">
        <v>0</v>
      </c>
    </row>
    <row r="218" spans="1:33" ht="37.5">
      <c r="A218" s="145" t="s">
        <v>30</v>
      </c>
      <c r="B218" s="146" t="s">
        <v>587</v>
      </c>
      <c r="C218" s="146"/>
      <c r="D218" s="35"/>
      <c r="E218" s="35"/>
      <c r="F218" s="35"/>
      <c r="G218" s="35"/>
      <c r="H218" s="35"/>
      <c r="I218" s="35"/>
      <c r="J218" s="35"/>
      <c r="K218" s="35"/>
      <c r="L218" s="35"/>
      <c r="M218" s="35"/>
      <c r="N218" s="35"/>
      <c r="O218" s="35"/>
      <c r="P218" s="4"/>
      <c r="Q218" s="4"/>
      <c r="R218" s="213"/>
      <c r="S218" s="213"/>
      <c r="T218" s="213"/>
      <c r="U218" s="213"/>
      <c r="V218" s="213"/>
      <c r="W218" s="213"/>
      <c r="X218" s="213"/>
      <c r="Y218" s="213"/>
      <c r="Z218" s="213"/>
      <c r="AA218" s="213"/>
      <c r="AB218" s="213"/>
      <c r="AC218" s="224"/>
      <c r="AD218" s="12" t="s">
        <v>264</v>
      </c>
      <c r="AE218" s="4">
        <v>0</v>
      </c>
      <c r="AF218">
        <v>1</v>
      </c>
    </row>
    <row r="219" spans="1:33" ht="37.5">
      <c r="A219" s="148" t="s">
        <v>34</v>
      </c>
      <c r="B219" s="146" t="s">
        <v>588</v>
      </c>
      <c r="C219" s="146"/>
      <c r="D219" s="35"/>
      <c r="E219" s="35"/>
      <c r="F219" s="35"/>
      <c r="G219" s="35"/>
      <c r="H219" s="35"/>
      <c r="I219" s="35"/>
      <c r="J219" s="35"/>
      <c r="K219" s="35"/>
      <c r="L219" s="35"/>
      <c r="M219" s="35"/>
      <c r="N219" s="35"/>
      <c r="O219" s="35"/>
      <c r="P219" s="4"/>
      <c r="Q219" s="4"/>
      <c r="R219" s="213"/>
      <c r="S219" s="213"/>
      <c r="T219" s="213"/>
      <c r="U219" s="213"/>
      <c r="V219" s="213"/>
      <c r="W219" s="213"/>
      <c r="X219" s="213"/>
      <c r="Y219" s="213"/>
      <c r="Z219" s="213"/>
      <c r="AA219" s="213"/>
      <c r="AB219" s="213"/>
      <c r="AC219" s="224"/>
      <c r="AD219" s="12" t="s">
        <v>264</v>
      </c>
      <c r="AE219" s="4"/>
      <c r="AF219">
        <v>1</v>
      </c>
    </row>
    <row r="220" spans="1:33" ht="37.5">
      <c r="A220" s="145" t="s">
        <v>36</v>
      </c>
      <c r="B220" s="146" t="s">
        <v>589</v>
      </c>
      <c r="C220" s="146"/>
      <c r="D220" s="35"/>
      <c r="E220" s="35"/>
      <c r="F220" s="35"/>
      <c r="G220" s="35"/>
      <c r="H220" s="35"/>
      <c r="I220" s="35"/>
      <c r="J220" s="35"/>
      <c r="K220" s="35"/>
      <c r="L220" s="35"/>
      <c r="M220" s="35"/>
      <c r="N220" s="35"/>
      <c r="O220" s="35"/>
      <c r="P220" s="4"/>
      <c r="Q220" s="4"/>
      <c r="R220" s="213"/>
      <c r="S220" s="213"/>
      <c r="T220" s="213"/>
      <c r="U220" s="213"/>
      <c r="V220" s="213"/>
      <c r="W220" s="213"/>
      <c r="X220" s="213"/>
      <c r="Y220" s="213"/>
      <c r="Z220" s="213"/>
      <c r="AA220" s="213"/>
      <c r="AB220" s="213"/>
      <c r="AC220" s="224"/>
      <c r="AD220" s="12" t="s">
        <v>264</v>
      </c>
      <c r="AE220" s="4">
        <v>0</v>
      </c>
      <c r="AF220">
        <v>1</v>
      </c>
    </row>
    <row r="221" spans="1:33" ht="37.5">
      <c r="A221" s="148" t="s">
        <v>80</v>
      </c>
      <c r="B221" s="146" t="s">
        <v>137</v>
      </c>
      <c r="C221" s="146"/>
      <c r="D221" s="35"/>
      <c r="E221" s="35"/>
      <c r="F221" s="35"/>
      <c r="G221" s="35"/>
      <c r="H221" s="35"/>
      <c r="I221" s="35"/>
      <c r="J221" s="35"/>
      <c r="K221" s="35"/>
      <c r="L221" s="35"/>
      <c r="M221" s="35"/>
      <c r="N221" s="35"/>
      <c r="O221" s="35"/>
      <c r="P221" s="4"/>
      <c r="Q221" s="4"/>
      <c r="R221" s="213"/>
      <c r="S221" s="213"/>
      <c r="T221" s="213"/>
      <c r="U221" s="213"/>
      <c r="V221" s="213"/>
      <c r="W221" s="213"/>
      <c r="X221" s="213"/>
      <c r="Y221" s="213"/>
      <c r="Z221" s="213"/>
      <c r="AA221" s="213"/>
      <c r="AB221" s="213"/>
      <c r="AC221" s="224"/>
      <c r="AD221" s="12" t="s">
        <v>264</v>
      </c>
      <c r="AE221" s="4"/>
      <c r="AF221">
        <v>1</v>
      </c>
    </row>
    <row r="222" spans="1:33" ht="37.5">
      <c r="A222" s="145" t="s">
        <v>82</v>
      </c>
      <c r="B222" s="146" t="s">
        <v>590</v>
      </c>
      <c r="C222" s="146"/>
      <c r="D222" s="35"/>
      <c r="E222" s="35"/>
      <c r="F222" s="35"/>
      <c r="G222" s="35"/>
      <c r="H222" s="35"/>
      <c r="I222" s="35"/>
      <c r="J222" s="35"/>
      <c r="K222" s="35"/>
      <c r="L222" s="35"/>
      <c r="M222" s="35"/>
      <c r="N222" s="35"/>
      <c r="O222" s="35"/>
      <c r="P222" s="4"/>
      <c r="Q222" s="4"/>
      <c r="R222" s="213"/>
      <c r="S222" s="213"/>
      <c r="T222" s="213"/>
      <c r="U222" s="213"/>
      <c r="V222" s="213"/>
      <c r="W222" s="213"/>
      <c r="X222" s="213"/>
      <c r="Y222" s="213"/>
      <c r="Z222" s="213"/>
      <c r="AA222" s="213"/>
      <c r="AB222" s="213"/>
      <c r="AC222" s="224"/>
      <c r="AD222" s="12" t="s">
        <v>264</v>
      </c>
      <c r="AE222" s="4"/>
      <c r="AF222">
        <v>1</v>
      </c>
    </row>
    <row r="223" spans="1:33">
      <c r="A223" s="20" t="s">
        <v>591</v>
      </c>
      <c r="B223" s="137" t="s">
        <v>14</v>
      </c>
      <c r="C223" s="137"/>
      <c r="D223" s="34">
        <v>0</v>
      </c>
      <c r="E223" s="34">
        <v>0</v>
      </c>
      <c r="F223" s="34">
        <v>0</v>
      </c>
      <c r="G223" s="34">
        <v>0</v>
      </c>
      <c r="H223" s="34">
        <v>0</v>
      </c>
      <c r="I223" s="34"/>
      <c r="J223" s="34"/>
      <c r="K223" s="34"/>
      <c r="L223" s="34"/>
      <c r="M223" s="34"/>
      <c r="N223" s="34"/>
      <c r="O223" s="34"/>
      <c r="P223" s="4"/>
      <c r="Q223" s="4"/>
      <c r="R223" s="213"/>
      <c r="S223" s="213"/>
      <c r="T223" s="213"/>
      <c r="U223" s="213"/>
      <c r="V223" s="213"/>
      <c r="W223" s="213"/>
      <c r="X223" s="213"/>
      <c r="Y223" s="213"/>
      <c r="Z223" s="213"/>
      <c r="AA223" s="213"/>
      <c r="AB223" s="213"/>
      <c r="AC223" s="224"/>
      <c r="AD223" s="12"/>
      <c r="AE223" s="4">
        <v>0</v>
      </c>
      <c r="AF223">
        <v>1</v>
      </c>
      <c r="AG223">
        <v>0</v>
      </c>
    </row>
    <row r="224" spans="1:33" ht="37.5">
      <c r="A224" s="145"/>
      <c r="B224" s="146" t="s">
        <v>88</v>
      </c>
      <c r="C224" s="146"/>
      <c r="D224" s="35"/>
      <c r="E224" s="35"/>
      <c r="F224" s="35"/>
      <c r="G224" s="35"/>
      <c r="H224" s="35"/>
      <c r="I224" s="35"/>
      <c r="J224" s="35"/>
      <c r="K224" s="35"/>
      <c r="L224" s="35"/>
      <c r="M224" s="35"/>
      <c r="N224" s="35"/>
      <c r="O224" s="35"/>
      <c r="P224" s="4"/>
      <c r="Q224" s="4"/>
      <c r="R224" s="213"/>
      <c r="S224" s="213"/>
      <c r="T224" s="213"/>
      <c r="U224" s="213"/>
      <c r="V224" s="213"/>
      <c r="W224" s="213"/>
      <c r="X224" s="213"/>
      <c r="Y224" s="213"/>
      <c r="Z224" s="213"/>
      <c r="AA224" s="213"/>
      <c r="AB224" s="213"/>
      <c r="AC224" s="224"/>
      <c r="AD224" s="12" t="s">
        <v>261</v>
      </c>
      <c r="AE224" s="4">
        <v>0</v>
      </c>
      <c r="AF224">
        <v>1</v>
      </c>
    </row>
    <row r="225" spans="1:35">
      <c r="A225" s="20" t="s">
        <v>592</v>
      </c>
      <c r="B225" s="137" t="s">
        <v>18</v>
      </c>
      <c r="C225" s="34">
        <f>SUM(C226:C228)</f>
        <v>6020</v>
      </c>
      <c r="D225" s="34">
        <f>SUM(D226:D228)</f>
        <v>6020</v>
      </c>
      <c r="E225" s="34">
        <f t="shared" ref="E225:U225" si="185">SUM(E226:E228)</f>
        <v>0</v>
      </c>
      <c r="F225" s="34">
        <f t="shared" si="185"/>
        <v>6020</v>
      </c>
      <c r="G225" s="34">
        <f t="shared" si="185"/>
        <v>0</v>
      </c>
      <c r="H225" s="34">
        <f t="shared" si="185"/>
        <v>0</v>
      </c>
      <c r="I225" s="34">
        <f t="shared" si="185"/>
        <v>0</v>
      </c>
      <c r="J225" s="34">
        <f t="shared" si="185"/>
        <v>0</v>
      </c>
      <c r="K225" s="34">
        <f t="shared" si="185"/>
        <v>0</v>
      </c>
      <c r="L225" s="34">
        <f t="shared" si="185"/>
        <v>0</v>
      </c>
      <c r="M225" s="34">
        <f t="shared" si="185"/>
        <v>0</v>
      </c>
      <c r="N225" s="34">
        <f t="shared" si="185"/>
        <v>0</v>
      </c>
      <c r="O225" s="34">
        <f t="shared" si="185"/>
        <v>0</v>
      </c>
      <c r="P225" s="34">
        <f>Q225+V225</f>
        <v>2020</v>
      </c>
      <c r="Q225" s="34">
        <f t="shared" si="185"/>
        <v>2020</v>
      </c>
      <c r="R225" s="34">
        <f t="shared" si="185"/>
        <v>0</v>
      </c>
      <c r="S225" s="34">
        <f t="shared" si="185"/>
        <v>2020</v>
      </c>
      <c r="T225" s="34">
        <f t="shared" si="185"/>
        <v>0</v>
      </c>
      <c r="U225" s="34">
        <f t="shared" si="185"/>
        <v>0</v>
      </c>
      <c r="V225" s="34"/>
      <c r="W225" s="34"/>
      <c r="X225" s="34"/>
      <c r="Y225" s="34"/>
      <c r="Z225" s="34"/>
      <c r="AA225" s="34"/>
      <c r="AB225" s="34"/>
      <c r="AC225" s="224">
        <f t="shared" si="167"/>
        <v>33.554817275747503</v>
      </c>
      <c r="AD225" s="12">
        <v>0</v>
      </c>
      <c r="AE225" s="4">
        <v>0</v>
      </c>
      <c r="AF225">
        <v>3</v>
      </c>
      <c r="AG225">
        <v>3</v>
      </c>
    </row>
    <row r="226" spans="1:35" ht="37.5">
      <c r="A226" s="145" t="s">
        <v>30</v>
      </c>
      <c r="B226" s="146" t="s">
        <v>108</v>
      </c>
      <c r="C226" s="221">
        <f t="shared" ref="C226:C228" si="186">D226+J226</f>
        <v>1000</v>
      </c>
      <c r="D226" s="36">
        <f t="shared" ref="D226:D228" si="187">SUM(E226:H226)</f>
        <v>1000</v>
      </c>
      <c r="E226" s="36"/>
      <c r="F226" s="36">
        <v>1000</v>
      </c>
      <c r="G226" s="36"/>
      <c r="H226" s="36"/>
      <c r="I226" s="36"/>
      <c r="J226" s="36"/>
      <c r="K226" s="36"/>
      <c r="L226" s="36"/>
      <c r="M226" s="36"/>
      <c r="N226" s="36"/>
      <c r="O226" s="36"/>
      <c r="P226" s="36">
        <f t="shared" ref="P226" si="188">Q226+V226</f>
        <v>1000</v>
      </c>
      <c r="Q226" s="36">
        <f t="shared" ref="Q226" si="189">SUM(R226:U226)</f>
        <v>1000</v>
      </c>
      <c r="R226" s="186"/>
      <c r="S226" s="36">
        <v>1000</v>
      </c>
      <c r="T226" s="186"/>
      <c r="U226" s="186"/>
      <c r="V226" s="186"/>
      <c r="W226" s="186"/>
      <c r="X226" s="186"/>
      <c r="Y226" s="186"/>
      <c r="Z226" s="186"/>
      <c r="AA226" s="186"/>
      <c r="AB226" s="186"/>
      <c r="AC226" s="393">
        <f t="shared" si="167"/>
        <v>100</v>
      </c>
      <c r="AD226" s="12" t="s">
        <v>267</v>
      </c>
      <c r="AE226" s="12" t="s">
        <v>714</v>
      </c>
      <c r="AF226">
        <v>1</v>
      </c>
      <c r="AG226">
        <v>1</v>
      </c>
    </row>
    <row r="227" spans="1:35" ht="37.5">
      <c r="A227" s="148" t="s">
        <v>34</v>
      </c>
      <c r="B227" s="146" t="s">
        <v>107</v>
      </c>
      <c r="C227" s="221">
        <f t="shared" si="186"/>
        <v>4000</v>
      </c>
      <c r="D227" s="36">
        <f t="shared" si="187"/>
        <v>4000</v>
      </c>
      <c r="E227" s="36"/>
      <c r="F227" s="36">
        <v>4000</v>
      </c>
      <c r="G227" s="36"/>
      <c r="H227" s="36"/>
      <c r="I227" s="36"/>
      <c r="J227" s="36"/>
      <c r="K227" s="36"/>
      <c r="L227" s="36"/>
      <c r="M227" s="36"/>
      <c r="N227" s="36"/>
      <c r="O227" s="36"/>
      <c r="P227" s="186"/>
      <c r="Q227" s="186"/>
      <c r="R227" s="186"/>
      <c r="S227" s="186"/>
      <c r="T227" s="186"/>
      <c r="U227" s="186"/>
      <c r="V227" s="186"/>
      <c r="W227" s="186"/>
      <c r="X227" s="186"/>
      <c r="Y227" s="186"/>
      <c r="Z227" s="186"/>
      <c r="AA227" s="186"/>
      <c r="AB227" s="186"/>
      <c r="AC227" s="224">
        <f t="shared" si="167"/>
        <v>0</v>
      </c>
      <c r="AD227" s="12" t="s">
        <v>267</v>
      </c>
      <c r="AE227" s="12" t="s">
        <v>714</v>
      </c>
      <c r="AF227">
        <v>1</v>
      </c>
      <c r="AG227">
        <v>1</v>
      </c>
    </row>
    <row r="228" spans="1:35" ht="37.5">
      <c r="A228" s="145" t="s">
        <v>36</v>
      </c>
      <c r="B228" s="146" t="s">
        <v>109</v>
      </c>
      <c r="C228" s="221">
        <f t="shared" si="186"/>
        <v>1020</v>
      </c>
      <c r="D228" s="36">
        <f t="shared" si="187"/>
        <v>1020</v>
      </c>
      <c r="E228" s="36"/>
      <c r="F228" s="36">
        <v>1020</v>
      </c>
      <c r="G228" s="36"/>
      <c r="H228" s="36"/>
      <c r="I228" s="36"/>
      <c r="J228" s="36"/>
      <c r="K228" s="36"/>
      <c r="L228" s="36"/>
      <c r="M228" s="36"/>
      <c r="N228" s="36"/>
      <c r="O228" s="36"/>
      <c r="P228" s="38">
        <f>Q228+V228</f>
        <v>1020</v>
      </c>
      <c r="Q228" s="36">
        <f>SUM(R228:U228)</f>
        <v>1020</v>
      </c>
      <c r="R228" s="186"/>
      <c r="S228" s="36">
        <v>1020</v>
      </c>
      <c r="T228" s="186"/>
      <c r="U228" s="186"/>
      <c r="V228" s="186"/>
      <c r="W228" s="186"/>
      <c r="X228" s="186"/>
      <c r="Y228" s="186"/>
      <c r="Z228" s="186"/>
      <c r="AA228" s="186"/>
      <c r="AB228" s="186"/>
      <c r="AC228" s="393">
        <f t="shared" si="167"/>
        <v>100</v>
      </c>
      <c r="AD228" s="12" t="s">
        <v>267</v>
      </c>
      <c r="AE228" s="12" t="s">
        <v>714</v>
      </c>
      <c r="AF228">
        <v>1</v>
      </c>
      <c r="AG228">
        <v>1</v>
      </c>
      <c r="AI228" s="57">
        <f>AI130-AI194</f>
        <v>277</v>
      </c>
    </row>
    <row r="229" spans="1:35">
      <c r="A229" s="136" t="s">
        <v>593</v>
      </c>
      <c r="B229" s="137" t="s">
        <v>19</v>
      </c>
      <c r="C229" s="137"/>
      <c r="D229" s="34">
        <v>0</v>
      </c>
      <c r="E229" s="34">
        <v>0</v>
      </c>
      <c r="F229" s="34">
        <v>0</v>
      </c>
      <c r="G229" s="34">
        <v>0</v>
      </c>
      <c r="H229" s="34">
        <v>0</v>
      </c>
      <c r="I229" s="34"/>
      <c r="J229" s="34"/>
      <c r="K229" s="34"/>
      <c r="L229" s="34"/>
      <c r="M229" s="34"/>
      <c r="N229" s="34"/>
      <c r="O229" s="34"/>
      <c r="P229" s="4"/>
      <c r="Q229" s="4"/>
      <c r="R229" s="213"/>
      <c r="S229" s="213"/>
      <c r="T229" s="213"/>
      <c r="U229" s="213"/>
      <c r="V229" s="213"/>
      <c r="W229" s="213"/>
      <c r="X229" s="213"/>
      <c r="Y229" s="213"/>
      <c r="Z229" s="213"/>
      <c r="AA229" s="213"/>
      <c r="AB229" s="213"/>
      <c r="AC229" s="224"/>
      <c r="AD229" s="12">
        <v>0</v>
      </c>
      <c r="AE229" s="12">
        <v>0</v>
      </c>
      <c r="AF229">
        <v>3</v>
      </c>
      <c r="AG229">
        <v>0</v>
      </c>
    </row>
    <row r="230" spans="1:35" ht="56.25">
      <c r="A230" s="145" t="s">
        <v>30</v>
      </c>
      <c r="B230" s="146" t="s">
        <v>594</v>
      </c>
      <c r="C230" s="146"/>
      <c r="D230" s="35"/>
      <c r="E230" s="35"/>
      <c r="F230" s="35"/>
      <c r="G230" s="35"/>
      <c r="H230" s="35"/>
      <c r="I230" s="35"/>
      <c r="J230" s="35"/>
      <c r="K230" s="35"/>
      <c r="L230" s="35"/>
      <c r="M230" s="35"/>
      <c r="N230" s="35"/>
      <c r="O230" s="35"/>
      <c r="P230" s="4"/>
      <c r="Q230" s="4"/>
      <c r="R230" s="213"/>
      <c r="S230" s="213"/>
      <c r="T230" s="213"/>
      <c r="U230" s="213"/>
      <c r="V230" s="213"/>
      <c r="W230" s="213"/>
      <c r="X230" s="213"/>
      <c r="Y230" s="213"/>
      <c r="Z230" s="213"/>
      <c r="AA230" s="213"/>
      <c r="AB230" s="213"/>
      <c r="AC230" s="224"/>
      <c r="AD230" s="12" t="s">
        <v>266</v>
      </c>
      <c r="AE230" s="12" t="s">
        <v>718</v>
      </c>
      <c r="AF230">
        <v>1</v>
      </c>
    </row>
    <row r="231" spans="1:35" ht="56.25">
      <c r="A231" s="145" t="s">
        <v>34</v>
      </c>
      <c r="B231" s="146" t="s">
        <v>595</v>
      </c>
      <c r="C231" s="146"/>
      <c r="D231" s="35"/>
      <c r="E231" s="35"/>
      <c r="F231" s="35"/>
      <c r="G231" s="35"/>
      <c r="H231" s="35"/>
      <c r="I231" s="35"/>
      <c r="J231" s="35"/>
      <c r="K231" s="35"/>
      <c r="L231" s="35"/>
      <c r="M231" s="35"/>
      <c r="N231" s="35"/>
      <c r="O231" s="35"/>
      <c r="P231" s="4"/>
      <c r="Q231" s="4"/>
      <c r="R231" s="213"/>
      <c r="S231" s="213"/>
      <c r="T231" s="213"/>
      <c r="U231" s="213"/>
      <c r="V231" s="213"/>
      <c r="W231" s="213"/>
      <c r="X231" s="213"/>
      <c r="Y231" s="213"/>
      <c r="Z231" s="213"/>
      <c r="AA231" s="213"/>
      <c r="AB231" s="213"/>
      <c r="AC231" s="224"/>
      <c r="AD231" s="12" t="s">
        <v>266</v>
      </c>
      <c r="AE231" s="12" t="s">
        <v>718</v>
      </c>
      <c r="AF231">
        <v>1</v>
      </c>
    </row>
    <row r="232" spans="1:35" ht="56.25">
      <c r="A232" s="148" t="s">
        <v>36</v>
      </c>
      <c r="B232" s="146" t="s">
        <v>596</v>
      </c>
      <c r="C232" s="146"/>
      <c r="D232" s="35"/>
      <c r="E232" s="35"/>
      <c r="F232" s="35"/>
      <c r="G232" s="35"/>
      <c r="H232" s="35"/>
      <c r="I232" s="35"/>
      <c r="J232" s="35"/>
      <c r="K232" s="35"/>
      <c r="L232" s="35"/>
      <c r="M232" s="35"/>
      <c r="N232" s="35"/>
      <c r="O232" s="35"/>
      <c r="P232" s="4"/>
      <c r="Q232" s="4"/>
      <c r="R232" s="213"/>
      <c r="S232" s="213"/>
      <c r="T232" s="213"/>
      <c r="U232" s="213"/>
      <c r="V232" s="213"/>
      <c r="W232" s="213"/>
      <c r="X232" s="213"/>
      <c r="Y232" s="213"/>
      <c r="Z232" s="213"/>
      <c r="AA232" s="213"/>
      <c r="AB232" s="213"/>
      <c r="AC232" s="224"/>
      <c r="AD232" s="12" t="s">
        <v>266</v>
      </c>
      <c r="AE232" s="12" t="s">
        <v>718</v>
      </c>
      <c r="AF232">
        <v>1</v>
      </c>
    </row>
    <row r="233" spans="1:35">
      <c r="A233" s="130" t="s">
        <v>158</v>
      </c>
      <c r="B233" s="131" t="s">
        <v>159</v>
      </c>
      <c r="C233" s="34">
        <f>C234</f>
        <v>14125</v>
      </c>
      <c r="D233" s="34">
        <f>D234</f>
        <v>688</v>
      </c>
      <c r="E233" s="34">
        <f t="shared" ref="E233:O233" si="190">E234</f>
        <v>0</v>
      </c>
      <c r="F233" s="34">
        <f t="shared" si="190"/>
        <v>688</v>
      </c>
      <c r="G233" s="34">
        <f t="shared" si="190"/>
        <v>0</v>
      </c>
      <c r="H233" s="34">
        <f t="shared" si="190"/>
        <v>0</v>
      </c>
      <c r="I233" s="34">
        <f t="shared" si="190"/>
        <v>13437</v>
      </c>
      <c r="J233" s="34">
        <f t="shared" si="190"/>
        <v>13437</v>
      </c>
      <c r="K233" s="34">
        <f t="shared" si="190"/>
        <v>13437</v>
      </c>
      <c r="L233" s="34">
        <f t="shared" si="190"/>
        <v>0</v>
      </c>
      <c r="M233" s="34">
        <f t="shared" si="190"/>
        <v>0</v>
      </c>
      <c r="N233" s="34">
        <f t="shared" si="190"/>
        <v>0</v>
      </c>
      <c r="O233" s="34">
        <f t="shared" si="190"/>
        <v>0</v>
      </c>
      <c r="P233" s="34">
        <f t="shared" ref="P233:AB233" si="191">P234</f>
        <v>11464</v>
      </c>
      <c r="Q233" s="34">
        <f t="shared" si="191"/>
        <v>615</v>
      </c>
      <c r="R233" s="34">
        <f t="shared" si="191"/>
        <v>0</v>
      </c>
      <c r="S233" s="34">
        <f t="shared" si="191"/>
        <v>615</v>
      </c>
      <c r="T233" s="34">
        <f t="shared" si="191"/>
        <v>0</v>
      </c>
      <c r="U233" s="34">
        <f t="shared" si="191"/>
        <v>0</v>
      </c>
      <c r="V233" s="34">
        <f t="shared" si="191"/>
        <v>10849</v>
      </c>
      <c r="W233" s="34">
        <f t="shared" si="191"/>
        <v>10849</v>
      </c>
      <c r="X233" s="34">
        <f t="shared" si="191"/>
        <v>10849</v>
      </c>
      <c r="Y233" s="34">
        <f t="shared" si="191"/>
        <v>0</v>
      </c>
      <c r="Z233" s="34">
        <f t="shared" si="191"/>
        <v>0</v>
      </c>
      <c r="AA233" s="34">
        <f t="shared" si="191"/>
        <v>0</v>
      </c>
      <c r="AB233" s="34">
        <f t="shared" si="191"/>
        <v>0</v>
      </c>
      <c r="AC233" s="224"/>
      <c r="AD233" s="12"/>
      <c r="AE233" s="12">
        <v>0</v>
      </c>
      <c r="AF233">
        <v>19</v>
      </c>
      <c r="AG233">
        <v>4</v>
      </c>
    </row>
    <row r="234" spans="1:35">
      <c r="A234" s="20" t="s">
        <v>38</v>
      </c>
      <c r="B234" s="128" t="s">
        <v>29</v>
      </c>
      <c r="C234" s="34">
        <f>C235+C251+C257</f>
        <v>14125</v>
      </c>
      <c r="D234" s="34">
        <f>D235+D251+D257</f>
        <v>688</v>
      </c>
      <c r="E234" s="34">
        <f t="shared" ref="E234:F234" si="192">E235+E251+E257</f>
        <v>0</v>
      </c>
      <c r="F234" s="34">
        <f t="shared" si="192"/>
        <v>688</v>
      </c>
      <c r="G234" s="34">
        <f t="shared" ref="G234:O234" si="193">G235+G251+G257</f>
        <v>0</v>
      </c>
      <c r="H234" s="34">
        <f t="shared" si="193"/>
        <v>0</v>
      </c>
      <c r="I234" s="34">
        <f t="shared" si="193"/>
        <v>13437</v>
      </c>
      <c r="J234" s="34">
        <f t="shared" si="193"/>
        <v>13437</v>
      </c>
      <c r="K234" s="34">
        <f t="shared" si="193"/>
        <v>13437</v>
      </c>
      <c r="L234" s="34">
        <f t="shared" si="193"/>
        <v>0</v>
      </c>
      <c r="M234" s="34">
        <f t="shared" si="193"/>
        <v>0</v>
      </c>
      <c r="N234" s="34">
        <f t="shared" si="193"/>
        <v>0</v>
      </c>
      <c r="O234" s="34">
        <f t="shared" si="193"/>
        <v>0</v>
      </c>
      <c r="P234" s="34">
        <f t="shared" ref="P234:AB234" si="194">P235+P251+P257</f>
        <v>11464</v>
      </c>
      <c r="Q234" s="34">
        <f t="shared" si="194"/>
        <v>615</v>
      </c>
      <c r="R234" s="34">
        <f t="shared" si="194"/>
        <v>0</v>
      </c>
      <c r="S234" s="34">
        <f t="shared" si="194"/>
        <v>615</v>
      </c>
      <c r="T234" s="34">
        <f t="shared" si="194"/>
        <v>0</v>
      </c>
      <c r="U234" s="34">
        <f t="shared" si="194"/>
        <v>0</v>
      </c>
      <c r="V234" s="34">
        <f t="shared" si="194"/>
        <v>10849</v>
      </c>
      <c r="W234" s="34">
        <f t="shared" si="194"/>
        <v>10849</v>
      </c>
      <c r="X234" s="34">
        <f t="shared" si="194"/>
        <v>10849</v>
      </c>
      <c r="Y234" s="34">
        <f t="shared" si="194"/>
        <v>0</v>
      </c>
      <c r="Z234" s="34">
        <f t="shared" si="194"/>
        <v>0</v>
      </c>
      <c r="AA234" s="34">
        <f t="shared" si="194"/>
        <v>0</v>
      </c>
      <c r="AB234" s="34">
        <f t="shared" si="194"/>
        <v>0</v>
      </c>
      <c r="AC234" s="224"/>
      <c r="AD234" s="12"/>
      <c r="AE234" s="12">
        <v>0</v>
      </c>
      <c r="AF234">
        <v>19</v>
      </c>
      <c r="AG234">
        <v>4</v>
      </c>
    </row>
    <row r="235" spans="1:35">
      <c r="A235" s="127" t="s">
        <v>30</v>
      </c>
      <c r="B235" s="128" t="s">
        <v>472</v>
      </c>
      <c r="C235" s="34">
        <f>C236+C239</f>
        <v>14068</v>
      </c>
      <c r="D235" s="34">
        <f>D236+D239</f>
        <v>631</v>
      </c>
      <c r="E235" s="34">
        <f t="shared" ref="E235:F235" si="195">E236+E239</f>
        <v>0</v>
      </c>
      <c r="F235" s="34">
        <f t="shared" si="195"/>
        <v>631</v>
      </c>
      <c r="G235" s="34">
        <f t="shared" ref="G235:O235" si="196">G236+G239</f>
        <v>0</v>
      </c>
      <c r="H235" s="34">
        <f t="shared" si="196"/>
        <v>0</v>
      </c>
      <c r="I235" s="34">
        <f t="shared" si="196"/>
        <v>13437</v>
      </c>
      <c r="J235" s="34">
        <f t="shared" si="196"/>
        <v>13437</v>
      </c>
      <c r="K235" s="34">
        <f t="shared" si="196"/>
        <v>13437</v>
      </c>
      <c r="L235" s="34">
        <f t="shared" si="196"/>
        <v>0</v>
      </c>
      <c r="M235" s="34">
        <f t="shared" si="196"/>
        <v>0</v>
      </c>
      <c r="N235" s="34">
        <f t="shared" si="196"/>
        <v>0</v>
      </c>
      <c r="O235" s="34">
        <f t="shared" si="196"/>
        <v>0</v>
      </c>
      <c r="P235" s="34">
        <f t="shared" ref="P235:AB235" si="197">P236+P239</f>
        <v>11452</v>
      </c>
      <c r="Q235" s="34">
        <f t="shared" si="197"/>
        <v>603</v>
      </c>
      <c r="R235" s="34">
        <f t="shared" si="197"/>
        <v>0</v>
      </c>
      <c r="S235" s="34">
        <f t="shared" si="197"/>
        <v>603</v>
      </c>
      <c r="T235" s="34">
        <f t="shared" si="197"/>
        <v>0</v>
      </c>
      <c r="U235" s="34">
        <f t="shared" si="197"/>
        <v>0</v>
      </c>
      <c r="V235" s="34">
        <f t="shared" si="197"/>
        <v>10849</v>
      </c>
      <c r="W235" s="34">
        <f t="shared" si="197"/>
        <v>10849</v>
      </c>
      <c r="X235" s="34">
        <f t="shared" si="197"/>
        <v>10849</v>
      </c>
      <c r="Y235" s="34">
        <f t="shared" si="197"/>
        <v>0</v>
      </c>
      <c r="Z235" s="34">
        <f t="shared" si="197"/>
        <v>0</v>
      </c>
      <c r="AA235" s="34">
        <f t="shared" si="197"/>
        <v>0</v>
      </c>
      <c r="AB235" s="34">
        <f t="shared" si="197"/>
        <v>0</v>
      </c>
      <c r="AC235" s="224"/>
      <c r="AD235" s="12"/>
      <c r="AE235" s="4">
        <v>0</v>
      </c>
      <c r="AF235">
        <v>8</v>
      </c>
      <c r="AG235">
        <v>2</v>
      </c>
    </row>
    <row r="236" spans="1:35" ht="19.5">
      <c r="A236" s="50" t="s">
        <v>52</v>
      </c>
      <c r="B236" s="151" t="s">
        <v>32</v>
      </c>
      <c r="C236" s="38">
        <f>C237+C238</f>
        <v>11298</v>
      </c>
      <c r="D236" s="38">
        <f>D237+D238</f>
        <v>0</v>
      </c>
      <c r="E236" s="38">
        <f t="shared" ref="E236:F236" si="198">E237+E238</f>
        <v>0</v>
      </c>
      <c r="F236" s="38">
        <f t="shared" si="198"/>
        <v>0</v>
      </c>
      <c r="G236" s="38">
        <f t="shared" ref="G236:O236" si="199">G237+G238</f>
        <v>0</v>
      </c>
      <c r="H236" s="38">
        <f t="shared" si="199"/>
        <v>0</v>
      </c>
      <c r="I236" s="38">
        <f t="shared" si="199"/>
        <v>11298</v>
      </c>
      <c r="J236" s="38">
        <f t="shared" si="199"/>
        <v>11298</v>
      </c>
      <c r="K236" s="38">
        <f t="shared" si="199"/>
        <v>11298</v>
      </c>
      <c r="L236" s="38">
        <f t="shared" si="199"/>
        <v>0</v>
      </c>
      <c r="M236" s="38">
        <f t="shared" si="199"/>
        <v>0</v>
      </c>
      <c r="N236" s="38">
        <f t="shared" si="199"/>
        <v>0</v>
      </c>
      <c r="O236" s="38">
        <f t="shared" si="199"/>
        <v>0</v>
      </c>
      <c r="P236" s="38">
        <f t="shared" ref="P236" si="200">P237+P238</f>
        <v>9102</v>
      </c>
      <c r="Q236" s="38">
        <f t="shared" ref="Q236" si="201">Q237+Q238</f>
        <v>0</v>
      </c>
      <c r="R236" s="38">
        <f t="shared" ref="R236" si="202">R237+R238</f>
        <v>0</v>
      </c>
      <c r="S236" s="38">
        <f t="shared" ref="S236" si="203">S237+S238</f>
        <v>0</v>
      </c>
      <c r="T236" s="38">
        <f t="shared" ref="T236" si="204">T237+T238</f>
        <v>0</v>
      </c>
      <c r="U236" s="38">
        <f t="shared" ref="U236" si="205">U237+U238</f>
        <v>0</v>
      </c>
      <c r="V236" s="38">
        <f t="shared" ref="V236:W236" si="206">V237+V238</f>
        <v>9102</v>
      </c>
      <c r="W236" s="38">
        <f t="shared" si="206"/>
        <v>9102</v>
      </c>
      <c r="X236" s="38">
        <f t="shared" ref="X236" si="207">X237+X238</f>
        <v>9102</v>
      </c>
      <c r="Y236" s="38">
        <f t="shared" ref="Y236" si="208">Y237+Y238</f>
        <v>0</v>
      </c>
      <c r="Z236" s="38">
        <f t="shared" ref="Z236" si="209">Z237+Z238</f>
        <v>0</v>
      </c>
      <c r="AA236" s="38">
        <f t="shared" ref="AA236" si="210">AA237+AA238</f>
        <v>0</v>
      </c>
      <c r="AB236" s="38"/>
      <c r="AC236" s="224"/>
      <c r="AD236" s="12"/>
      <c r="AE236" s="4">
        <v>0</v>
      </c>
      <c r="AF236">
        <v>1</v>
      </c>
      <c r="AG236">
        <v>0</v>
      </c>
    </row>
    <row r="237" spans="1:35" ht="56.25">
      <c r="A237" s="76">
        <v>1</v>
      </c>
      <c r="B237" s="139" t="s">
        <v>161</v>
      </c>
      <c r="C237" s="220">
        <f>D237+I237</f>
        <v>0</v>
      </c>
      <c r="D237" s="35">
        <f>SUM(E237:K237)</f>
        <v>0</v>
      </c>
      <c r="E237" s="35"/>
      <c r="F237" s="35"/>
      <c r="G237" s="35"/>
      <c r="H237" s="35"/>
      <c r="I237" s="35">
        <f>J237+O237</f>
        <v>0</v>
      </c>
      <c r="J237" s="35">
        <f>SUM(K237:N237)</f>
        <v>0</v>
      </c>
      <c r="K237" s="35"/>
      <c r="L237" s="35"/>
      <c r="M237" s="35"/>
      <c r="N237" s="35"/>
      <c r="O237" s="35"/>
      <c r="P237" s="4"/>
      <c r="Q237" s="4"/>
      <c r="R237" s="213"/>
      <c r="S237" s="213"/>
      <c r="T237" s="213"/>
      <c r="U237" s="213"/>
      <c r="V237" s="213"/>
      <c r="W237" s="213"/>
      <c r="X237" s="213"/>
      <c r="Y237" s="213"/>
      <c r="Z237" s="213"/>
      <c r="AA237" s="213"/>
      <c r="AB237" s="213"/>
      <c r="AC237" s="224"/>
      <c r="AD237" s="12" t="s">
        <v>259</v>
      </c>
      <c r="AE237" s="4"/>
      <c r="AF237">
        <v>1</v>
      </c>
    </row>
    <row r="238" spans="1:35" ht="56.25">
      <c r="A238" s="76">
        <v>2</v>
      </c>
      <c r="B238" s="139" t="s">
        <v>812</v>
      </c>
      <c r="C238" s="220">
        <f t="shared" ref="C238" si="211">D238+I238</f>
        <v>11298</v>
      </c>
      <c r="D238" s="35">
        <f>SUM(E238:H238)</f>
        <v>0</v>
      </c>
      <c r="E238" s="35"/>
      <c r="F238" s="35"/>
      <c r="G238" s="35"/>
      <c r="H238" s="35"/>
      <c r="I238" s="35">
        <f>J238+O238</f>
        <v>11298</v>
      </c>
      <c r="J238" s="35">
        <f>SUM(K238:N238)</f>
        <v>11298</v>
      </c>
      <c r="K238" s="35">
        <v>11298</v>
      </c>
      <c r="L238" s="35"/>
      <c r="M238" s="35"/>
      <c r="N238" s="35"/>
      <c r="O238" s="35"/>
      <c r="P238" s="35">
        <f>Q238+V238</f>
        <v>9102</v>
      </c>
      <c r="Q238" s="4"/>
      <c r="R238" s="213"/>
      <c r="S238" s="213"/>
      <c r="T238" s="213"/>
      <c r="U238" s="213"/>
      <c r="V238" s="39">
        <f>W238+AB238</f>
        <v>9102</v>
      </c>
      <c r="W238" s="39">
        <f>SUM(X238:AA238)</f>
        <v>9102</v>
      </c>
      <c r="X238" s="39">
        <v>9102</v>
      </c>
      <c r="Y238" s="213"/>
      <c r="Z238" s="213"/>
      <c r="AA238" s="213"/>
      <c r="AB238" s="213"/>
      <c r="AC238" s="224">
        <f t="shared" si="167"/>
        <v>80.562931492299512</v>
      </c>
      <c r="AD238" s="12" t="s">
        <v>259</v>
      </c>
      <c r="AE238" s="4"/>
    </row>
    <row r="239" spans="1:35" ht="19.5">
      <c r="A239" s="141" t="s">
        <v>46</v>
      </c>
      <c r="B239" s="152" t="s">
        <v>33</v>
      </c>
      <c r="C239" s="38">
        <f>C240+C241+C242+C243</f>
        <v>2770</v>
      </c>
      <c r="D239" s="38">
        <f>D240+D241+D242+D243</f>
        <v>631</v>
      </c>
      <c r="E239" s="38">
        <f t="shared" ref="E239:AB239" si="212">E240+E241+E242+E243</f>
        <v>0</v>
      </c>
      <c r="F239" s="38">
        <f t="shared" si="212"/>
        <v>631</v>
      </c>
      <c r="G239" s="38">
        <f t="shared" si="212"/>
        <v>0</v>
      </c>
      <c r="H239" s="38">
        <f t="shared" si="212"/>
        <v>0</v>
      </c>
      <c r="I239" s="38">
        <f t="shared" si="212"/>
        <v>2139</v>
      </c>
      <c r="J239" s="38">
        <f t="shared" si="212"/>
        <v>2139</v>
      </c>
      <c r="K239" s="38">
        <f t="shared" si="212"/>
        <v>2139</v>
      </c>
      <c r="L239" s="38">
        <f t="shared" si="212"/>
        <v>0</v>
      </c>
      <c r="M239" s="38">
        <f t="shared" si="212"/>
        <v>0</v>
      </c>
      <c r="N239" s="38">
        <f t="shared" si="212"/>
        <v>0</v>
      </c>
      <c r="O239" s="38">
        <f t="shared" si="212"/>
        <v>0</v>
      </c>
      <c r="P239" s="38">
        <f t="shared" si="212"/>
        <v>2350</v>
      </c>
      <c r="Q239" s="38">
        <f t="shared" si="212"/>
        <v>603</v>
      </c>
      <c r="R239" s="38">
        <f t="shared" si="212"/>
        <v>0</v>
      </c>
      <c r="S239" s="38">
        <f t="shared" si="212"/>
        <v>603</v>
      </c>
      <c r="T239" s="38">
        <f t="shared" si="212"/>
        <v>0</v>
      </c>
      <c r="U239" s="38">
        <f t="shared" si="212"/>
        <v>0</v>
      </c>
      <c r="V239" s="38">
        <f t="shared" si="212"/>
        <v>1747</v>
      </c>
      <c r="W239" s="38">
        <f t="shared" si="212"/>
        <v>1747</v>
      </c>
      <c r="X239" s="38">
        <f t="shared" si="212"/>
        <v>1747</v>
      </c>
      <c r="Y239" s="38">
        <f t="shared" si="212"/>
        <v>0</v>
      </c>
      <c r="Z239" s="38">
        <f t="shared" si="212"/>
        <v>0</v>
      </c>
      <c r="AA239" s="38">
        <f t="shared" si="212"/>
        <v>0</v>
      </c>
      <c r="AB239" s="38">
        <f t="shared" si="212"/>
        <v>0</v>
      </c>
      <c r="AC239" s="224">
        <f t="shared" si="167"/>
        <v>84.837545126353788</v>
      </c>
      <c r="AD239" s="12">
        <v>0</v>
      </c>
      <c r="AE239" s="4">
        <v>0</v>
      </c>
      <c r="AF239">
        <v>7</v>
      </c>
      <c r="AG239">
        <v>2</v>
      </c>
    </row>
    <row r="240" spans="1:35" ht="56.25">
      <c r="A240" s="143">
        <v>1</v>
      </c>
      <c r="B240" s="139" t="s">
        <v>597</v>
      </c>
      <c r="C240" s="220">
        <f>D240+I240</f>
        <v>0</v>
      </c>
      <c r="D240" s="35">
        <f t="shared" ref="D240:D241" si="213">SUM(E240:K240)</f>
        <v>0</v>
      </c>
      <c r="E240" s="35"/>
      <c r="F240" s="35"/>
      <c r="G240" s="35"/>
      <c r="H240" s="35"/>
      <c r="I240" s="35">
        <f>J240+O240</f>
        <v>0</v>
      </c>
      <c r="J240" s="35"/>
      <c r="K240" s="35"/>
      <c r="L240" s="35"/>
      <c r="M240" s="35"/>
      <c r="N240" s="35"/>
      <c r="O240" s="35"/>
      <c r="P240" s="4"/>
      <c r="Q240" s="4"/>
      <c r="R240" s="213"/>
      <c r="S240" s="213"/>
      <c r="T240" s="213"/>
      <c r="U240" s="213"/>
      <c r="V240" s="213"/>
      <c r="W240" s="213"/>
      <c r="X240" s="213"/>
      <c r="Y240" s="213"/>
      <c r="Z240" s="213"/>
      <c r="AA240" s="213"/>
      <c r="AB240" s="213"/>
      <c r="AC240" s="224"/>
      <c r="AD240" s="12" t="s">
        <v>259</v>
      </c>
      <c r="AE240" s="4">
        <v>0</v>
      </c>
      <c r="AF240">
        <v>1</v>
      </c>
    </row>
    <row r="241" spans="1:33" ht="37.5">
      <c r="A241" s="143">
        <v>2</v>
      </c>
      <c r="B241" s="139" t="s">
        <v>166</v>
      </c>
      <c r="C241" s="220">
        <f t="shared" ref="C241:C242" si="214">D241+I241</f>
        <v>0</v>
      </c>
      <c r="D241" s="35">
        <f t="shared" si="213"/>
        <v>0</v>
      </c>
      <c r="E241" s="35"/>
      <c r="F241" s="35"/>
      <c r="G241" s="35"/>
      <c r="H241" s="35"/>
      <c r="I241" s="35">
        <f>J241+O241</f>
        <v>0</v>
      </c>
      <c r="J241" s="35"/>
      <c r="K241" s="35"/>
      <c r="L241" s="35"/>
      <c r="M241" s="35"/>
      <c r="N241" s="35"/>
      <c r="O241" s="35"/>
      <c r="P241" s="4"/>
      <c r="Q241" s="4"/>
      <c r="R241" s="213"/>
      <c r="S241" s="213"/>
      <c r="T241" s="213"/>
      <c r="U241" s="213"/>
      <c r="V241" s="213"/>
      <c r="W241" s="213"/>
      <c r="X241" s="213"/>
      <c r="Y241" s="213"/>
      <c r="Z241" s="213"/>
      <c r="AA241" s="213"/>
      <c r="AB241" s="213"/>
      <c r="AC241" s="224"/>
      <c r="AD241" s="12" t="s">
        <v>267</v>
      </c>
      <c r="AE241" s="4"/>
      <c r="AF241">
        <v>1</v>
      </c>
    </row>
    <row r="242" spans="1:33" ht="54" customHeight="1">
      <c r="A242" s="143">
        <v>3</v>
      </c>
      <c r="B242" s="139" t="s">
        <v>813</v>
      </c>
      <c r="C242" s="220">
        <f t="shared" si="214"/>
        <v>2139</v>
      </c>
      <c r="D242" s="35">
        <f>SUM(E242:H242)</f>
        <v>0</v>
      </c>
      <c r="E242" s="35"/>
      <c r="F242" s="35"/>
      <c r="G242" s="35"/>
      <c r="H242" s="35"/>
      <c r="I242" s="35">
        <f>J242+O242</f>
        <v>2139</v>
      </c>
      <c r="J242" s="35">
        <f>SUM(K242:N242)</f>
        <v>2139</v>
      </c>
      <c r="K242" s="35">
        <v>2139</v>
      </c>
      <c r="L242" s="35"/>
      <c r="M242" s="35"/>
      <c r="N242" s="35"/>
      <c r="O242" s="35"/>
      <c r="P242" s="35">
        <f>Q242+V242</f>
        <v>1747</v>
      </c>
      <c r="Q242" s="4"/>
      <c r="R242" s="213"/>
      <c r="S242" s="213"/>
      <c r="T242" s="213"/>
      <c r="U242" s="213"/>
      <c r="V242" s="39">
        <f>W242+AB242</f>
        <v>1747</v>
      </c>
      <c r="W242" s="39">
        <f>SUM(X242:AA242)</f>
        <v>1747</v>
      </c>
      <c r="X242" s="39">
        <v>1747</v>
      </c>
      <c r="Y242" s="213"/>
      <c r="Z242" s="213"/>
      <c r="AA242" s="213"/>
      <c r="AB242" s="213"/>
      <c r="AC242" s="224"/>
      <c r="AD242" s="12" t="s">
        <v>259</v>
      </c>
      <c r="AE242" s="4"/>
    </row>
    <row r="243" spans="1:33">
      <c r="A243" s="136">
        <v>3</v>
      </c>
      <c r="B243" s="137" t="s">
        <v>168</v>
      </c>
      <c r="C243" s="34">
        <f>C244</f>
        <v>631</v>
      </c>
      <c r="D243" s="34">
        <f>D244</f>
        <v>631</v>
      </c>
      <c r="E243" s="34">
        <f t="shared" ref="E243:H243" si="215">E244</f>
        <v>0</v>
      </c>
      <c r="F243" s="34">
        <f t="shared" si="215"/>
        <v>631</v>
      </c>
      <c r="G243" s="34">
        <f t="shared" si="215"/>
        <v>0</v>
      </c>
      <c r="H243" s="34">
        <f t="shared" si="215"/>
        <v>0</v>
      </c>
      <c r="I243" s="34"/>
      <c r="J243" s="34"/>
      <c r="K243" s="34"/>
      <c r="L243" s="34"/>
      <c r="M243" s="34"/>
      <c r="N243" s="34"/>
      <c r="O243" s="34"/>
      <c r="P243" s="34">
        <f t="shared" ref="P243:T243" si="216">P244</f>
        <v>603</v>
      </c>
      <c r="Q243" s="34">
        <f t="shared" si="216"/>
        <v>603</v>
      </c>
      <c r="R243" s="34">
        <f t="shared" si="216"/>
        <v>0</v>
      </c>
      <c r="S243" s="34">
        <f t="shared" si="216"/>
        <v>603</v>
      </c>
      <c r="T243" s="34">
        <f t="shared" si="216"/>
        <v>0</v>
      </c>
      <c r="U243" s="213"/>
      <c r="V243" s="213"/>
      <c r="W243" s="213"/>
      <c r="X243" s="213"/>
      <c r="Y243" s="213"/>
      <c r="Z243" s="213"/>
      <c r="AA243" s="213"/>
      <c r="AB243" s="213"/>
      <c r="AC243" s="224"/>
      <c r="AD243" s="12">
        <v>0</v>
      </c>
      <c r="AE243" s="4">
        <v>0</v>
      </c>
      <c r="AF243">
        <v>5</v>
      </c>
      <c r="AG243">
        <v>2</v>
      </c>
    </row>
    <row r="244" spans="1:33">
      <c r="A244" s="136" t="s">
        <v>598</v>
      </c>
      <c r="B244" s="137" t="s">
        <v>76</v>
      </c>
      <c r="C244" s="34">
        <f>C245+C246+C247</f>
        <v>631</v>
      </c>
      <c r="D244" s="34">
        <f>D245+D246+D247</f>
        <v>631</v>
      </c>
      <c r="E244" s="34">
        <f t="shared" ref="E244:H244" si="217">E245+E246+E247</f>
        <v>0</v>
      </c>
      <c r="F244" s="34">
        <f t="shared" si="217"/>
        <v>631</v>
      </c>
      <c r="G244" s="34">
        <f t="shared" si="217"/>
        <v>0</v>
      </c>
      <c r="H244" s="34">
        <f t="shared" si="217"/>
        <v>0</v>
      </c>
      <c r="I244" s="34"/>
      <c r="J244" s="34"/>
      <c r="K244" s="34"/>
      <c r="L244" s="34"/>
      <c r="M244" s="34"/>
      <c r="N244" s="34"/>
      <c r="O244" s="34"/>
      <c r="P244" s="34">
        <f t="shared" ref="P244:T244" si="218">P245+P246+P247</f>
        <v>603</v>
      </c>
      <c r="Q244" s="34">
        <f t="shared" si="218"/>
        <v>603</v>
      </c>
      <c r="R244" s="34">
        <f t="shared" si="218"/>
        <v>0</v>
      </c>
      <c r="S244" s="34">
        <f t="shared" si="218"/>
        <v>603</v>
      </c>
      <c r="T244" s="34">
        <f t="shared" si="218"/>
        <v>0</v>
      </c>
      <c r="U244" s="213"/>
      <c r="V244" s="213"/>
      <c r="W244" s="213"/>
      <c r="X244" s="213"/>
      <c r="Y244" s="213"/>
      <c r="Z244" s="213"/>
      <c r="AA244" s="213"/>
      <c r="AB244" s="213"/>
      <c r="AC244" s="224"/>
      <c r="AD244" s="12">
        <v>0</v>
      </c>
      <c r="AE244" s="4">
        <v>0</v>
      </c>
      <c r="AF244">
        <v>3</v>
      </c>
      <c r="AG244">
        <v>2</v>
      </c>
    </row>
    <row r="245" spans="1:33" ht="37.5">
      <c r="A245" s="153"/>
      <c r="B245" s="146" t="s">
        <v>599</v>
      </c>
      <c r="C245" s="221">
        <f t="shared" ref="C245:C246" si="219">D245+J245</f>
        <v>603</v>
      </c>
      <c r="D245" s="36">
        <f t="shared" ref="D245:D246" si="220">SUM(E245:H245)</f>
        <v>603</v>
      </c>
      <c r="E245" s="36"/>
      <c r="F245" s="36">
        <v>603</v>
      </c>
      <c r="G245" s="36"/>
      <c r="H245" s="35"/>
      <c r="I245" s="35"/>
      <c r="J245" s="35"/>
      <c r="K245" s="35"/>
      <c r="L245" s="35"/>
      <c r="M245" s="35"/>
      <c r="N245" s="35"/>
      <c r="O245" s="35"/>
      <c r="P245" s="36">
        <f>Q245+V245</f>
        <v>603</v>
      </c>
      <c r="Q245" s="36">
        <f>SUM(R245:U245)</f>
        <v>603</v>
      </c>
      <c r="R245" s="213"/>
      <c r="S245" s="36">
        <v>603</v>
      </c>
      <c r="T245" s="213"/>
      <c r="U245" s="213"/>
      <c r="V245" s="213"/>
      <c r="W245" s="213"/>
      <c r="X245" s="213"/>
      <c r="Y245" s="213"/>
      <c r="Z245" s="213"/>
      <c r="AA245" s="213"/>
      <c r="AB245" s="213"/>
      <c r="AC245" s="224"/>
      <c r="AD245" s="12" t="s">
        <v>713</v>
      </c>
      <c r="AE245" s="12" t="s">
        <v>714</v>
      </c>
      <c r="AF245">
        <v>1</v>
      </c>
      <c r="AG245">
        <v>1</v>
      </c>
    </row>
    <row r="246" spans="1:33" ht="37.5">
      <c r="A246" s="153"/>
      <c r="B246" s="146" t="s">
        <v>600</v>
      </c>
      <c r="C246" s="221">
        <f t="shared" si="219"/>
        <v>28</v>
      </c>
      <c r="D246" s="36">
        <f t="shared" si="220"/>
        <v>28</v>
      </c>
      <c r="E246" s="36"/>
      <c r="F246" s="36">
        <v>28</v>
      </c>
      <c r="G246" s="36"/>
      <c r="H246" s="35"/>
      <c r="I246" s="35"/>
      <c r="J246" s="35"/>
      <c r="K246" s="35"/>
      <c r="L246" s="35"/>
      <c r="M246" s="35"/>
      <c r="N246" s="35"/>
      <c r="O246" s="35"/>
      <c r="P246" s="4"/>
      <c r="Q246" s="4"/>
      <c r="R246" s="213"/>
      <c r="S246" s="213"/>
      <c r="T246" s="213"/>
      <c r="U246" s="213"/>
      <c r="V246" s="213"/>
      <c r="W246" s="213"/>
      <c r="X246" s="213"/>
      <c r="Y246" s="213"/>
      <c r="Z246" s="213"/>
      <c r="AA246" s="213"/>
      <c r="AB246" s="213"/>
      <c r="AC246" s="224"/>
      <c r="AD246" s="12" t="s">
        <v>713</v>
      </c>
      <c r="AE246" s="12" t="s">
        <v>714</v>
      </c>
      <c r="AF246">
        <v>1</v>
      </c>
      <c r="AG246">
        <v>1</v>
      </c>
    </row>
    <row r="247" spans="1:33" ht="37.5">
      <c r="A247" s="153"/>
      <c r="B247" s="146" t="s">
        <v>601</v>
      </c>
      <c r="C247" s="146"/>
      <c r="D247" s="35"/>
      <c r="E247" s="35"/>
      <c r="F247" s="35"/>
      <c r="G247" s="35"/>
      <c r="H247" s="35"/>
      <c r="I247" s="35"/>
      <c r="J247" s="35"/>
      <c r="K247" s="35"/>
      <c r="L247" s="35"/>
      <c r="M247" s="35"/>
      <c r="N247" s="35"/>
      <c r="O247" s="35"/>
      <c r="P247" s="4"/>
      <c r="Q247" s="4"/>
      <c r="R247" s="213"/>
      <c r="S247" s="213"/>
      <c r="T247" s="213"/>
      <c r="U247" s="213"/>
      <c r="V247" s="213"/>
      <c r="W247" s="213"/>
      <c r="X247" s="213"/>
      <c r="Y247" s="213"/>
      <c r="Z247" s="213"/>
      <c r="AA247" s="213"/>
      <c r="AB247" s="213"/>
      <c r="AC247" s="224"/>
      <c r="AD247" s="12" t="s">
        <v>713</v>
      </c>
      <c r="AE247" s="12"/>
      <c r="AF247">
        <v>1</v>
      </c>
    </row>
    <row r="248" spans="1:33">
      <c r="A248" s="136" t="s">
        <v>602</v>
      </c>
      <c r="B248" s="137" t="s">
        <v>20</v>
      </c>
      <c r="C248" s="137"/>
      <c r="D248" s="34">
        <v>0</v>
      </c>
      <c r="E248" s="34">
        <v>0</v>
      </c>
      <c r="F248" s="34">
        <v>0</v>
      </c>
      <c r="G248" s="34">
        <v>0</v>
      </c>
      <c r="H248" s="34">
        <v>0</v>
      </c>
      <c r="I248" s="34"/>
      <c r="J248" s="34"/>
      <c r="K248" s="34"/>
      <c r="L248" s="34"/>
      <c r="M248" s="34"/>
      <c r="N248" s="34"/>
      <c r="O248" s="34"/>
      <c r="P248" s="4"/>
      <c r="Q248" s="4"/>
      <c r="R248" s="213"/>
      <c r="S248" s="213"/>
      <c r="T248" s="213"/>
      <c r="U248" s="213"/>
      <c r="V248" s="213"/>
      <c r="W248" s="213"/>
      <c r="X248" s="213"/>
      <c r="Y248" s="213"/>
      <c r="Z248" s="213"/>
      <c r="AA248" s="213"/>
      <c r="AB248" s="213"/>
      <c r="AC248" s="224"/>
      <c r="AD248" s="12">
        <v>0</v>
      </c>
      <c r="AE248" s="4">
        <v>0</v>
      </c>
      <c r="AF248">
        <v>2</v>
      </c>
      <c r="AG248">
        <v>0</v>
      </c>
    </row>
    <row r="249" spans="1:33" ht="37.5">
      <c r="A249" s="153"/>
      <c r="B249" s="146" t="s">
        <v>603</v>
      </c>
      <c r="C249" s="146"/>
      <c r="D249" s="35">
        <v>0</v>
      </c>
      <c r="E249" s="35"/>
      <c r="F249" s="35"/>
      <c r="G249" s="35"/>
      <c r="H249" s="35"/>
      <c r="I249" s="35"/>
      <c r="J249" s="35"/>
      <c r="K249" s="35"/>
      <c r="L249" s="35"/>
      <c r="M249" s="35"/>
      <c r="N249" s="35"/>
      <c r="O249" s="35"/>
      <c r="P249" s="4"/>
      <c r="Q249" s="4"/>
      <c r="R249" s="213"/>
      <c r="S249" s="213"/>
      <c r="T249" s="213"/>
      <c r="U249" s="213"/>
      <c r="V249" s="213"/>
      <c r="W249" s="213"/>
      <c r="X249" s="213"/>
      <c r="Y249" s="213"/>
      <c r="Z249" s="213"/>
      <c r="AA249" s="213"/>
      <c r="AB249" s="213"/>
      <c r="AC249" s="224"/>
      <c r="AD249" s="12" t="s">
        <v>268</v>
      </c>
      <c r="AE249" s="4"/>
      <c r="AF249">
        <v>1</v>
      </c>
    </row>
    <row r="250" spans="1:33" ht="37.5">
      <c r="A250" s="153"/>
      <c r="B250" s="146" t="s">
        <v>604</v>
      </c>
      <c r="C250" s="146"/>
      <c r="D250" s="35">
        <v>0</v>
      </c>
      <c r="E250" s="35"/>
      <c r="F250" s="35"/>
      <c r="G250" s="35"/>
      <c r="H250" s="35"/>
      <c r="I250" s="35"/>
      <c r="J250" s="35"/>
      <c r="K250" s="35"/>
      <c r="L250" s="35"/>
      <c r="M250" s="35"/>
      <c r="N250" s="35"/>
      <c r="O250" s="35"/>
      <c r="P250" s="4"/>
      <c r="Q250" s="4"/>
      <c r="R250" s="213"/>
      <c r="S250" s="213"/>
      <c r="T250" s="213"/>
      <c r="U250" s="213"/>
      <c r="V250" s="213"/>
      <c r="W250" s="213"/>
      <c r="X250" s="213"/>
      <c r="Y250" s="213"/>
      <c r="Z250" s="213"/>
      <c r="AA250" s="213"/>
      <c r="AB250" s="213"/>
      <c r="AC250" s="224"/>
      <c r="AD250" s="12" t="s">
        <v>268</v>
      </c>
      <c r="AE250" s="4"/>
      <c r="AF250">
        <v>1</v>
      </c>
    </row>
    <row r="251" spans="1:33">
      <c r="A251" s="127" t="s">
        <v>34</v>
      </c>
      <c r="B251" s="150" t="s">
        <v>473</v>
      </c>
      <c r="C251" s="150"/>
      <c r="D251" s="34">
        <v>0</v>
      </c>
      <c r="E251" s="34">
        <v>0</v>
      </c>
      <c r="F251" s="34">
        <v>0</v>
      </c>
      <c r="G251" s="34">
        <v>0</v>
      </c>
      <c r="H251" s="34">
        <v>0</v>
      </c>
      <c r="I251" s="34"/>
      <c r="J251" s="34"/>
      <c r="K251" s="34"/>
      <c r="L251" s="34"/>
      <c r="M251" s="34"/>
      <c r="N251" s="34"/>
      <c r="O251" s="34"/>
      <c r="P251" s="4"/>
      <c r="Q251" s="4"/>
      <c r="R251" s="213"/>
      <c r="S251" s="213"/>
      <c r="T251" s="213"/>
      <c r="U251" s="213"/>
      <c r="V251" s="213"/>
      <c r="W251" s="213"/>
      <c r="X251" s="213"/>
      <c r="Y251" s="213"/>
      <c r="Z251" s="213"/>
      <c r="AA251" s="213"/>
      <c r="AB251" s="213"/>
      <c r="AC251" s="224"/>
      <c r="AD251" s="12"/>
      <c r="AE251" s="4">
        <v>0</v>
      </c>
      <c r="AF251">
        <v>3</v>
      </c>
      <c r="AG251">
        <v>0</v>
      </c>
    </row>
    <row r="252" spans="1:33" ht="19.5">
      <c r="A252" s="50" t="s">
        <v>52</v>
      </c>
      <c r="B252" s="151" t="s">
        <v>32</v>
      </c>
      <c r="C252" s="151"/>
      <c r="D252" s="38">
        <v>0</v>
      </c>
      <c r="E252" s="38">
        <v>0</v>
      </c>
      <c r="F252" s="38">
        <v>0</v>
      </c>
      <c r="G252" s="38">
        <v>0</v>
      </c>
      <c r="H252" s="38">
        <v>0</v>
      </c>
      <c r="I252" s="38"/>
      <c r="J252" s="38"/>
      <c r="K252" s="38"/>
      <c r="L252" s="38"/>
      <c r="M252" s="38"/>
      <c r="N252" s="38"/>
      <c r="O252" s="38"/>
      <c r="P252" s="4"/>
      <c r="Q252" s="4"/>
      <c r="R252" s="213"/>
      <c r="S252" s="213"/>
      <c r="T252" s="213"/>
      <c r="U252" s="213"/>
      <c r="V252" s="213"/>
      <c r="W252" s="213"/>
      <c r="X252" s="213"/>
      <c r="Y252" s="213"/>
      <c r="Z252" s="213"/>
      <c r="AA252" s="213"/>
      <c r="AB252" s="213"/>
      <c r="AC252" s="224"/>
      <c r="AD252" s="12"/>
      <c r="AE252" s="4">
        <v>0</v>
      </c>
      <c r="AF252">
        <v>1</v>
      </c>
      <c r="AG252">
        <v>0</v>
      </c>
    </row>
    <row r="253" spans="1:33" ht="56.25">
      <c r="A253" s="76"/>
      <c r="B253" s="139" t="s">
        <v>605</v>
      </c>
      <c r="C253" s="139"/>
      <c r="D253" s="35">
        <v>0</v>
      </c>
      <c r="E253" s="35"/>
      <c r="F253" s="35"/>
      <c r="G253" s="35"/>
      <c r="H253" s="35"/>
      <c r="I253" s="35"/>
      <c r="J253" s="35"/>
      <c r="K253" s="35"/>
      <c r="L253" s="35"/>
      <c r="M253" s="35"/>
      <c r="N253" s="35"/>
      <c r="O253" s="35"/>
      <c r="P253" s="4"/>
      <c r="Q253" s="4"/>
      <c r="R253" s="213"/>
      <c r="S253" s="213"/>
      <c r="T253" s="213"/>
      <c r="U253" s="213"/>
      <c r="V253" s="213"/>
      <c r="W253" s="213"/>
      <c r="X253" s="213"/>
      <c r="Y253" s="213"/>
      <c r="Z253" s="213"/>
      <c r="AA253" s="213"/>
      <c r="AB253" s="213"/>
      <c r="AC253" s="224"/>
      <c r="AD253" s="12" t="s">
        <v>259</v>
      </c>
      <c r="AE253" s="4"/>
      <c r="AF253">
        <v>1</v>
      </c>
    </row>
    <row r="254" spans="1:33" ht="19.5">
      <c r="A254" s="141" t="s">
        <v>46</v>
      </c>
      <c r="B254" s="152" t="s">
        <v>33</v>
      </c>
      <c r="C254" s="152"/>
      <c r="D254" s="38">
        <v>0</v>
      </c>
      <c r="E254" s="38">
        <v>0</v>
      </c>
      <c r="F254" s="38">
        <v>0</v>
      </c>
      <c r="G254" s="38">
        <v>0</v>
      </c>
      <c r="H254" s="38">
        <v>0</v>
      </c>
      <c r="I254" s="38"/>
      <c r="J254" s="38"/>
      <c r="K254" s="38"/>
      <c r="L254" s="38"/>
      <c r="M254" s="38"/>
      <c r="N254" s="38"/>
      <c r="O254" s="38"/>
      <c r="P254" s="4"/>
      <c r="Q254" s="4"/>
      <c r="R254" s="213"/>
      <c r="S254" s="213"/>
      <c r="T254" s="213"/>
      <c r="U254" s="213"/>
      <c r="V254" s="213"/>
      <c r="W254" s="213"/>
      <c r="X254" s="213"/>
      <c r="Y254" s="213"/>
      <c r="Z254" s="213"/>
      <c r="AA254" s="213"/>
      <c r="AB254" s="213"/>
      <c r="AC254" s="224"/>
      <c r="AD254" s="12">
        <v>0</v>
      </c>
      <c r="AE254" s="4">
        <v>0</v>
      </c>
      <c r="AF254">
        <v>2</v>
      </c>
      <c r="AG254">
        <v>0</v>
      </c>
    </row>
    <row r="255" spans="1:33" ht="56.25">
      <c r="A255" s="76">
        <v>1</v>
      </c>
      <c r="B255" s="139" t="s">
        <v>606</v>
      </c>
      <c r="C255" s="139"/>
      <c r="D255" s="35"/>
      <c r="E255" s="35"/>
      <c r="F255" s="35"/>
      <c r="G255" s="35"/>
      <c r="H255" s="35"/>
      <c r="I255" s="35"/>
      <c r="J255" s="35"/>
      <c r="K255" s="35"/>
      <c r="L255" s="35"/>
      <c r="M255" s="35"/>
      <c r="N255" s="35"/>
      <c r="O255" s="35"/>
      <c r="P255" s="4"/>
      <c r="Q255" s="4"/>
      <c r="R255" s="213"/>
      <c r="S255" s="213"/>
      <c r="T255" s="213"/>
      <c r="U255" s="213"/>
      <c r="V255" s="213"/>
      <c r="W255" s="213"/>
      <c r="X255" s="213"/>
      <c r="Y255" s="213"/>
      <c r="Z255" s="213"/>
      <c r="AA255" s="213"/>
      <c r="AB255" s="213"/>
      <c r="AC255" s="224"/>
      <c r="AD255" s="12" t="s">
        <v>259</v>
      </c>
      <c r="AE255" s="4"/>
      <c r="AF255">
        <v>1</v>
      </c>
    </row>
    <row r="256" spans="1:33" ht="56.25">
      <c r="A256" s="76">
        <v>2</v>
      </c>
      <c r="B256" s="139" t="s">
        <v>167</v>
      </c>
      <c r="C256" s="139"/>
      <c r="D256" s="35"/>
      <c r="E256" s="35"/>
      <c r="F256" s="35"/>
      <c r="G256" s="35"/>
      <c r="H256" s="35"/>
      <c r="I256" s="35"/>
      <c r="J256" s="35"/>
      <c r="K256" s="35"/>
      <c r="L256" s="35"/>
      <c r="M256" s="35"/>
      <c r="N256" s="35"/>
      <c r="O256" s="35"/>
      <c r="P256" s="4"/>
      <c r="Q256" s="4"/>
      <c r="R256" s="213"/>
      <c r="S256" s="213"/>
      <c r="T256" s="213"/>
      <c r="U256" s="213"/>
      <c r="V256" s="213"/>
      <c r="W256" s="213"/>
      <c r="X256" s="213"/>
      <c r="Y256" s="213"/>
      <c r="Z256" s="213"/>
      <c r="AA256" s="213"/>
      <c r="AB256" s="213"/>
      <c r="AC256" s="224"/>
      <c r="AD256" s="12" t="s">
        <v>259</v>
      </c>
      <c r="AE256" s="4">
        <v>0</v>
      </c>
      <c r="AF256">
        <v>1</v>
      </c>
    </row>
    <row r="257" spans="1:33">
      <c r="A257" s="127" t="s">
        <v>36</v>
      </c>
      <c r="B257" s="154" t="s">
        <v>474</v>
      </c>
      <c r="C257" s="34">
        <f>C258+C262</f>
        <v>57</v>
      </c>
      <c r="D257" s="34">
        <f>D258+D262</f>
        <v>57</v>
      </c>
      <c r="E257" s="34">
        <f t="shared" ref="E257:AB257" si="221">E258+E262</f>
        <v>0</v>
      </c>
      <c r="F257" s="34">
        <f t="shared" si="221"/>
        <v>57</v>
      </c>
      <c r="G257" s="34">
        <f t="shared" si="221"/>
        <v>0</v>
      </c>
      <c r="H257" s="34">
        <f t="shared" si="221"/>
        <v>0</v>
      </c>
      <c r="I257" s="34">
        <f t="shared" si="221"/>
        <v>0</v>
      </c>
      <c r="J257" s="34">
        <f t="shared" si="221"/>
        <v>0</v>
      </c>
      <c r="K257" s="34">
        <f t="shared" si="221"/>
        <v>0</v>
      </c>
      <c r="L257" s="34">
        <f t="shared" si="221"/>
        <v>0</v>
      </c>
      <c r="M257" s="34">
        <f t="shared" si="221"/>
        <v>0</v>
      </c>
      <c r="N257" s="34">
        <f t="shared" si="221"/>
        <v>0</v>
      </c>
      <c r="O257" s="34">
        <f t="shared" si="221"/>
        <v>0</v>
      </c>
      <c r="P257" s="34">
        <f t="shared" si="221"/>
        <v>12</v>
      </c>
      <c r="Q257" s="34">
        <f t="shared" si="221"/>
        <v>12</v>
      </c>
      <c r="R257" s="34">
        <f t="shared" si="221"/>
        <v>0</v>
      </c>
      <c r="S257" s="34">
        <f t="shared" si="221"/>
        <v>12</v>
      </c>
      <c r="T257" s="34">
        <f t="shared" si="221"/>
        <v>0</v>
      </c>
      <c r="U257" s="34">
        <f t="shared" si="221"/>
        <v>0</v>
      </c>
      <c r="V257" s="34">
        <f t="shared" si="221"/>
        <v>0</v>
      </c>
      <c r="W257" s="34">
        <f t="shared" si="221"/>
        <v>0</v>
      </c>
      <c r="X257" s="34">
        <f t="shared" si="221"/>
        <v>0</v>
      </c>
      <c r="Y257" s="34">
        <f t="shared" si="221"/>
        <v>0</v>
      </c>
      <c r="Z257" s="34">
        <f t="shared" si="221"/>
        <v>0</v>
      </c>
      <c r="AA257" s="34">
        <f t="shared" si="221"/>
        <v>0</v>
      </c>
      <c r="AB257" s="34">
        <f t="shared" si="221"/>
        <v>0</v>
      </c>
      <c r="AC257" s="224"/>
      <c r="AD257" s="12"/>
      <c r="AE257" s="4">
        <v>0</v>
      </c>
      <c r="AF257">
        <v>8</v>
      </c>
      <c r="AG257">
        <v>2</v>
      </c>
    </row>
    <row r="258" spans="1:33" ht="19.5">
      <c r="A258" s="141" t="s">
        <v>52</v>
      </c>
      <c r="B258" s="152" t="s">
        <v>32</v>
      </c>
      <c r="C258" s="152"/>
      <c r="D258" s="38">
        <v>0</v>
      </c>
      <c r="E258" s="38">
        <v>0</v>
      </c>
      <c r="F258" s="38">
        <v>0</v>
      </c>
      <c r="G258" s="38">
        <v>0</v>
      </c>
      <c r="H258" s="38">
        <v>0</v>
      </c>
      <c r="I258" s="38"/>
      <c r="J258" s="38"/>
      <c r="K258" s="38"/>
      <c r="L258" s="38"/>
      <c r="M258" s="38"/>
      <c r="N258" s="38"/>
      <c r="O258" s="38"/>
      <c r="P258" s="4"/>
      <c r="Q258" s="4"/>
      <c r="R258" s="213"/>
      <c r="S258" s="213"/>
      <c r="T258" s="213"/>
      <c r="U258" s="213"/>
      <c r="V258" s="213"/>
      <c r="W258" s="213"/>
      <c r="X258" s="213"/>
      <c r="Y258" s="213"/>
      <c r="Z258" s="213"/>
      <c r="AA258" s="213"/>
      <c r="AB258" s="213"/>
      <c r="AC258" s="224"/>
      <c r="AD258" s="12">
        <v>0</v>
      </c>
      <c r="AE258" s="4">
        <v>0</v>
      </c>
      <c r="AF258">
        <v>3</v>
      </c>
      <c r="AG258">
        <v>0</v>
      </c>
    </row>
    <row r="259" spans="1:33" ht="56.25">
      <c r="A259" s="76">
        <v>1</v>
      </c>
      <c r="B259" s="139" t="s">
        <v>163</v>
      </c>
      <c r="C259" s="139"/>
      <c r="D259" s="35">
        <v>0</v>
      </c>
      <c r="E259" s="35"/>
      <c r="F259" s="35"/>
      <c r="G259" s="35"/>
      <c r="H259" s="35"/>
      <c r="I259" s="35"/>
      <c r="J259" s="35"/>
      <c r="K259" s="35"/>
      <c r="L259" s="35"/>
      <c r="M259" s="35"/>
      <c r="N259" s="35"/>
      <c r="O259" s="35"/>
      <c r="P259" s="4"/>
      <c r="Q259" s="4"/>
      <c r="R259" s="213"/>
      <c r="S259" s="213"/>
      <c r="T259" s="213"/>
      <c r="U259" s="213"/>
      <c r="V259" s="213"/>
      <c r="W259" s="213"/>
      <c r="X259" s="213"/>
      <c r="Y259" s="213"/>
      <c r="Z259" s="213"/>
      <c r="AA259" s="213"/>
      <c r="AB259" s="213"/>
      <c r="AC259" s="224"/>
      <c r="AD259" s="12" t="s">
        <v>259</v>
      </c>
      <c r="AE259" s="4"/>
      <c r="AF259">
        <v>1</v>
      </c>
    </row>
    <row r="260" spans="1:33" ht="56.25">
      <c r="A260" s="138">
        <v>2</v>
      </c>
      <c r="B260" s="139" t="s">
        <v>164</v>
      </c>
      <c r="C260" s="139"/>
      <c r="D260" s="35">
        <v>0</v>
      </c>
      <c r="E260" s="35"/>
      <c r="F260" s="35"/>
      <c r="G260" s="35"/>
      <c r="H260" s="35"/>
      <c r="I260" s="35"/>
      <c r="J260" s="35"/>
      <c r="K260" s="35"/>
      <c r="L260" s="35"/>
      <c r="M260" s="35"/>
      <c r="N260" s="35"/>
      <c r="O260" s="35"/>
      <c r="P260" s="4"/>
      <c r="Q260" s="4"/>
      <c r="R260" s="213"/>
      <c r="S260" s="213"/>
      <c r="T260" s="213"/>
      <c r="U260" s="213"/>
      <c r="V260" s="213"/>
      <c r="W260" s="213"/>
      <c r="X260" s="213"/>
      <c r="Y260" s="213"/>
      <c r="Z260" s="213"/>
      <c r="AA260" s="213"/>
      <c r="AB260" s="213"/>
      <c r="AC260" s="224"/>
      <c r="AD260" s="12" t="s">
        <v>259</v>
      </c>
      <c r="AE260" s="4"/>
      <c r="AF260">
        <v>1</v>
      </c>
    </row>
    <row r="261" spans="1:33">
      <c r="A261" s="76">
        <v>3</v>
      </c>
      <c r="B261" s="155" t="s">
        <v>165</v>
      </c>
      <c r="C261" s="155"/>
      <c r="D261" s="35">
        <v>0</v>
      </c>
      <c r="E261" s="35"/>
      <c r="F261" s="35"/>
      <c r="G261" s="35"/>
      <c r="H261" s="35"/>
      <c r="I261" s="35"/>
      <c r="J261" s="35"/>
      <c r="K261" s="35"/>
      <c r="L261" s="35"/>
      <c r="M261" s="35"/>
      <c r="N261" s="35"/>
      <c r="O261" s="35"/>
      <c r="P261" s="4"/>
      <c r="Q261" s="4"/>
      <c r="R261" s="213"/>
      <c r="S261" s="213"/>
      <c r="T261" s="213"/>
      <c r="U261" s="213"/>
      <c r="V261" s="213"/>
      <c r="W261" s="213"/>
      <c r="X261" s="213"/>
      <c r="Y261" s="213"/>
      <c r="Z261" s="213"/>
      <c r="AA261" s="213"/>
      <c r="AB261" s="213"/>
      <c r="AC261" s="224"/>
      <c r="AD261" s="12" t="s">
        <v>257</v>
      </c>
      <c r="AE261" s="4"/>
      <c r="AF261">
        <v>1</v>
      </c>
    </row>
    <row r="262" spans="1:33" ht="19.5">
      <c r="A262" s="141" t="s">
        <v>46</v>
      </c>
      <c r="B262" s="152" t="s">
        <v>33</v>
      </c>
      <c r="C262" s="38">
        <f t="shared" ref="C262" si="222">C263</f>
        <v>57</v>
      </c>
      <c r="D262" s="38">
        <f>D263</f>
        <v>57</v>
      </c>
      <c r="E262" s="38">
        <f t="shared" ref="E262:AB262" si="223">E263</f>
        <v>0</v>
      </c>
      <c r="F262" s="38">
        <f t="shared" si="223"/>
        <v>57</v>
      </c>
      <c r="G262" s="38">
        <f t="shared" si="223"/>
        <v>0</v>
      </c>
      <c r="H262" s="38">
        <f t="shared" si="223"/>
        <v>0</v>
      </c>
      <c r="I262" s="38">
        <f t="shared" si="223"/>
        <v>0</v>
      </c>
      <c r="J262" s="38">
        <f t="shared" si="223"/>
        <v>0</v>
      </c>
      <c r="K262" s="38">
        <f t="shared" si="223"/>
        <v>0</v>
      </c>
      <c r="L262" s="38">
        <f t="shared" si="223"/>
        <v>0</v>
      </c>
      <c r="M262" s="38">
        <f t="shared" si="223"/>
        <v>0</v>
      </c>
      <c r="N262" s="38">
        <f t="shared" si="223"/>
        <v>0</v>
      </c>
      <c r="O262" s="38">
        <f t="shared" si="223"/>
        <v>0</v>
      </c>
      <c r="P262" s="38">
        <f t="shared" si="223"/>
        <v>12</v>
      </c>
      <c r="Q262" s="38">
        <f t="shared" si="223"/>
        <v>12</v>
      </c>
      <c r="R262" s="38">
        <f t="shared" si="223"/>
        <v>0</v>
      </c>
      <c r="S262" s="38">
        <f t="shared" si="223"/>
        <v>12</v>
      </c>
      <c r="T262" s="38">
        <f t="shared" si="223"/>
        <v>0</v>
      </c>
      <c r="U262" s="38">
        <f t="shared" si="223"/>
        <v>0</v>
      </c>
      <c r="V262" s="38">
        <f t="shared" si="223"/>
        <v>0</v>
      </c>
      <c r="W262" s="38">
        <f t="shared" si="223"/>
        <v>0</v>
      </c>
      <c r="X262" s="38">
        <f t="shared" si="223"/>
        <v>0</v>
      </c>
      <c r="Y262" s="38">
        <f t="shared" si="223"/>
        <v>0</v>
      </c>
      <c r="Z262" s="38">
        <f t="shared" si="223"/>
        <v>0</v>
      </c>
      <c r="AA262" s="38">
        <f t="shared" si="223"/>
        <v>0</v>
      </c>
      <c r="AB262" s="38">
        <f t="shared" si="223"/>
        <v>0</v>
      </c>
      <c r="AC262" s="224">
        <f t="shared" ref="AC262:AC300" si="224">P262/C262*100</f>
        <v>21.052631578947366</v>
      </c>
      <c r="AD262" s="12"/>
      <c r="AE262" s="4">
        <v>0</v>
      </c>
      <c r="AF262">
        <v>5</v>
      </c>
      <c r="AG262">
        <v>2</v>
      </c>
    </row>
    <row r="263" spans="1:33">
      <c r="A263" s="136">
        <v>1</v>
      </c>
      <c r="B263" s="137" t="s">
        <v>168</v>
      </c>
      <c r="C263" s="34">
        <f t="shared" ref="C263" si="225">C264+C267+C269</f>
        <v>57</v>
      </c>
      <c r="D263" s="34">
        <f>D264+D267+D269</f>
        <v>57</v>
      </c>
      <c r="E263" s="34">
        <f t="shared" ref="E263:F263" si="226">E264+E267+E269</f>
        <v>0</v>
      </c>
      <c r="F263" s="34">
        <f t="shared" si="226"/>
        <v>57</v>
      </c>
      <c r="G263" s="34">
        <f t="shared" ref="G263:AB263" si="227">G264+G267+G269</f>
        <v>0</v>
      </c>
      <c r="H263" s="34">
        <f t="shared" si="227"/>
        <v>0</v>
      </c>
      <c r="I263" s="34">
        <f t="shared" si="227"/>
        <v>0</v>
      </c>
      <c r="J263" s="34">
        <f t="shared" si="227"/>
        <v>0</v>
      </c>
      <c r="K263" s="34">
        <f t="shared" si="227"/>
        <v>0</v>
      </c>
      <c r="L263" s="34">
        <f t="shared" si="227"/>
        <v>0</v>
      </c>
      <c r="M263" s="34">
        <f t="shared" si="227"/>
        <v>0</v>
      </c>
      <c r="N263" s="34">
        <f t="shared" si="227"/>
        <v>0</v>
      </c>
      <c r="O263" s="34">
        <f t="shared" si="227"/>
        <v>0</v>
      </c>
      <c r="P263" s="34">
        <f t="shared" si="227"/>
        <v>12</v>
      </c>
      <c r="Q263" s="34">
        <f t="shared" si="227"/>
        <v>12</v>
      </c>
      <c r="R263" s="34">
        <f t="shared" si="227"/>
        <v>0</v>
      </c>
      <c r="S263" s="34">
        <f t="shared" si="227"/>
        <v>12</v>
      </c>
      <c r="T263" s="34">
        <f t="shared" si="227"/>
        <v>0</v>
      </c>
      <c r="U263" s="34">
        <f t="shared" si="227"/>
        <v>0</v>
      </c>
      <c r="V263" s="34">
        <f t="shared" si="227"/>
        <v>0</v>
      </c>
      <c r="W263" s="34">
        <f t="shared" si="227"/>
        <v>0</v>
      </c>
      <c r="X263" s="34">
        <f t="shared" si="227"/>
        <v>0</v>
      </c>
      <c r="Y263" s="34">
        <f t="shared" si="227"/>
        <v>0</v>
      </c>
      <c r="Z263" s="34">
        <f t="shared" si="227"/>
        <v>0</v>
      </c>
      <c r="AA263" s="34">
        <f t="shared" si="227"/>
        <v>0</v>
      </c>
      <c r="AB263" s="34">
        <f t="shared" si="227"/>
        <v>0</v>
      </c>
      <c r="AC263" s="224">
        <f t="shared" si="224"/>
        <v>21.052631578947366</v>
      </c>
      <c r="AD263" s="12"/>
      <c r="AE263" s="4">
        <v>0</v>
      </c>
      <c r="AF263">
        <v>5</v>
      </c>
      <c r="AG263">
        <v>2</v>
      </c>
    </row>
    <row r="264" spans="1:33">
      <c r="A264" s="16" t="s">
        <v>330</v>
      </c>
      <c r="B264" s="137" t="s">
        <v>16</v>
      </c>
      <c r="C264" s="34">
        <f t="shared" ref="C264" si="228">C265+C266</f>
        <v>18</v>
      </c>
      <c r="D264" s="34">
        <f>D265+D266</f>
        <v>18</v>
      </c>
      <c r="E264" s="34">
        <f t="shared" ref="E264:F264" si="229">E265+E266</f>
        <v>0</v>
      </c>
      <c r="F264" s="34">
        <f t="shared" si="229"/>
        <v>18</v>
      </c>
      <c r="G264" s="34">
        <f t="shared" ref="G264:AB264" si="230">G265+G266</f>
        <v>0</v>
      </c>
      <c r="H264" s="34">
        <f t="shared" si="230"/>
        <v>0</v>
      </c>
      <c r="I264" s="34">
        <f t="shared" si="230"/>
        <v>0</v>
      </c>
      <c r="J264" s="34">
        <f t="shared" si="230"/>
        <v>0</v>
      </c>
      <c r="K264" s="34">
        <f t="shared" si="230"/>
        <v>0</v>
      </c>
      <c r="L264" s="34">
        <f t="shared" si="230"/>
        <v>0</v>
      </c>
      <c r="M264" s="34">
        <f t="shared" si="230"/>
        <v>0</v>
      </c>
      <c r="N264" s="34">
        <f t="shared" si="230"/>
        <v>0</v>
      </c>
      <c r="O264" s="34">
        <f t="shared" si="230"/>
        <v>0</v>
      </c>
      <c r="P264" s="34">
        <f t="shared" si="230"/>
        <v>12</v>
      </c>
      <c r="Q264" s="34">
        <f t="shared" si="230"/>
        <v>12</v>
      </c>
      <c r="R264" s="34">
        <f t="shared" si="230"/>
        <v>0</v>
      </c>
      <c r="S264" s="34">
        <f t="shared" si="230"/>
        <v>12</v>
      </c>
      <c r="T264" s="34">
        <f t="shared" si="230"/>
        <v>0</v>
      </c>
      <c r="U264" s="34">
        <f t="shared" si="230"/>
        <v>0</v>
      </c>
      <c r="V264" s="34">
        <f t="shared" si="230"/>
        <v>0</v>
      </c>
      <c r="W264" s="34">
        <f t="shared" si="230"/>
        <v>0</v>
      </c>
      <c r="X264" s="34">
        <f t="shared" si="230"/>
        <v>0</v>
      </c>
      <c r="Y264" s="34">
        <f t="shared" si="230"/>
        <v>0</v>
      </c>
      <c r="Z264" s="34">
        <f t="shared" si="230"/>
        <v>0</v>
      </c>
      <c r="AA264" s="34">
        <f t="shared" si="230"/>
        <v>0</v>
      </c>
      <c r="AB264" s="34">
        <f t="shared" si="230"/>
        <v>0</v>
      </c>
      <c r="AC264" s="224">
        <f t="shared" si="224"/>
        <v>66.666666666666657</v>
      </c>
      <c r="AD264" s="12">
        <v>0</v>
      </c>
      <c r="AE264" s="4">
        <v>0</v>
      </c>
      <c r="AF264">
        <v>2</v>
      </c>
      <c r="AG264">
        <v>1</v>
      </c>
    </row>
    <row r="265" spans="1:33" ht="56.25">
      <c r="A265" s="30"/>
      <c r="B265" s="146" t="s">
        <v>607</v>
      </c>
      <c r="C265" s="221">
        <f t="shared" ref="C265" si="231">D265+J265</f>
        <v>18</v>
      </c>
      <c r="D265" s="36">
        <f t="shared" ref="D265" si="232">SUM(E265:H265)</f>
        <v>18</v>
      </c>
      <c r="E265" s="35"/>
      <c r="F265" s="36">
        <v>18</v>
      </c>
      <c r="G265" s="35"/>
      <c r="H265" s="35"/>
      <c r="I265" s="35"/>
      <c r="J265" s="35"/>
      <c r="K265" s="35"/>
      <c r="L265" s="35"/>
      <c r="M265" s="35"/>
      <c r="N265" s="35"/>
      <c r="O265" s="35"/>
      <c r="P265" s="36">
        <f>Q265+V265</f>
        <v>12</v>
      </c>
      <c r="Q265" s="36">
        <f>SUM(R265:U265)</f>
        <v>12</v>
      </c>
      <c r="R265" s="213"/>
      <c r="S265" s="36">
        <v>12</v>
      </c>
      <c r="T265" s="213"/>
      <c r="U265" s="213"/>
      <c r="V265" s="213"/>
      <c r="W265" s="213"/>
      <c r="X265" s="213"/>
      <c r="Y265" s="213"/>
      <c r="Z265" s="213"/>
      <c r="AA265" s="213"/>
      <c r="AB265" s="213"/>
      <c r="AC265" s="224">
        <f t="shared" si="224"/>
        <v>66.666666666666657</v>
      </c>
      <c r="AD265" s="12" t="s">
        <v>262</v>
      </c>
      <c r="AE265" s="12" t="s">
        <v>714</v>
      </c>
      <c r="AF265">
        <v>1</v>
      </c>
      <c r="AG265">
        <v>1</v>
      </c>
    </row>
    <row r="266" spans="1:33" ht="56.25">
      <c r="A266" s="30"/>
      <c r="B266" s="146" t="s">
        <v>608</v>
      </c>
      <c r="C266" s="146"/>
      <c r="D266" s="35">
        <v>0</v>
      </c>
      <c r="E266" s="35"/>
      <c r="F266" s="35"/>
      <c r="G266" s="35"/>
      <c r="H266" s="35"/>
      <c r="I266" s="35"/>
      <c r="J266" s="35"/>
      <c r="K266" s="35"/>
      <c r="L266" s="35"/>
      <c r="M266" s="35"/>
      <c r="N266" s="35"/>
      <c r="O266" s="35"/>
      <c r="P266" s="4"/>
      <c r="Q266" s="4"/>
      <c r="R266" s="213"/>
      <c r="S266" s="213"/>
      <c r="T266" s="213"/>
      <c r="U266" s="213"/>
      <c r="V266" s="213"/>
      <c r="W266" s="213"/>
      <c r="X266" s="213"/>
      <c r="Y266" s="213"/>
      <c r="Z266" s="213"/>
      <c r="AA266" s="213"/>
      <c r="AB266" s="213"/>
      <c r="AC266" s="224"/>
      <c r="AD266" s="12" t="s">
        <v>262</v>
      </c>
      <c r="AE266" s="12"/>
      <c r="AF266">
        <v>1</v>
      </c>
    </row>
    <row r="267" spans="1:33">
      <c r="A267" s="20" t="s">
        <v>331</v>
      </c>
      <c r="B267" s="128" t="s">
        <v>17</v>
      </c>
      <c r="C267" s="34">
        <f t="shared" ref="C267:H267" si="233">C268</f>
        <v>39</v>
      </c>
      <c r="D267" s="34">
        <f t="shared" si="233"/>
        <v>39</v>
      </c>
      <c r="E267" s="34">
        <f t="shared" si="233"/>
        <v>0</v>
      </c>
      <c r="F267" s="34">
        <f t="shared" si="233"/>
        <v>39</v>
      </c>
      <c r="G267" s="34">
        <f t="shared" si="233"/>
        <v>0</v>
      </c>
      <c r="H267" s="34">
        <f t="shared" si="233"/>
        <v>0</v>
      </c>
      <c r="I267" s="34"/>
      <c r="J267" s="34"/>
      <c r="K267" s="34"/>
      <c r="L267" s="34"/>
      <c r="M267" s="34"/>
      <c r="N267" s="34"/>
      <c r="O267" s="34"/>
      <c r="P267" s="4"/>
      <c r="Q267" s="4"/>
      <c r="R267" s="213"/>
      <c r="S267" s="213"/>
      <c r="T267" s="213"/>
      <c r="U267" s="213"/>
      <c r="V267" s="213"/>
      <c r="W267" s="213"/>
      <c r="X267" s="213"/>
      <c r="Y267" s="213"/>
      <c r="Z267" s="213"/>
      <c r="AA267" s="213"/>
      <c r="AB267" s="213"/>
      <c r="AC267" s="224"/>
      <c r="AD267" s="12"/>
      <c r="AE267" s="12"/>
      <c r="AF267">
        <v>1</v>
      </c>
      <c r="AG267">
        <v>1</v>
      </c>
    </row>
    <row r="268" spans="1:33" ht="56.25">
      <c r="A268" s="30"/>
      <c r="B268" s="146" t="s">
        <v>609</v>
      </c>
      <c r="C268" s="221">
        <f t="shared" ref="C268" si="234">D268+J268</f>
        <v>39</v>
      </c>
      <c r="D268" s="36">
        <f t="shared" ref="D268" si="235">SUM(E268:H268)</f>
        <v>39</v>
      </c>
      <c r="E268" s="36"/>
      <c r="F268" s="36">
        <v>39</v>
      </c>
      <c r="G268" s="36"/>
      <c r="H268" s="36"/>
      <c r="I268" s="36"/>
      <c r="J268" s="36"/>
      <c r="K268" s="36"/>
      <c r="L268" s="36"/>
      <c r="M268" s="36"/>
      <c r="N268" s="36"/>
      <c r="O268" s="36"/>
      <c r="P268" s="4"/>
      <c r="Q268" s="4"/>
      <c r="R268" s="213"/>
      <c r="S268" s="213"/>
      <c r="T268" s="213"/>
      <c r="U268" s="213"/>
      <c r="V268" s="213"/>
      <c r="W268" s="213"/>
      <c r="X268" s="213"/>
      <c r="Y268" s="213"/>
      <c r="Z268" s="213"/>
      <c r="AA268" s="213"/>
      <c r="AB268" s="213"/>
      <c r="AC268" s="224"/>
      <c r="AD268" s="12" t="s">
        <v>264</v>
      </c>
      <c r="AE268" s="12" t="s">
        <v>709</v>
      </c>
      <c r="AF268">
        <v>1</v>
      </c>
      <c r="AG268">
        <v>1</v>
      </c>
    </row>
    <row r="269" spans="1:33">
      <c r="A269" s="16" t="s">
        <v>610</v>
      </c>
      <c r="B269" s="137" t="s">
        <v>14</v>
      </c>
      <c r="C269" s="137"/>
      <c r="D269" s="34">
        <v>0</v>
      </c>
      <c r="E269" s="34">
        <v>0</v>
      </c>
      <c r="F269" s="34">
        <v>0</v>
      </c>
      <c r="G269" s="34">
        <v>0</v>
      </c>
      <c r="H269" s="34">
        <v>0</v>
      </c>
      <c r="I269" s="34"/>
      <c r="J269" s="34"/>
      <c r="K269" s="34"/>
      <c r="L269" s="34"/>
      <c r="M269" s="34"/>
      <c r="N269" s="34"/>
      <c r="O269" s="34"/>
      <c r="P269" s="4"/>
      <c r="Q269" s="4"/>
      <c r="R269" s="213"/>
      <c r="S269" s="213"/>
      <c r="T269" s="213"/>
      <c r="U269" s="213"/>
      <c r="V269" s="213"/>
      <c r="W269" s="213"/>
      <c r="X269" s="213"/>
      <c r="Y269" s="213"/>
      <c r="Z269" s="213"/>
      <c r="AA269" s="213"/>
      <c r="AB269" s="213"/>
      <c r="AC269" s="224"/>
      <c r="AD269" s="12">
        <v>0</v>
      </c>
      <c r="AE269" s="12">
        <v>0</v>
      </c>
      <c r="AF269">
        <v>2</v>
      </c>
      <c r="AG269">
        <v>0</v>
      </c>
    </row>
    <row r="270" spans="1:33" ht="37.5">
      <c r="A270" s="156"/>
      <c r="B270" s="157" t="s">
        <v>611</v>
      </c>
      <c r="C270" s="157"/>
      <c r="D270" s="35">
        <v>0</v>
      </c>
      <c r="E270" s="35"/>
      <c r="F270" s="35"/>
      <c r="G270" s="35"/>
      <c r="H270" s="35"/>
      <c r="I270" s="35"/>
      <c r="J270" s="35"/>
      <c r="K270" s="35"/>
      <c r="L270" s="35"/>
      <c r="M270" s="35"/>
      <c r="N270" s="35"/>
      <c r="O270" s="35"/>
      <c r="P270" s="4"/>
      <c r="Q270" s="4"/>
      <c r="R270" s="213"/>
      <c r="S270" s="213"/>
      <c r="T270" s="213"/>
      <c r="U270" s="213"/>
      <c r="V270" s="213"/>
      <c r="W270" s="213"/>
      <c r="X270" s="213"/>
      <c r="Y270" s="213"/>
      <c r="Z270" s="213"/>
      <c r="AA270" s="213"/>
      <c r="AB270" s="213"/>
      <c r="AC270" s="224"/>
      <c r="AD270" s="12" t="s">
        <v>261</v>
      </c>
      <c r="AE270" s="12"/>
      <c r="AF270">
        <v>1</v>
      </c>
    </row>
    <row r="271" spans="1:33" ht="37.5">
      <c r="A271" s="30"/>
      <c r="B271" s="146" t="s">
        <v>612</v>
      </c>
      <c r="C271" s="146"/>
      <c r="D271" s="35">
        <v>0</v>
      </c>
      <c r="E271" s="35"/>
      <c r="F271" s="35"/>
      <c r="G271" s="35"/>
      <c r="H271" s="35"/>
      <c r="I271" s="35"/>
      <c r="J271" s="35"/>
      <c r="K271" s="35"/>
      <c r="L271" s="35"/>
      <c r="M271" s="35"/>
      <c r="N271" s="35"/>
      <c r="O271" s="35"/>
      <c r="P271" s="4"/>
      <c r="Q271" s="4"/>
      <c r="R271" s="213"/>
      <c r="S271" s="213"/>
      <c r="T271" s="213"/>
      <c r="U271" s="213"/>
      <c r="V271" s="213"/>
      <c r="W271" s="213"/>
      <c r="X271" s="213"/>
      <c r="Y271" s="213"/>
      <c r="Z271" s="213"/>
      <c r="AA271" s="213"/>
      <c r="AB271" s="213"/>
      <c r="AC271" s="224"/>
      <c r="AD271" s="12" t="s">
        <v>261</v>
      </c>
      <c r="AE271" s="12"/>
      <c r="AF271">
        <v>1</v>
      </c>
    </row>
    <row r="272" spans="1:33">
      <c r="A272" s="130" t="s">
        <v>172</v>
      </c>
      <c r="B272" s="131" t="s">
        <v>173</v>
      </c>
      <c r="C272" s="34">
        <f t="shared" ref="C272" si="236">C273</f>
        <v>567</v>
      </c>
      <c r="D272" s="34">
        <f>D273</f>
        <v>567</v>
      </c>
      <c r="E272" s="34">
        <f t="shared" ref="E272:AB272" si="237">E273</f>
        <v>0</v>
      </c>
      <c r="F272" s="34">
        <f t="shared" si="237"/>
        <v>567</v>
      </c>
      <c r="G272" s="34">
        <f t="shared" si="237"/>
        <v>0</v>
      </c>
      <c r="H272" s="34">
        <f t="shared" si="237"/>
        <v>0</v>
      </c>
      <c r="I272" s="34">
        <f t="shared" si="237"/>
        <v>0</v>
      </c>
      <c r="J272" s="34">
        <f t="shared" si="237"/>
        <v>0</v>
      </c>
      <c r="K272" s="34">
        <f t="shared" si="237"/>
        <v>0</v>
      </c>
      <c r="L272" s="34">
        <f t="shared" si="237"/>
        <v>0</v>
      </c>
      <c r="M272" s="34">
        <f t="shared" si="237"/>
        <v>0</v>
      </c>
      <c r="N272" s="34">
        <f t="shared" si="237"/>
        <v>0</v>
      </c>
      <c r="O272" s="34">
        <f t="shared" si="237"/>
        <v>0</v>
      </c>
      <c r="P272" s="34">
        <f t="shared" si="237"/>
        <v>567</v>
      </c>
      <c r="Q272" s="34">
        <f t="shared" si="237"/>
        <v>567</v>
      </c>
      <c r="R272" s="34">
        <f t="shared" si="237"/>
        <v>0</v>
      </c>
      <c r="S272" s="34">
        <f t="shared" si="237"/>
        <v>567</v>
      </c>
      <c r="T272" s="34">
        <f t="shared" si="237"/>
        <v>0</v>
      </c>
      <c r="U272" s="34">
        <f t="shared" si="237"/>
        <v>0</v>
      </c>
      <c r="V272" s="34">
        <f t="shared" si="237"/>
        <v>0</v>
      </c>
      <c r="W272" s="34">
        <f t="shared" si="237"/>
        <v>0</v>
      </c>
      <c r="X272" s="34">
        <f t="shared" si="237"/>
        <v>0</v>
      </c>
      <c r="Y272" s="34">
        <f t="shared" si="237"/>
        <v>0</v>
      </c>
      <c r="Z272" s="34">
        <f t="shared" si="237"/>
        <v>0</v>
      </c>
      <c r="AA272" s="34">
        <f t="shared" si="237"/>
        <v>0</v>
      </c>
      <c r="AB272" s="34">
        <f t="shared" si="237"/>
        <v>0</v>
      </c>
      <c r="AC272" s="224"/>
      <c r="AD272" s="12"/>
      <c r="AE272" s="12">
        <v>0</v>
      </c>
      <c r="AF272">
        <v>19</v>
      </c>
      <c r="AG272">
        <v>3</v>
      </c>
    </row>
    <row r="273" spans="1:33">
      <c r="A273" s="20" t="s">
        <v>38</v>
      </c>
      <c r="B273" s="128" t="s">
        <v>29</v>
      </c>
      <c r="C273" s="34">
        <f t="shared" ref="C273" si="238">C274+C288+C291</f>
        <v>567</v>
      </c>
      <c r="D273" s="34">
        <f>D274+D288+D291</f>
        <v>567</v>
      </c>
      <c r="E273" s="34">
        <f t="shared" ref="E273:F273" si="239">E274+E288+E291</f>
        <v>0</v>
      </c>
      <c r="F273" s="34">
        <f t="shared" si="239"/>
        <v>567</v>
      </c>
      <c r="G273" s="34">
        <f t="shared" ref="G273:AB273" si="240">G274+G288+G291</f>
        <v>0</v>
      </c>
      <c r="H273" s="34">
        <f t="shared" si="240"/>
        <v>0</v>
      </c>
      <c r="I273" s="34">
        <f t="shared" si="240"/>
        <v>0</v>
      </c>
      <c r="J273" s="34">
        <f t="shared" si="240"/>
        <v>0</v>
      </c>
      <c r="K273" s="34">
        <f t="shared" si="240"/>
        <v>0</v>
      </c>
      <c r="L273" s="34">
        <f t="shared" si="240"/>
        <v>0</v>
      </c>
      <c r="M273" s="34">
        <f t="shared" si="240"/>
        <v>0</v>
      </c>
      <c r="N273" s="34">
        <f t="shared" si="240"/>
        <v>0</v>
      </c>
      <c r="O273" s="34">
        <f t="shared" si="240"/>
        <v>0</v>
      </c>
      <c r="P273" s="34">
        <f t="shared" si="240"/>
        <v>567</v>
      </c>
      <c r="Q273" s="34">
        <f t="shared" si="240"/>
        <v>567</v>
      </c>
      <c r="R273" s="34">
        <f t="shared" si="240"/>
        <v>0</v>
      </c>
      <c r="S273" s="34">
        <f t="shared" si="240"/>
        <v>567</v>
      </c>
      <c r="T273" s="34">
        <f t="shared" si="240"/>
        <v>0</v>
      </c>
      <c r="U273" s="34">
        <f t="shared" si="240"/>
        <v>0</v>
      </c>
      <c r="V273" s="34">
        <f t="shared" si="240"/>
        <v>0</v>
      </c>
      <c r="W273" s="34">
        <f t="shared" si="240"/>
        <v>0</v>
      </c>
      <c r="X273" s="34">
        <f t="shared" si="240"/>
        <v>0</v>
      </c>
      <c r="Y273" s="34">
        <f t="shared" si="240"/>
        <v>0</v>
      </c>
      <c r="Z273" s="34">
        <f t="shared" si="240"/>
        <v>0</v>
      </c>
      <c r="AA273" s="34">
        <f t="shared" si="240"/>
        <v>0</v>
      </c>
      <c r="AB273" s="34">
        <f t="shared" si="240"/>
        <v>0</v>
      </c>
      <c r="AC273" s="224"/>
      <c r="AD273" s="12"/>
      <c r="AE273" s="12">
        <v>0</v>
      </c>
      <c r="AF273">
        <v>19</v>
      </c>
      <c r="AG273">
        <v>3</v>
      </c>
    </row>
    <row r="274" spans="1:33">
      <c r="A274" s="127" t="s">
        <v>30</v>
      </c>
      <c r="B274" s="128" t="s">
        <v>472</v>
      </c>
      <c r="C274" s="34">
        <f t="shared" ref="C274" si="241">C275+C277</f>
        <v>483</v>
      </c>
      <c r="D274" s="34">
        <f>D275+D277</f>
        <v>483</v>
      </c>
      <c r="E274" s="34">
        <f t="shared" ref="E274:F274" si="242">E275+E277</f>
        <v>0</v>
      </c>
      <c r="F274" s="34">
        <f t="shared" si="242"/>
        <v>483</v>
      </c>
      <c r="G274" s="34">
        <f t="shared" ref="G274:AB274" si="243">G275+G277</f>
        <v>0</v>
      </c>
      <c r="H274" s="34">
        <f t="shared" si="243"/>
        <v>0</v>
      </c>
      <c r="I274" s="34">
        <f t="shared" si="243"/>
        <v>0</v>
      </c>
      <c r="J274" s="34">
        <f t="shared" si="243"/>
        <v>0</v>
      </c>
      <c r="K274" s="34">
        <f t="shared" si="243"/>
        <v>0</v>
      </c>
      <c r="L274" s="34">
        <f t="shared" si="243"/>
        <v>0</v>
      </c>
      <c r="M274" s="34">
        <f t="shared" si="243"/>
        <v>0</v>
      </c>
      <c r="N274" s="34">
        <f t="shared" si="243"/>
        <v>0</v>
      </c>
      <c r="O274" s="34">
        <f t="shared" si="243"/>
        <v>0</v>
      </c>
      <c r="P274" s="34">
        <f t="shared" si="243"/>
        <v>483</v>
      </c>
      <c r="Q274" s="34">
        <f t="shared" si="243"/>
        <v>483</v>
      </c>
      <c r="R274" s="34">
        <f t="shared" si="243"/>
        <v>0</v>
      </c>
      <c r="S274" s="34">
        <f t="shared" si="243"/>
        <v>483</v>
      </c>
      <c r="T274" s="34">
        <f t="shared" si="243"/>
        <v>0</v>
      </c>
      <c r="U274" s="34">
        <f t="shared" si="243"/>
        <v>0</v>
      </c>
      <c r="V274" s="34">
        <f t="shared" si="243"/>
        <v>0</v>
      </c>
      <c r="W274" s="34">
        <f t="shared" si="243"/>
        <v>0</v>
      </c>
      <c r="X274" s="34">
        <f t="shared" si="243"/>
        <v>0</v>
      </c>
      <c r="Y274" s="34">
        <f t="shared" si="243"/>
        <v>0</v>
      </c>
      <c r="Z274" s="34">
        <f t="shared" si="243"/>
        <v>0</v>
      </c>
      <c r="AA274" s="34">
        <f t="shared" si="243"/>
        <v>0</v>
      </c>
      <c r="AB274" s="34">
        <f t="shared" si="243"/>
        <v>0</v>
      </c>
      <c r="AC274" s="224"/>
      <c r="AD274" s="12"/>
      <c r="AE274" s="12">
        <v>0</v>
      </c>
      <c r="AF274">
        <v>9</v>
      </c>
      <c r="AG274">
        <v>2</v>
      </c>
    </row>
    <row r="275" spans="1:33" ht="19.5">
      <c r="A275" s="50" t="s">
        <v>52</v>
      </c>
      <c r="B275" s="151" t="s">
        <v>32</v>
      </c>
      <c r="C275" s="151"/>
      <c r="D275" s="38">
        <v>0</v>
      </c>
      <c r="E275" s="38">
        <v>0</v>
      </c>
      <c r="F275" s="38">
        <v>0</v>
      </c>
      <c r="G275" s="38">
        <v>0</v>
      </c>
      <c r="H275" s="38">
        <v>0</v>
      </c>
      <c r="I275" s="38"/>
      <c r="J275" s="38"/>
      <c r="K275" s="38"/>
      <c r="L275" s="38"/>
      <c r="M275" s="38"/>
      <c r="N275" s="38"/>
      <c r="O275" s="38"/>
      <c r="P275" s="87"/>
      <c r="Q275" s="87"/>
      <c r="R275" s="213"/>
      <c r="S275" s="213"/>
      <c r="T275" s="213"/>
      <c r="U275" s="213"/>
      <c r="V275" s="213"/>
      <c r="W275" s="213"/>
      <c r="X275" s="213"/>
      <c r="Y275" s="213"/>
      <c r="Z275" s="213"/>
      <c r="AA275" s="213"/>
      <c r="AB275" s="213"/>
      <c r="AC275" s="224"/>
      <c r="AD275" s="12"/>
      <c r="AE275" s="12">
        <v>0</v>
      </c>
      <c r="AF275">
        <v>1</v>
      </c>
      <c r="AG275">
        <v>0</v>
      </c>
    </row>
    <row r="276" spans="1:33" ht="56.25">
      <c r="A276" s="76"/>
      <c r="B276" s="158" t="s">
        <v>176</v>
      </c>
      <c r="C276" s="158"/>
      <c r="D276" s="35"/>
      <c r="E276" s="35"/>
      <c r="F276" s="35"/>
      <c r="G276" s="35"/>
      <c r="H276" s="35"/>
      <c r="I276" s="35"/>
      <c r="J276" s="35"/>
      <c r="K276" s="35"/>
      <c r="L276" s="35"/>
      <c r="M276" s="35"/>
      <c r="N276" s="35"/>
      <c r="O276" s="35"/>
      <c r="P276" s="4"/>
      <c r="Q276" s="4"/>
      <c r="R276" s="213"/>
      <c r="S276" s="213"/>
      <c r="T276" s="213"/>
      <c r="U276" s="213"/>
      <c r="V276" s="213"/>
      <c r="W276" s="213"/>
      <c r="X276" s="213"/>
      <c r="Y276" s="213"/>
      <c r="Z276" s="213"/>
      <c r="AA276" s="213"/>
      <c r="AB276" s="213"/>
      <c r="AC276" s="224"/>
      <c r="AD276" s="12" t="s">
        <v>259</v>
      </c>
      <c r="AE276" s="12"/>
      <c r="AF276">
        <v>1</v>
      </c>
    </row>
    <row r="277" spans="1:33" ht="19.5">
      <c r="A277" s="50" t="s">
        <v>46</v>
      </c>
      <c r="B277" s="142" t="s">
        <v>33</v>
      </c>
      <c r="C277" s="38">
        <f t="shared" ref="C277" si="244">C278+C279</f>
        <v>483</v>
      </c>
      <c r="D277" s="38">
        <f>D278+D279</f>
        <v>483</v>
      </c>
      <c r="E277" s="38">
        <f t="shared" ref="E277:AB277" si="245">E278+E279</f>
        <v>0</v>
      </c>
      <c r="F277" s="38">
        <f t="shared" si="245"/>
        <v>483</v>
      </c>
      <c r="G277" s="38">
        <f t="shared" si="245"/>
        <v>0</v>
      </c>
      <c r="H277" s="38">
        <f t="shared" si="245"/>
        <v>0</v>
      </c>
      <c r="I277" s="38">
        <f t="shared" si="245"/>
        <v>0</v>
      </c>
      <c r="J277" s="38">
        <f t="shared" si="245"/>
        <v>0</v>
      </c>
      <c r="K277" s="38">
        <f t="shared" si="245"/>
        <v>0</v>
      </c>
      <c r="L277" s="38">
        <f t="shared" si="245"/>
        <v>0</v>
      </c>
      <c r="M277" s="38">
        <f t="shared" si="245"/>
        <v>0</v>
      </c>
      <c r="N277" s="38">
        <f t="shared" si="245"/>
        <v>0</v>
      </c>
      <c r="O277" s="38">
        <f t="shared" si="245"/>
        <v>0</v>
      </c>
      <c r="P277" s="38">
        <f t="shared" si="245"/>
        <v>483</v>
      </c>
      <c r="Q277" s="38">
        <f t="shared" si="245"/>
        <v>483</v>
      </c>
      <c r="R277" s="38">
        <f t="shared" si="245"/>
        <v>0</v>
      </c>
      <c r="S277" s="38">
        <f t="shared" si="245"/>
        <v>483</v>
      </c>
      <c r="T277" s="38">
        <f t="shared" si="245"/>
        <v>0</v>
      </c>
      <c r="U277" s="38">
        <f t="shared" si="245"/>
        <v>0</v>
      </c>
      <c r="V277" s="38">
        <f t="shared" si="245"/>
        <v>0</v>
      </c>
      <c r="W277" s="38">
        <f t="shared" si="245"/>
        <v>0</v>
      </c>
      <c r="X277" s="38">
        <f t="shared" si="245"/>
        <v>0</v>
      </c>
      <c r="Y277" s="38">
        <f t="shared" si="245"/>
        <v>0</v>
      </c>
      <c r="Z277" s="38">
        <f t="shared" si="245"/>
        <v>0</v>
      </c>
      <c r="AA277" s="38">
        <f t="shared" si="245"/>
        <v>0</v>
      </c>
      <c r="AB277" s="38">
        <f t="shared" si="245"/>
        <v>0</v>
      </c>
      <c r="AC277" s="224">
        <f t="shared" si="224"/>
        <v>100</v>
      </c>
      <c r="AD277" s="12">
        <v>0</v>
      </c>
      <c r="AE277" s="12">
        <v>0</v>
      </c>
      <c r="AF277">
        <v>8</v>
      </c>
      <c r="AG277">
        <v>2</v>
      </c>
    </row>
    <row r="278" spans="1:33" ht="56.25">
      <c r="A278" s="76">
        <v>1</v>
      </c>
      <c r="B278" s="139" t="s">
        <v>180</v>
      </c>
      <c r="C278" s="220">
        <f t="shared" ref="C278:C279" si="246">D278+J278</f>
        <v>10</v>
      </c>
      <c r="D278" s="35">
        <f t="shared" ref="D278:D279" si="247">SUM(E278:H278)</f>
        <v>10</v>
      </c>
      <c r="E278" s="35"/>
      <c r="F278" s="35">
        <v>10</v>
      </c>
      <c r="G278" s="35"/>
      <c r="H278" s="35"/>
      <c r="I278" s="35"/>
      <c r="J278" s="35"/>
      <c r="K278" s="35"/>
      <c r="L278" s="35"/>
      <c r="M278" s="35"/>
      <c r="N278" s="35"/>
      <c r="O278" s="35"/>
      <c r="P278" s="39">
        <f>Q278+V278</f>
        <v>10</v>
      </c>
      <c r="Q278" s="39">
        <f>SUM(R278:U278)</f>
        <v>10</v>
      </c>
      <c r="R278" s="213"/>
      <c r="S278" s="39">
        <v>10</v>
      </c>
      <c r="T278" s="213"/>
      <c r="U278" s="213"/>
      <c r="V278" s="213"/>
      <c r="W278" s="213"/>
      <c r="X278" s="213"/>
      <c r="Y278" s="213"/>
      <c r="Z278" s="213"/>
      <c r="AA278" s="213"/>
      <c r="AB278" s="213"/>
      <c r="AC278" s="224">
        <f t="shared" si="224"/>
        <v>100</v>
      </c>
      <c r="AD278" s="12" t="s">
        <v>262</v>
      </c>
      <c r="AE278" s="12" t="s">
        <v>714</v>
      </c>
      <c r="AF278">
        <v>1</v>
      </c>
      <c r="AG278">
        <v>1</v>
      </c>
    </row>
    <row r="279" spans="1:33" ht="37.5">
      <c r="A279" s="76">
        <v>2</v>
      </c>
      <c r="B279" s="159" t="s">
        <v>181</v>
      </c>
      <c r="C279" s="220">
        <f t="shared" si="246"/>
        <v>473</v>
      </c>
      <c r="D279" s="35">
        <f t="shared" si="247"/>
        <v>473</v>
      </c>
      <c r="E279" s="35"/>
      <c r="F279" s="35">
        <v>473</v>
      </c>
      <c r="G279" s="35"/>
      <c r="H279" s="35"/>
      <c r="I279" s="35"/>
      <c r="J279" s="35"/>
      <c r="K279" s="35"/>
      <c r="L279" s="35"/>
      <c r="M279" s="35"/>
      <c r="N279" s="35"/>
      <c r="O279" s="35"/>
      <c r="P279" s="39">
        <f>Q279+V279</f>
        <v>473</v>
      </c>
      <c r="Q279" s="39">
        <f>SUM(R279:U279)</f>
        <v>473</v>
      </c>
      <c r="R279" s="213"/>
      <c r="S279" s="39">
        <v>473</v>
      </c>
      <c r="T279" s="213"/>
      <c r="U279" s="213"/>
      <c r="V279" s="213"/>
      <c r="W279" s="213"/>
      <c r="X279" s="213"/>
      <c r="Y279" s="213"/>
      <c r="Z279" s="213"/>
      <c r="AA279" s="213"/>
      <c r="AB279" s="213"/>
      <c r="AC279" s="393">
        <f t="shared" si="224"/>
        <v>100</v>
      </c>
      <c r="AD279" s="12" t="s">
        <v>267</v>
      </c>
      <c r="AE279" s="12" t="s">
        <v>714</v>
      </c>
      <c r="AG279">
        <v>1</v>
      </c>
    </row>
    <row r="280" spans="1:33">
      <c r="A280" s="20">
        <v>3</v>
      </c>
      <c r="B280" s="2" t="s">
        <v>177</v>
      </c>
      <c r="C280" s="2"/>
      <c r="D280" s="34">
        <v>0</v>
      </c>
      <c r="E280" s="34">
        <v>0</v>
      </c>
      <c r="F280" s="34">
        <v>0</v>
      </c>
      <c r="G280" s="34">
        <v>0</v>
      </c>
      <c r="H280" s="34">
        <v>0</v>
      </c>
      <c r="I280" s="34"/>
      <c r="J280" s="34"/>
      <c r="K280" s="34"/>
      <c r="L280" s="34"/>
      <c r="M280" s="34"/>
      <c r="N280" s="34"/>
      <c r="O280" s="34"/>
      <c r="P280" s="4"/>
      <c r="Q280" s="4"/>
      <c r="R280" s="213"/>
      <c r="S280" s="213"/>
      <c r="T280" s="213"/>
      <c r="U280" s="213"/>
      <c r="V280" s="213"/>
      <c r="W280" s="213"/>
      <c r="X280" s="213"/>
      <c r="Y280" s="213"/>
      <c r="Z280" s="213"/>
      <c r="AA280" s="213"/>
      <c r="AB280" s="213"/>
      <c r="AC280" s="224"/>
      <c r="AD280" s="12">
        <v>0</v>
      </c>
      <c r="AE280" s="4">
        <v>0</v>
      </c>
      <c r="AF280">
        <v>7</v>
      </c>
      <c r="AG280">
        <v>0</v>
      </c>
    </row>
    <row r="281" spans="1:33" ht="56.25">
      <c r="A281" s="46"/>
      <c r="B281" s="146" t="s">
        <v>613</v>
      </c>
      <c r="C281" s="146"/>
      <c r="D281" s="35"/>
      <c r="E281" s="35"/>
      <c r="F281" s="35"/>
      <c r="G281" s="35"/>
      <c r="H281" s="35"/>
      <c r="I281" s="35"/>
      <c r="J281" s="35"/>
      <c r="K281" s="35"/>
      <c r="L281" s="35"/>
      <c r="M281" s="35"/>
      <c r="N281" s="35"/>
      <c r="O281" s="35"/>
      <c r="P281" s="4"/>
      <c r="Q281" s="4"/>
      <c r="R281" s="213"/>
      <c r="S281" s="213"/>
      <c r="T281" s="213"/>
      <c r="U281" s="213"/>
      <c r="V281" s="213"/>
      <c r="W281" s="213"/>
      <c r="X281" s="213"/>
      <c r="Y281" s="213"/>
      <c r="Z281" s="213"/>
      <c r="AA281" s="213"/>
      <c r="AB281" s="213"/>
      <c r="AC281" s="224"/>
      <c r="AD281" s="12" t="s">
        <v>262</v>
      </c>
      <c r="AE281" s="4"/>
      <c r="AF281">
        <v>1</v>
      </c>
    </row>
    <row r="282" spans="1:33" ht="56.25">
      <c r="A282" s="46"/>
      <c r="B282" s="146" t="s">
        <v>614</v>
      </c>
      <c r="C282" s="146"/>
      <c r="D282" s="35"/>
      <c r="E282" s="35"/>
      <c r="F282" s="35"/>
      <c r="G282" s="35"/>
      <c r="H282" s="35"/>
      <c r="I282" s="35"/>
      <c r="J282" s="35"/>
      <c r="K282" s="35"/>
      <c r="L282" s="35"/>
      <c r="M282" s="35"/>
      <c r="N282" s="35"/>
      <c r="O282" s="35"/>
      <c r="P282" s="4"/>
      <c r="Q282" s="4"/>
      <c r="R282" s="213"/>
      <c r="S282" s="213"/>
      <c r="T282" s="213"/>
      <c r="U282" s="213"/>
      <c r="V282" s="213"/>
      <c r="W282" s="213"/>
      <c r="X282" s="213"/>
      <c r="Y282" s="213"/>
      <c r="Z282" s="213"/>
      <c r="AA282" s="213"/>
      <c r="AB282" s="213"/>
      <c r="AC282" s="224"/>
      <c r="AD282" s="12" t="s">
        <v>262</v>
      </c>
      <c r="AE282" s="4"/>
      <c r="AF282">
        <v>1</v>
      </c>
    </row>
    <row r="283" spans="1:33" ht="56.25">
      <c r="A283" s="46"/>
      <c r="B283" s="146" t="s">
        <v>615</v>
      </c>
      <c r="C283" s="146"/>
      <c r="D283" s="35"/>
      <c r="E283" s="35"/>
      <c r="F283" s="35"/>
      <c r="G283" s="35"/>
      <c r="H283" s="35"/>
      <c r="I283" s="35"/>
      <c r="J283" s="35"/>
      <c r="K283" s="35"/>
      <c r="L283" s="35"/>
      <c r="M283" s="35"/>
      <c r="N283" s="35"/>
      <c r="O283" s="35"/>
      <c r="P283" s="4"/>
      <c r="Q283" s="4"/>
      <c r="R283" s="213"/>
      <c r="S283" s="213"/>
      <c r="T283" s="213"/>
      <c r="U283" s="213"/>
      <c r="V283" s="213"/>
      <c r="W283" s="213"/>
      <c r="X283" s="213"/>
      <c r="Y283" s="213"/>
      <c r="Z283" s="213"/>
      <c r="AA283" s="213"/>
      <c r="AB283" s="213"/>
      <c r="AC283" s="224"/>
      <c r="AD283" s="12" t="s">
        <v>262</v>
      </c>
      <c r="AE283" s="4"/>
      <c r="AF283">
        <v>1</v>
      </c>
    </row>
    <row r="284" spans="1:33" ht="56.25">
      <c r="A284" s="46"/>
      <c r="B284" s="146" t="s">
        <v>616</v>
      </c>
      <c r="C284" s="146"/>
      <c r="D284" s="35"/>
      <c r="E284" s="35"/>
      <c r="F284" s="35"/>
      <c r="G284" s="35"/>
      <c r="H284" s="35"/>
      <c r="I284" s="35"/>
      <c r="J284" s="35"/>
      <c r="K284" s="35"/>
      <c r="L284" s="35"/>
      <c r="M284" s="35"/>
      <c r="N284" s="35"/>
      <c r="O284" s="35"/>
      <c r="P284" s="4"/>
      <c r="Q284" s="4"/>
      <c r="R284" s="213"/>
      <c r="S284" s="213"/>
      <c r="T284" s="213"/>
      <c r="U284" s="213"/>
      <c r="V284" s="213"/>
      <c r="W284" s="213"/>
      <c r="X284" s="213"/>
      <c r="Y284" s="213"/>
      <c r="Z284" s="213"/>
      <c r="AA284" s="213"/>
      <c r="AB284" s="213"/>
      <c r="AC284" s="224"/>
      <c r="AD284" s="12" t="s">
        <v>262</v>
      </c>
      <c r="AE284" s="4"/>
      <c r="AF284">
        <v>1</v>
      </c>
    </row>
    <row r="285" spans="1:33" ht="56.25">
      <c r="A285" s="46"/>
      <c r="B285" s="146" t="s">
        <v>617</v>
      </c>
      <c r="C285" s="146"/>
      <c r="D285" s="35"/>
      <c r="E285" s="35"/>
      <c r="F285" s="35"/>
      <c r="G285" s="35"/>
      <c r="H285" s="35"/>
      <c r="I285" s="35"/>
      <c r="J285" s="35"/>
      <c r="K285" s="35"/>
      <c r="L285" s="35"/>
      <c r="M285" s="35"/>
      <c r="N285" s="35"/>
      <c r="O285" s="35"/>
      <c r="P285" s="4"/>
      <c r="Q285" s="4"/>
      <c r="R285" s="213"/>
      <c r="S285" s="213"/>
      <c r="T285" s="213"/>
      <c r="U285" s="213"/>
      <c r="V285" s="213"/>
      <c r="W285" s="213"/>
      <c r="X285" s="213"/>
      <c r="Y285" s="213"/>
      <c r="Z285" s="213"/>
      <c r="AA285" s="213"/>
      <c r="AB285" s="213"/>
      <c r="AC285" s="224"/>
      <c r="AD285" s="12" t="s">
        <v>262</v>
      </c>
      <c r="AE285" s="4">
        <v>0</v>
      </c>
      <c r="AF285">
        <v>1</v>
      </c>
    </row>
    <row r="286" spans="1:33" ht="37.5">
      <c r="A286" s="46"/>
      <c r="B286" s="146" t="s">
        <v>618</v>
      </c>
      <c r="C286" s="146"/>
      <c r="D286" s="35"/>
      <c r="E286" s="35"/>
      <c r="F286" s="35"/>
      <c r="G286" s="35"/>
      <c r="H286" s="35"/>
      <c r="I286" s="35"/>
      <c r="J286" s="35"/>
      <c r="K286" s="35"/>
      <c r="L286" s="35"/>
      <c r="M286" s="35"/>
      <c r="N286" s="35"/>
      <c r="O286" s="35"/>
      <c r="P286" s="4"/>
      <c r="Q286" s="4"/>
      <c r="R286" s="213"/>
      <c r="S286" s="213"/>
      <c r="T286" s="213"/>
      <c r="U286" s="213"/>
      <c r="V286" s="213"/>
      <c r="W286" s="213"/>
      <c r="X286" s="213"/>
      <c r="Y286" s="213"/>
      <c r="Z286" s="213"/>
      <c r="AA286" s="213"/>
      <c r="AB286" s="213"/>
      <c r="AC286" s="224"/>
      <c r="AD286" s="12" t="s">
        <v>265</v>
      </c>
      <c r="AE286" s="4">
        <v>0</v>
      </c>
      <c r="AF286">
        <v>1</v>
      </c>
    </row>
    <row r="287" spans="1:33" ht="37.5">
      <c r="A287" s="46"/>
      <c r="B287" s="146" t="s">
        <v>619</v>
      </c>
      <c r="C287" s="146"/>
      <c r="D287" s="35"/>
      <c r="E287" s="35"/>
      <c r="F287" s="35"/>
      <c r="G287" s="35"/>
      <c r="H287" s="35"/>
      <c r="I287" s="35"/>
      <c r="J287" s="35"/>
      <c r="K287" s="35"/>
      <c r="L287" s="35"/>
      <c r="M287" s="35"/>
      <c r="N287" s="35"/>
      <c r="O287" s="35"/>
      <c r="P287" s="4"/>
      <c r="Q287" s="4"/>
      <c r="R287" s="213"/>
      <c r="S287" s="213"/>
      <c r="T287" s="213"/>
      <c r="U287" s="213"/>
      <c r="V287" s="213"/>
      <c r="W287" s="213"/>
      <c r="X287" s="213"/>
      <c r="Y287" s="213"/>
      <c r="Z287" s="213"/>
      <c r="AA287" s="213"/>
      <c r="AB287" s="213"/>
      <c r="AC287" s="224"/>
      <c r="AD287" s="12" t="s">
        <v>265</v>
      </c>
      <c r="AE287" s="4">
        <v>0</v>
      </c>
      <c r="AF287">
        <v>1</v>
      </c>
    </row>
    <row r="288" spans="1:33">
      <c r="A288" s="127" t="s">
        <v>34</v>
      </c>
      <c r="B288" s="128" t="s">
        <v>473</v>
      </c>
      <c r="C288" s="128"/>
      <c r="D288" s="34">
        <v>0</v>
      </c>
      <c r="E288" s="34">
        <v>0</v>
      </c>
      <c r="F288" s="34">
        <v>0</v>
      </c>
      <c r="G288" s="34">
        <v>0</v>
      </c>
      <c r="H288" s="34">
        <v>0</v>
      </c>
      <c r="I288" s="34"/>
      <c r="J288" s="34"/>
      <c r="K288" s="34"/>
      <c r="L288" s="34"/>
      <c r="M288" s="34"/>
      <c r="N288" s="34"/>
      <c r="O288" s="34"/>
      <c r="P288" s="4"/>
      <c r="Q288" s="4"/>
      <c r="R288" s="213"/>
      <c r="S288" s="213"/>
      <c r="T288" s="213"/>
      <c r="U288" s="213"/>
      <c r="V288" s="213"/>
      <c r="W288" s="213"/>
      <c r="X288" s="213"/>
      <c r="Y288" s="213"/>
      <c r="Z288" s="213"/>
      <c r="AA288" s="213"/>
      <c r="AB288" s="213"/>
      <c r="AC288" s="224"/>
      <c r="AD288" s="12"/>
      <c r="AE288" s="4">
        <v>0</v>
      </c>
      <c r="AF288">
        <v>1</v>
      </c>
      <c r="AG288">
        <v>0</v>
      </c>
    </row>
    <row r="289" spans="1:33" ht="19.5">
      <c r="A289" s="50" t="s">
        <v>46</v>
      </c>
      <c r="B289" s="142" t="s">
        <v>33</v>
      </c>
      <c r="C289" s="142"/>
      <c r="D289" s="38">
        <v>0</v>
      </c>
      <c r="E289" s="38">
        <v>0</v>
      </c>
      <c r="F289" s="38">
        <v>0</v>
      </c>
      <c r="G289" s="38">
        <v>0</v>
      </c>
      <c r="H289" s="38">
        <v>0</v>
      </c>
      <c r="I289" s="38"/>
      <c r="J289" s="38"/>
      <c r="K289" s="38"/>
      <c r="L289" s="38"/>
      <c r="M289" s="38"/>
      <c r="N289" s="38"/>
      <c r="O289" s="38"/>
      <c r="P289" s="4"/>
      <c r="Q289" s="4"/>
      <c r="R289" s="213"/>
      <c r="S289" s="213"/>
      <c r="T289" s="213"/>
      <c r="U289" s="213"/>
      <c r="V289" s="213"/>
      <c r="W289" s="213"/>
      <c r="X289" s="213"/>
      <c r="Y289" s="213"/>
      <c r="Z289" s="213"/>
      <c r="AA289" s="213"/>
      <c r="AB289" s="213"/>
      <c r="AC289" s="224"/>
      <c r="AD289" s="12"/>
      <c r="AE289" s="4">
        <v>0</v>
      </c>
      <c r="AF289">
        <v>1</v>
      </c>
      <c r="AG289">
        <v>0</v>
      </c>
    </row>
    <row r="290" spans="1:33" ht="56.25">
      <c r="A290" s="76"/>
      <c r="B290" s="160" t="s">
        <v>620</v>
      </c>
      <c r="C290" s="160"/>
      <c r="D290" s="35"/>
      <c r="E290" s="35"/>
      <c r="F290" s="35"/>
      <c r="G290" s="35"/>
      <c r="H290" s="35"/>
      <c r="I290" s="35"/>
      <c r="J290" s="35"/>
      <c r="K290" s="35"/>
      <c r="L290" s="35"/>
      <c r="M290" s="35"/>
      <c r="N290" s="35"/>
      <c r="O290" s="35"/>
      <c r="P290" s="4"/>
      <c r="Q290" s="4"/>
      <c r="R290" s="213"/>
      <c r="S290" s="213"/>
      <c r="T290" s="213"/>
      <c r="U290" s="213"/>
      <c r="V290" s="213"/>
      <c r="W290" s="213"/>
      <c r="X290" s="213"/>
      <c r="Y290" s="213"/>
      <c r="Z290" s="213"/>
      <c r="AA290" s="213"/>
      <c r="AB290" s="213"/>
      <c r="AC290" s="224"/>
      <c r="AD290" s="12" t="s">
        <v>259</v>
      </c>
      <c r="AE290" s="4"/>
      <c r="AF290">
        <v>1</v>
      </c>
    </row>
    <row r="291" spans="1:33">
      <c r="A291" s="127" t="s">
        <v>36</v>
      </c>
      <c r="B291" s="150" t="s">
        <v>474</v>
      </c>
      <c r="C291" s="34">
        <f t="shared" ref="C291" si="248">C292</f>
        <v>84</v>
      </c>
      <c r="D291" s="34">
        <f>D292</f>
        <v>84</v>
      </c>
      <c r="E291" s="34">
        <f t="shared" ref="E291:H291" si="249">E292</f>
        <v>0</v>
      </c>
      <c r="F291" s="34">
        <f t="shared" si="249"/>
        <v>84</v>
      </c>
      <c r="G291" s="34">
        <f t="shared" si="249"/>
        <v>0</v>
      </c>
      <c r="H291" s="34">
        <f t="shared" si="249"/>
        <v>0</v>
      </c>
      <c r="I291" s="34"/>
      <c r="J291" s="34"/>
      <c r="K291" s="34"/>
      <c r="L291" s="34"/>
      <c r="M291" s="34"/>
      <c r="N291" s="34"/>
      <c r="O291" s="34"/>
      <c r="P291" s="34">
        <f t="shared" ref="P291:S291" si="250">P292</f>
        <v>84</v>
      </c>
      <c r="Q291" s="34">
        <f t="shared" si="250"/>
        <v>84</v>
      </c>
      <c r="R291" s="34">
        <f t="shared" si="250"/>
        <v>0</v>
      </c>
      <c r="S291" s="34">
        <f t="shared" si="250"/>
        <v>84</v>
      </c>
      <c r="T291" s="213"/>
      <c r="U291" s="213"/>
      <c r="V291" s="213"/>
      <c r="W291" s="213"/>
      <c r="X291" s="213"/>
      <c r="Y291" s="213"/>
      <c r="Z291" s="213"/>
      <c r="AA291" s="213"/>
      <c r="AB291" s="213"/>
      <c r="AC291" s="224"/>
      <c r="AD291" s="12"/>
      <c r="AE291" s="4"/>
      <c r="AF291">
        <v>9</v>
      </c>
      <c r="AG291">
        <v>1</v>
      </c>
    </row>
    <row r="292" spans="1:33" ht="19.5">
      <c r="A292" s="50" t="s">
        <v>46</v>
      </c>
      <c r="B292" s="142" t="s">
        <v>33</v>
      </c>
      <c r="C292" s="38">
        <f t="shared" ref="C292" si="251">C293+C294+C299</f>
        <v>84</v>
      </c>
      <c r="D292" s="38">
        <f>D293+D294+D299</f>
        <v>84</v>
      </c>
      <c r="E292" s="38">
        <f t="shared" ref="E292:H292" si="252">E293+E294+E299</f>
        <v>0</v>
      </c>
      <c r="F292" s="38">
        <f t="shared" si="252"/>
        <v>84</v>
      </c>
      <c r="G292" s="38">
        <f t="shared" si="252"/>
        <v>0</v>
      </c>
      <c r="H292" s="38">
        <f t="shared" si="252"/>
        <v>0</v>
      </c>
      <c r="I292" s="38"/>
      <c r="J292" s="38"/>
      <c r="K292" s="38"/>
      <c r="L292" s="38"/>
      <c r="M292" s="38"/>
      <c r="N292" s="38"/>
      <c r="O292" s="38"/>
      <c r="P292" s="38">
        <f t="shared" ref="P292:S292" si="253">P293+P294+P299</f>
        <v>84</v>
      </c>
      <c r="Q292" s="38">
        <f t="shared" si="253"/>
        <v>84</v>
      </c>
      <c r="R292" s="38">
        <f t="shared" si="253"/>
        <v>0</v>
      </c>
      <c r="S292" s="38">
        <f t="shared" si="253"/>
        <v>84</v>
      </c>
      <c r="T292" s="213"/>
      <c r="U292" s="213"/>
      <c r="V292" s="213"/>
      <c r="W292" s="213"/>
      <c r="X292" s="213"/>
      <c r="Y292" s="213"/>
      <c r="Z292" s="213"/>
      <c r="AA292" s="213"/>
      <c r="AB292" s="213"/>
      <c r="AC292" s="224"/>
      <c r="AD292" s="12"/>
      <c r="AE292" s="4"/>
      <c r="AF292">
        <v>9</v>
      </c>
      <c r="AG292">
        <v>1</v>
      </c>
    </row>
    <row r="293" spans="1:33" ht="37.5">
      <c r="A293" s="76">
        <v>1</v>
      </c>
      <c r="B293" s="139" t="s">
        <v>621</v>
      </c>
      <c r="C293" s="139"/>
      <c r="D293" s="35"/>
      <c r="E293" s="35"/>
      <c r="F293" s="35"/>
      <c r="G293" s="35"/>
      <c r="H293" s="35"/>
      <c r="I293" s="35"/>
      <c r="J293" s="35"/>
      <c r="K293" s="35"/>
      <c r="L293" s="35"/>
      <c r="M293" s="35"/>
      <c r="N293" s="35"/>
      <c r="O293" s="35"/>
      <c r="P293" s="4"/>
      <c r="Q293" s="4"/>
      <c r="R293" s="213"/>
      <c r="S293" s="213"/>
      <c r="T293" s="213"/>
      <c r="U293" s="213"/>
      <c r="V293" s="213"/>
      <c r="W293" s="213"/>
      <c r="X293" s="213"/>
      <c r="Y293" s="213"/>
      <c r="Z293" s="213"/>
      <c r="AA293" s="213"/>
      <c r="AB293" s="213"/>
      <c r="AC293" s="224"/>
      <c r="AD293" s="12" t="s">
        <v>266</v>
      </c>
      <c r="AE293" s="4"/>
      <c r="AF293">
        <v>1</v>
      </c>
    </row>
    <row r="294" spans="1:33">
      <c r="A294" s="20">
        <v>2</v>
      </c>
      <c r="B294" s="2" t="s">
        <v>177</v>
      </c>
      <c r="C294" s="2"/>
      <c r="D294" s="34">
        <v>0</v>
      </c>
      <c r="E294" s="34">
        <v>0</v>
      </c>
      <c r="F294" s="34">
        <v>0</v>
      </c>
      <c r="G294" s="34"/>
      <c r="H294" s="34"/>
      <c r="I294" s="34"/>
      <c r="J294" s="34"/>
      <c r="K294" s="34"/>
      <c r="L294" s="34"/>
      <c r="M294" s="34"/>
      <c r="N294" s="34"/>
      <c r="O294" s="34"/>
      <c r="P294" s="4"/>
      <c r="Q294" s="4"/>
      <c r="R294" s="213"/>
      <c r="S294" s="213"/>
      <c r="T294" s="213"/>
      <c r="U294" s="213"/>
      <c r="V294" s="213"/>
      <c r="W294" s="213"/>
      <c r="X294" s="213"/>
      <c r="Y294" s="213"/>
      <c r="Z294" s="213"/>
      <c r="AA294" s="213"/>
      <c r="AB294" s="213"/>
      <c r="AC294" s="224"/>
      <c r="AD294" s="12"/>
      <c r="AE294" s="4"/>
      <c r="AF294">
        <v>4</v>
      </c>
      <c r="AG294">
        <v>0</v>
      </c>
    </row>
    <row r="295" spans="1:33" ht="37.5">
      <c r="A295" s="46"/>
      <c r="B295" s="146" t="s">
        <v>622</v>
      </c>
      <c r="C295" s="146"/>
      <c r="D295" s="35"/>
      <c r="E295" s="35"/>
      <c r="F295" s="35"/>
      <c r="G295" s="35"/>
      <c r="H295" s="35"/>
      <c r="I295" s="35"/>
      <c r="J295" s="35"/>
      <c r="K295" s="35"/>
      <c r="L295" s="35"/>
      <c r="M295" s="35"/>
      <c r="N295" s="35"/>
      <c r="O295" s="35"/>
      <c r="P295" s="4"/>
      <c r="Q295" s="4"/>
      <c r="R295" s="213"/>
      <c r="S295" s="213"/>
      <c r="T295" s="213"/>
      <c r="U295" s="213"/>
      <c r="V295" s="213"/>
      <c r="W295" s="213"/>
      <c r="X295" s="213"/>
      <c r="Y295" s="213"/>
      <c r="Z295" s="213"/>
      <c r="AA295" s="213"/>
      <c r="AB295" s="213"/>
      <c r="AC295" s="224"/>
      <c r="AD295" s="12" t="s">
        <v>713</v>
      </c>
      <c r="AE295" s="4">
        <v>0</v>
      </c>
      <c r="AF295">
        <v>1</v>
      </c>
    </row>
    <row r="296" spans="1:33" ht="56.25">
      <c r="A296" s="46"/>
      <c r="B296" s="146" t="s">
        <v>623</v>
      </c>
      <c r="C296" s="146"/>
      <c r="D296" s="35"/>
      <c r="E296" s="35"/>
      <c r="F296" s="35"/>
      <c r="G296" s="35"/>
      <c r="H296" s="35"/>
      <c r="I296" s="35"/>
      <c r="J296" s="35"/>
      <c r="K296" s="35"/>
      <c r="L296" s="35"/>
      <c r="M296" s="35"/>
      <c r="N296" s="35"/>
      <c r="O296" s="35"/>
      <c r="P296" s="4"/>
      <c r="Q296" s="4"/>
      <c r="R296" s="213"/>
      <c r="S296" s="213"/>
      <c r="T296" s="213"/>
      <c r="U296" s="213"/>
      <c r="V296" s="213"/>
      <c r="W296" s="213"/>
      <c r="X296" s="213"/>
      <c r="Y296" s="213"/>
      <c r="Z296" s="213"/>
      <c r="AA296" s="213"/>
      <c r="AB296" s="213"/>
      <c r="AC296" s="224"/>
      <c r="AD296" s="12" t="s">
        <v>262</v>
      </c>
      <c r="AE296" s="4">
        <v>0</v>
      </c>
      <c r="AF296">
        <v>1</v>
      </c>
    </row>
    <row r="297" spans="1:33" ht="37.5">
      <c r="A297" s="46"/>
      <c r="B297" s="146" t="s">
        <v>624</v>
      </c>
      <c r="C297" s="146"/>
      <c r="D297" s="35"/>
      <c r="E297" s="35"/>
      <c r="F297" s="35"/>
      <c r="G297" s="35"/>
      <c r="H297" s="35"/>
      <c r="I297" s="35"/>
      <c r="J297" s="35"/>
      <c r="K297" s="35"/>
      <c r="L297" s="35"/>
      <c r="M297" s="35"/>
      <c r="N297" s="35"/>
      <c r="O297" s="35"/>
      <c r="P297" s="4"/>
      <c r="Q297" s="4"/>
      <c r="R297" s="213"/>
      <c r="S297" s="213"/>
      <c r="T297" s="213"/>
      <c r="U297" s="213"/>
      <c r="V297" s="213"/>
      <c r="W297" s="213"/>
      <c r="X297" s="213"/>
      <c r="Y297" s="213"/>
      <c r="Z297" s="213"/>
      <c r="AA297" s="213"/>
      <c r="AB297" s="213"/>
      <c r="AC297" s="224"/>
      <c r="AD297" s="12" t="s">
        <v>264</v>
      </c>
      <c r="AE297" s="4">
        <v>0</v>
      </c>
      <c r="AF297">
        <v>1</v>
      </c>
    </row>
    <row r="298" spans="1:33" ht="37.5">
      <c r="A298" s="46"/>
      <c r="B298" s="146" t="s">
        <v>625</v>
      </c>
      <c r="C298" s="146"/>
      <c r="D298" s="35"/>
      <c r="E298" s="35"/>
      <c r="F298" s="35"/>
      <c r="G298" s="35"/>
      <c r="H298" s="35"/>
      <c r="I298" s="35"/>
      <c r="J298" s="35"/>
      <c r="K298" s="35"/>
      <c r="L298" s="35"/>
      <c r="M298" s="35"/>
      <c r="N298" s="35"/>
      <c r="O298" s="35"/>
      <c r="P298" s="4"/>
      <c r="Q298" s="4"/>
      <c r="R298" s="213"/>
      <c r="S298" s="213"/>
      <c r="T298" s="213"/>
      <c r="U298" s="213"/>
      <c r="V298" s="213"/>
      <c r="W298" s="213"/>
      <c r="X298" s="213"/>
      <c r="Y298" s="213"/>
      <c r="Z298" s="213"/>
      <c r="AA298" s="213"/>
      <c r="AB298" s="213"/>
      <c r="AC298" s="224"/>
      <c r="AD298" s="12" t="s">
        <v>268</v>
      </c>
      <c r="AE298" s="4"/>
      <c r="AF298">
        <v>1</v>
      </c>
    </row>
    <row r="299" spans="1:33" ht="37.5">
      <c r="A299" s="20">
        <v>3</v>
      </c>
      <c r="B299" s="137" t="s">
        <v>626</v>
      </c>
      <c r="C299" s="34">
        <f>C300</f>
        <v>84</v>
      </c>
      <c r="D299" s="34">
        <f>D300</f>
        <v>84</v>
      </c>
      <c r="E299" s="34">
        <f t="shared" ref="E299:H299" si="254">E300</f>
        <v>0</v>
      </c>
      <c r="F299" s="34">
        <f t="shared" si="254"/>
        <v>84</v>
      </c>
      <c r="G299" s="34">
        <f t="shared" si="254"/>
        <v>0</v>
      </c>
      <c r="H299" s="34">
        <f t="shared" si="254"/>
        <v>0</v>
      </c>
      <c r="I299" s="34"/>
      <c r="J299" s="34"/>
      <c r="K299" s="34"/>
      <c r="L299" s="34"/>
      <c r="M299" s="34"/>
      <c r="N299" s="34"/>
      <c r="O299" s="34"/>
      <c r="P299" s="34">
        <f t="shared" ref="P299:S299" si="255">P300</f>
        <v>84</v>
      </c>
      <c r="Q299" s="34">
        <f t="shared" si="255"/>
        <v>84</v>
      </c>
      <c r="R299" s="34">
        <f t="shared" si="255"/>
        <v>0</v>
      </c>
      <c r="S299" s="34">
        <f t="shared" si="255"/>
        <v>84</v>
      </c>
      <c r="T299" s="213"/>
      <c r="U299" s="213"/>
      <c r="V299" s="213"/>
      <c r="W299" s="213"/>
      <c r="X299" s="213"/>
      <c r="Y299" s="213"/>
      <c r="Z299" s="213"/>
      <c r="AA299" s="213"/>
      <c r="AB299" s="213"/>
      <c r="AC299" s="224">
        <f t="shared" si="224"/>
        <v>100</v>
      </c>
      <c r="AD299" s="12"/>
      <c r="AE299" s="4"/>
      <c r="AF299">
        <v>4</v>
      </c>
      <c r="AG299">
        <v>1</v>
      </c>
    </row>
    <row r="300" spans="1:33" ht="56.25">
      <c r="A300" s="46"/>
      <c r="B300" s="146" t="s">
        <v>627</v>
      </c>
      <c r="C300" s="221">
        <f t="shared" ref="C300" si="256">D300+J300</f>
        <v>84</v>
      </c>
      <c r="D300" s="36">
        <f t="shared" ref="D300" si="257">SUM(E300:H300)</f>
        <v>84</v>
      </c>
      <c r="E300" s="36"/>
      <c r="F300" s="36">
        <v>84</v>
      </c>
      <c r="G300" s="36"/>
      <c r="H300" s="36"/>
      <c r="I300" s="36"/>
      <c r="J300" s="36"/>
      <c r="K300" s="36"/>
      <c r="L300" s="36"/>
      <c r="M300" s="36"/>
      <c r="N300" s="36"/>
      <c r="O300" s="36"/>
      <c r="P300" s="36">
        <f>Q300+V300</f>
        <v>84</v>
      </c>
      <c r="Q300" s="36">
        <f>SUM(R300:U300)</f>
        <v>84</v>
      </c>
      <c r="R300" s="213"/>
      <c r="S300" s="36">
        <v>84</v>
      </c>
      <c r="T300" s="213"/>
      <c r="U300" s="213"/>
      <c r="V300" s="213"/>
      <c r="W300" s="213"/>
      <c r="X300" s="213"/>
      <c r="Y300" s="213"/>
      <c r="Z300" s="213"/>
      <c r="AA300" s="213"/>
      <c r="AB300" s="213"/>
      <c r="AC300" s="224">
        <f t="shared" si="224"/>
        <v>100</v>
      </c>
      <c r="AD300" s="12" t="s">
        <v>262</v>
      </c>
      <c r="AE300" s="12" t="s">
        <v>714</v>
      </c>
      <c r="AF300">
        <v>1</v>
      </c>
      <c r="AG300">
        <v>1</v>
      </c>
    </row>
    <row r="301" spans="1:33" ht="37.5">
      <c r="A301" s="46"/>
      <c r="B301" s="146" t="s">
        <v>628</v>
      </c>
      <c r="C301" s="146"/>
      <c r="D301" s="36"/>
      <c r="E301" s="36"/>
      <c r="F301" s="36"/>
      <c r="G301" s="36"/>
      <c r="H301" s="36"/>
      <c r="I301" s="36"/>
      <c r="J301" s="36"/>
      <c r="K301" s="36"/>
      <c r="L301" s="36"/>
      <c r="M301" s="36"/>
      <c r="N301" s="36"/>
      <c r="O301" s="36"/>
      <c r="P301" s="4"/>
      <c r="Q301" s="4"/>
      <c r="R301" s="213"/>
      <c r="S301" s="213"/>
      <c r="T301" s="213"/>
      <c r="U301" s="213"/>
      <c r="V301" s="213"/>
      <c r="W301" s="213"/>
      <c r="X301" s="213"/>
      <c r="Y301" s="213"/>
      <c r="Z301" s="213"/>
      <c r="AA301" s="213"/>
      <c r="AB301" s="213"/>
      <c r="AC301" s="224"/>
      <c r="AD301" s="12" t="s">
        <v>261</v>
      </c>
      <c r="AE301" s="4"/>
      <c r="AF301">
        <v>1</v>
      </c>
    </row>
    <row r="302" spans="1:33" ht="37.5">
      <c r="A302" s="46"/>
      <c r="B302" s="146" t="s">
        <v>629</v>
      </c>
      <c r="C302" s="146"/>
      <c r="D302" s="36"/>
      <c r="E302" s="36"/>
      <c r="F302" s="36"/>
      <c r="G302" s="36"/>
      <c r="H302" s="36"/>
      <c r="I302" s="36"/>
      <c r="J302" s="36"/>
      <c r="K302" s="36"/>
      <c r="L302" s="36"/>
      <c r="M302" s="36"/>
      <c r="N302" s="36"/>
      <c r="O302" s="36"/>
      <c r="P302" s="4"/>
      <c r="Q302" s="4"/>
      <c r="R302" s="213"/>
      <c r="S302" s="213"/>
      <c r="T302" s="213"/>
      <c r="U302" s="213"/>
      <c r="V302" s="213"/>
      <c r="W302" s="213"/>
      <c r="X302" s="213"/>
      <c r="Y302" s="213"/>
      <c r="Z302" s="213"/>
      <c r="AA302" s="213"/>
      <c r="AB302" s="213"/>
      <c r="AC302" s="224"/>
      <c r="AD302" s="12" t="s">
        <v>261</v>
      </c>
      <c r="AE302" s="4">
        <v>0</v>
      </c>
      <c r="AF302">
        <v>1</v>
      </c>
    </row>
    <row r="303" spans="1:33" ht="37.5">
      <c r="A303" s="46"/>
      <c r="B303" s="146" t="s">
        <v>630</v>
      </c>
      <c r="C303" s="146"/>
      <c r="D303" s="36"/>
      <c r="E303" s="36"/>
      <c r="F303" s="36"/>
      <c r="G303" s="36"/>
      <c r="H303" s="36"/>
      <c r="I303" s="36"/>
      <c r="J303" s="36"/>
      <c r="K303" s="36"/>
      <c r="L303" s="36"/>
      <c r="M303" s="36"/>
      <c r="N303" s="36"/>
      <c r="O303" s="36"/>
      <c r="P303" s="4"/>
      <c r="Q303" s="4"/>
      <c r="R303" s="213"/>
      <c r="S303" s="213"/>
      <c r="T303" s="213"/>
      <c r="U303" s="213"/>
      <c r="V303" s="213"/>
      <c r="W303" s="213"/>
      <c r="X303" s="213"/>
      <c r="Y303" s="213"/>
      <c r="Z303" s="213"/>
      <c r="AA303" s="213"/>
      <c r="AB303" s="213"/>
      <c r="AC303" s="224"/>
      <c r="AD303" s="12" t="s">
        <v>268</v>
      </c>
      <c r="AE303" s="4">
        <v>0</v>
      </c>
      <c r="AF303">
        <v>1</v>
      </c>
    </row>
    <row r="304" spans="1:33">
      <c r="A304" s="130" t="s">
        <v>291</v>
      </c>
      <c r="B304" s="131" t="s">
        <v>631</v>
      </c>
      <c r="C304" s="131"/>
      <c r="D304" s="35">
        <v>0</v>
      </c>
      <c r="E304" s="35">
        <v>0</v>
      </c>
      <c r="F304" s="35">
        <v>0</v>
      </c>
      <c r="G304" s="35"/>
      <c r="H304" s="35"/>
      <c r="I304" s="35"/>
      <c r="J304" s="35"/>
      <c r="K304" s="35"/>
      <c r="L304" s="35"/>
      <c r="M304" s="35"/>
      <c r="N304" s="35"/>
      <c r="O304" s="35"/>
      <c r="P304" s="4"/>
      <c r="Q304" s="4"/>
      <c r="R304" s="213"/>
      <c r="S304" s="213"/>
      <c r="T304" s="213"/>
      <c r="U304" s="213"/>
      <c r="V304" s="213"/>
      <c r="W304" s="213"/>
      <c r="X304" s="213"/>
      <c r="Y304" s="213"/>
      <c r="Z304" s="213"/>
      <c r="AA304" s="213"/>
      <c r="AB304" s="213"/>
      <c r="AC304" s="224"/>
      <c r="AD304" s="12"/>
      <c r="AE304" s="4">
        <v>0</v>
      </c>
      <c r="AF304">
        <v>2</v>
      </c>
      <c r="AG304">
        <v>0</v>
      </c>
    </row>
    <row r="305" spans="1:33">
      <c r="A305" s="136" t="s">
        <v>38</v>
      </c>
      <c r="B305" s="128" t="s">
        <v>29</v>
      </c>
      <c r="C305" s="128"/>
      <c r="D305" s="35">
        <v>0</v>
      </c>
      <c r="E305" s="35">
        <v>0</v>
      </c>
      <c r="F305" s="35">
        <v>0</v>
      </c>
      <c r="G305" s="35"/>
      <c r="H305" s="35"/>
      <c r="I305" s="35"/>
      <c r="J305" s="35"/>
      <c r="K305" s="35"/>
      <c r="L305" s="35"/>
      <c r="M305" s="35"/>
      <c r="N305" s="35"/>
      <c r="O305" s="35"/>
      <c r="P305" s="4"/>
      <c r="Q305" s="4"/>
      <c r="R305" s="213"/>
      <c r="S305" s="213"/>
      <c r="T305" s="213"/>
      <c r="U305" s="213"/>
      <c r="V305" s="213"/>
      <c r="W305" s="213"/>
      <c r="X305" s="213"/>
      <c r="Y305" s="213"/>
      <c r="Z305" s="213"/>
      <c r="AA305" s="213"/>
      <c r="AB305" s="213"/>
      <c r="AC305" s="224"/>
      <c r="AD305" s="12"/>
      <c r="AE305" s="4">
        <v>0</v>
      </c>
      <c r="AF305">
        <v>2</v>
      </c>
      <c r="AG305">
        <v>0</v>
      </c>
    </row>
    <row r="306" spans="1:33">
      <c r="A306" s="127" t="s">
        <v>34</v>
      </c>
      <c r="B306" s="150" t="s">
        <v>473</v>
      </c>
      <c r="C306" s="150"/>
      <c r="D306" s="35">
        <v>0</v>
      </c>
      <c r="E306" s="35">
        <v>0</v>
      </c>
      <c r="F306" s="35">
        <v>0</v>
      </c>
      <c r="G306" s="35"/>
      <c r="H306" s="35"/>
      <c r="I306" s="35"/>
      <c r="J306" s="35"/>
      <c r="K306" s="35"/>
      <c r="L306" s="35"/>
      <c r="M306" s="35"/>
      <c r="N306" s="35"/>
      <c r="O306" s="35"/>
      <c r="P306" s="4"/>
      <c r="Q306" s="4"/>
      <c r="R306" s="213"/>
      <c r="S306" s="213"/>
      <c r="T306" s="213"/>
      <c r="U306" s="213"/>
      <c r="V306" s="213"/>
      <c r="W306" s="213"/>
      <c r="X306" s="213"/>
      <c r="Y306" s="213"/>
      <c r="Z306" s="213"/>
      <c r="AA306" s="213"/>
      <c r="AB306" s="213"/>
      <c r="AC306" s="224"/>
      <c r="AD306" s="12"/>
      <c r="AE306" s="4"/>
      <c r="AF306">
        <v>2</v>
      </c>
      <c r="AG306">
        <v>0</v>
      </c>
    </row>
    <row r="307" spans="1:33" ht="19.5">
      <c r="A307" s="141" t="s">
        <v>46</v>
      </c>
      <c r="B307" s="151" t="s">
        <v>33</v>
      </c>
      <c r="C307" s="151"/>
      <c r="D307" s="35">
        <v>0</v>
      </c>
      <c r="E307" s="35">
        <v>0</v>
      </c>
      <c r="F307" s="35">
        <v>0</v>
      </c>
      <c r="G307" s="35"/>
      <c r="H307" s="35"/>
      <c r="I307" s="35"/>
      <c r="J307" s="35"/>
      <c r="K307" s="35"/>
      <c r="L307" s="35"/>
      <c r="M307" s="35"/>
      <c r="N307" s="35"/>
      <c r="O307" s="35"/>
      <c r="P307" s="4"/>
      <c r="Q307" s="4"/>
      <c r="R307" s="213"/>
      <c r="S307" s="213"/>
      <c r="T307" s="213"/>
      <c r="U307" s="213"/>
      <c r="V307" s="213"/>
      <c r="W307" s="213"/>
      <c r="X307" s="213"/>
      <c r="Y307" s="213"/>
      <c r="Z307" s="213"/>
      <c r="AA307" s="213"/>
      <c r="AB307" s="213"/>
      <c r="AC307" s="224"/>
      <c r="AD307" s="12"/>
      <c r="AE307" s="4"/>
      <c r="AF307">
        <v>2</v>
      </c>
      <c r="AG307">
        <v>0</v>
      </c>
    </row>
    <row r="308" spans="1:33" ht="56.25">
      <c r="A308" s="138">
        <v>1</v>
      </c>
      <c r="B308" s="139" t="s">
        <v>632</v>
      </c>
      <c r="C308" s="139"/>
      <c r="D308" s="35"/>
      <c r="E308" s="35"/>
      <c r="F308" s="35"/>
      <c r="G308" s="35"/>
      <c r="H308" s="35"/>
      <c r="I308" s="35"/>
      <c r="J308" s="35"/>
      <c r="K308" s="35"/>
      <c r="L308" s="35"/>
      <c r="M308" s="35"/>
      <c r="N308" s="35"/>
      <c r="O308" s="35"/>
      <c r="P308" s="4"/>
      <c r="Q308" s="4"/>
      <c r="R308" s="213"/>
      <c r="S308" s="213"/>
      <c r="T308" s="213"/>
      <c r="U308" s="213"/>
      <c r="V308" s="213"/>
      <c r="W308" s="213"/>
      <c r="X308" s="213"/>
      <c r="Y308" s="213"/>
      <c r="Z308" s="213"/>
      <c r="AA308" s="213"/>
      <c r="AB308" s="213"/>
      <c r="AC308" s="224"/>
      <c r="AD308" s="12" t="s">
        <v>720</v>
      </c>
      <c r="AE308" s="4">
        <v>0</v>
      </c>
      <c r="AF308">
        <v>1</v>
      </c>
    </row>
    <row r="309" spans="1:33" ht="37.5">
      <c r="A309" s="138" t="s">
        <v>54</v>
      </c>
      <c r="B309" s="139" t="s">
        <v>633</v>
      </c>
      <c r="C309" s="139"/>
      <c r="D309" s="35"/>
      <c r="E309" s="35"/>
      <c r="F309" s="35"/>
      <c r="G309" s="35"/>
      <c r="H309" s="35"/>
      <c r="I309" s="35"/>
      <c r="J309" s="35"/>
      <c r="K309" s="35"/>
      <c r="L309" s="35"/>
      <c r="M309" s="35"/>
      <c r="N309" s="35"/>
      <c r="O309" s="35"/>
      <c r="P309" s="4"/>
      <c r="Q309" s="4"/>
      <c r="R309" s="213"/>
      <c r="S309" s="213"/>
      <c r="T309" s="213"/>
      <c r="U309" s="213"/>
      <c r="V309" s="213"/>
      <c r="W309" s="213"/>
      <c r="X309" s="213"/>
      <c r="Y309" s="213"/>
      <c r="Z309" s="213"/>
      <c r="AA309" s="213"/>
      <c r="AB309" s="213"/>
      <c r="AC309" s="224"/>
      <c r="AD309" s="12" t="s">
        <v>720</v>
      </c>
      <c r="AE309" s="4"/>
      <c r="AF309">
        <v>1</v>
      </c>
    </row>
    <row r="310" spans="1:33">
      <c r="A310" s="130" t="s">
        <v>298</v>
      </c>
      <c r="B310" s="131" t="s">
        <v>634</v>
      </c>
      <c r="C310" s="131"/>
      <c r="D310" s="35">
        <v>0</v>
      </c>
      <c r="E310" s="35">
        <v>0</v>
      </c>
      <c r="F310" s="35">
        <v>0</v>
      </c>
      <c r="G310" s="35"/>
      <c r="H310" s="35"/>
      <c r="I310" s="35"/>
      <c r="J310" s="35"/>
      <c r="K310" s="35"/>
      <c r="L310" s="35"/>
      <c r="M310" s="35"/>
      <c r="N310" s="35"/>
      <c r="O310" s="35"/>
      <c r="P310" s="4"/>
      <c r="Q310" s="4"/>
      <c r="R310" s="213"/>
      <c r="S310" s="213"/>
      <c r="T310" s="213"/>
      <c r="U310" s="213"/>
      <c r="V310" s="213"/>
      <c r="W310" s="213"/>
      <c r="X310" s="213"/>
      <c r="Y310" s="213"/>
      <c r="Z310" s="213"/>
      <c r="AA310" s="213"/>
      <c r="AB310" s="213"/>
      <c r="AC310" s="224"/>
      <c r="AD310" s="12"/>
      <c r="AE310" s="4"/>
      <c r="AF310">
        <v>3</v>
      </c>
      <c r="AG310">
        <v>0</v>
      </c>
    </row>
    <row r="311" spans="1:33">
      <c r="A311" s="20" t="s">
        <v>38</v>
      </c>
      <c r="B311" s="128" t="s">
        <v>29</v>
      </c>
      <c r="C311" s="128"/>
      <c r="D311" s="35">
        <v>0</v>
      </c>
      <c r="E311" s="35">
        <v>0</v>
      </c>
      <c r="F311" s="35">
        <v>0</v>
      </c>
      <c r="G311" s="35"/>
      <c r="H311" s="35"/>
      <c r="I311" s="35"/>
      <c r="J311" s="35"/>
      <c r="K311" s="35"/>
      <c r="L311" s="35"/>
      <c r="M311" s="35"/>
      <c r="N311" s="35"/>
      <c r="O311" s="35"/>
      <c r="P311" s="4"/>
      <c r="Q311" s="4"/>
      <c r="R311" s="213"/>
      <c r="S311" s="213"/>
      <c r="T311" s="213"/>
      <c r="U311" s="213"/>
      <c r="V311" s="213"/>
      <c r="W311" s="213"/>
      <c r="X311" s="213"/>
      <c r="Y311" s="213"/>
      <c r="Z311" s="213"/>
      <c r="AA311" s="213"/>
      <c r="AB311" s="213"/>
      <c r="AC311" s="224"/>
      <c r="AD311" s="12"/>
      <c r="AE311" s="4"/>
      <c r="AF311">
        <v>3</v>
      </c>
      <c r="AG311">
        <v>0</v>
      </c>
    </row>
    <row r="312" spans="1:33">
      <c r="A312" s="127" t="s">
        <v>30</v>
      </c>
      <c r="B312" s="128" t="s">
        <v>472</v>
      </c>
      <c r="C312" s="128"/>
      <c r="D312" s="35">
        <v>0</v>
      </c>
      <c r="E312" s="35">
        <v>0</v>
      </c>
      <c r="F312" s="35">
        <v>0</v>
      </c>
      <c r="G312" s="35"/>
      <c r="H312" s="35"/>
      <c r="I312" s="35"/>
      <c r="J312" s="35"/>
      <c r="K312" s="35"/>
      <c r="L312" s="35"/>
      <c r="M312" s="35"/>
      <c r="N312" s="35"/>
      <c r="O312" s="35"/>
      <c r="P312" s="4"/>
      <c r="Q312" s="4"/>
      <c r="R312" s="213"/>
      <c r="S312" s="213"/>
      <c r="T312" s="213"/>
      <c r="U312" s="213"/>
      <c r="V312" s="213"/>
      <c r="W312" s="213"/>
      <c r="X312" s="213"/>
      <c r="Y312" s="213"/>
      <c r="Z312" s="213"/>
      <c r="AA312" s="213"/>
      <c r="AB312" s="213"/>
      <c r="AC312" s="224"/>
      <c r="AD312" s="12"/>
      <c r="AE312" s="4"/>
      <c r="AF312">
        <v>1</v>
      </c>
      <c r="AG312">
        <v>0</v>
      </c>
    </row>
    <row r="313" spans="1:33" ht="19.5">
      <c r="A313" s="50" t="s">
        <v>46</v>
      </c>
      <c r="B313" s="151" t="s">
        <v>33</v>
      </c>
      <c r="C313" s="151"/>
      <c r="D313" s="35">
        <v>0</v>
      </c>
      <c r="E313" s="35">
        <v>0</v>
      </c>
      <c r="F313" s="35">
        <v>0</v>
      </c>
      <c r="G313" s="35"/>
      <c r="H313" s="35"/>
      <c r="I313" s="35"/>
      <c r="J313" s="35"/>
      <c r="K313" s="35"/>
      <c r="L313" s="35"/>
      <c r="M313" s="35"/>
      <c r="N313" s="35"/>
      <c r="O313" s="35"/>
      <c r="P313" s="4"/>
      <c r="Q313" s="4"/>
      <c r="R313" s="213"/>
      <c r="S313" s="213"/>
      <c r="T313" s="213"/>
      <c r="U313" s="213"/>
      <c r="V313" s="213"/>
      <c r="W313" s="213"/>
      <c r="X313" s="213"/>
      <c r="Y313" s="213"/>
      <c r="Z313" s="213"/>
      <c r="AA313" s="213"/>
      <c r="AB313" s="213"/>
      <c r="AC313" s="224"/>
      <c r="AD313" s="12"/>
      <c r="AE313" s="4">
        <v>0</v>
      </c>
      <c r="AF313">
        <v>1</v>
      </c>
      <c r="AG313">
        <v>0</v>
      </c>
    </row>
    <row r="314" spans="1:33" ht="37.5">
      <c r="A314" s="76"/>
      <c r="B314" s="129" t="s">
        <v>635</v>
      </c>
      <c r="C314" s="129"/>
      <c r="D314" s="35"/>
      <c r="E314" s="35"/>
      <c r="F314" s="35"/>
      <c r="G314" s="35"/>
      <c r="H314" s="35"/>
      <c r="I314" s="35"/>
      <c r="J314" s="35"/>
      <c r="K314" s="35"/>
      <c r="L314" s="35"/>
      <c r="M314" s="35"/>
      <c r="N314" s="35"/>
      <c r="O314" s="35"/>
      <c r="P314" s="4"/>
      <c r="Q314" s="4"/>
      <c r="R314" s="213"/>
      <c r="S314" s="213"/>
      <c r="T314" s="213"/>
      <c r="U314" s="213"/>
      <c r="V314" s="213"/>
      <c r="W314" s="213"/>
      <c r="X314" s="213"/>
      <c r="Y314" s="213"/>
      <c r="Z314" s="213"/>
      <c r="AA314" s="213"/>
      <c r="AB314" s="213"/>
      <c r="AC314" s="224"/>
      <c r="AD314" s="12" t="s">
        <v>277</v>
      </c>
      <c r="AE314" s="4">
        <v>0</v>
      </c>
      <c r="AF314">
        <v>1</v>
      </c>
    </row>
    <row r="315" spans="1:33">
      <c r="A315" s="127" t="s">
        <v>36</v>
      </c>
      <c r="B315" s="150" t="s">
        <v>474</v>
      </c>
      <c r="C315" s="150"/>
      <c r="D315" s="35">
        <v>0</v>
      </c>
      <c r="E315" s="35">
        <v>0</v>
      </c>
      <c r="F315" s="35">
        <v>0</v>
      </c>
      <c r="G315" s="35"/>
      <c r="H315" s="35"/>
      <c r="I315" s="35"/>
      <c r="J315" s="35"/>
      <c r="K315" s="35"/>
      <c r="L315" s="35"/>
      <c r="M315" s="35"/>
      <c r="N315" s="35"/>
      <c r="O315" s="35"/>
      <c r="P315" s="4"/>
      <c r="Q315" s="4"/>
      <c r="R315" s="213"/>
      <c r="S315" s="213"/>
      <c r="T315" s="213"/>
      <c r="U315" s="213"/>
      <c r="V315" s="213"/>
      <c r="W315" s="213"/>
      <c r="X315" s="213"/>
      <c r="Y315" s="213"/>
      <c r="Z315" s="213"/>
      <c r="AA315" s="213"/>
      <c r="AB315" s="213"/>
      <c r="AC315" s="224"/>
      <c r="AD315" s="12"/>
      <c r="AE315" s="4">
        <v>0</v>
      </c>
      <c r="AF315">
        <v>2</v>
      </c>
      <c r="AG315">
        <v>0</v>
      </c>
    </row>
    <row r="316" spans="1:33" ht="19.5">
      <c r="A316" s="50" t="s">
        <v>52</v>
      </c>
      <c r="B316" s="151" t="s">
        <v>32</v>
      </c>
      <c r="C316" s="151"/>
      <c r="D316" s="35">
        <v>0</v>
      </c>
      <c r="E316" s="35">
        <v>0</v>
      </c>
      <c r="F316" s="35">
        <v>0</v>
      </c>
      <c r="G316" s="35"/>
      <c r="H316" s="35"/>
      <c r="I316" s="35"/>
      <c r="J316" s="35"/>
      <c r="K316" s="35"/>
      <c r="L316" s="35"/>
      <c r="M316" s="35"/>
      <c r="N316" s="35"/>
      <c r="O316" s="35"/>
      <c r="P316" s="4"/>
      <c r="Q316" s="4"/>
      <c r="R316" s="213"/>
      <c r="S316" s="213"/>
      <c r="T316" s="213"/>
      <c r="U316" s="213"/>
      <c r="V316" s="213"/>
      <c r="W316" s="213"/>
      <c r="X316" s="213"/>
      <c r="Y316" s="213"/>
      <c r="Z316" s="213"/>
      <c r="AA316" s="213"/>
      <c r="AB316" s="213"/>
      <c r="AC316" s="224"/>
      <c r="AD316" s="12"/>
      <c r="AE316" s="4">
        <v>0</v>
      </c>
      <c r="AF316">
        <v>2</v>
      </c>
      <c r="AG316">
        <v>0</v>
      </c>
    </row>
    <row r="317" spans="1:33" ht="56.25">
      <c r="A317" s="76">
        <v>1</v>
      </c>
      <c r="B317" s="139" t="s">
        <v>636</v>
      </c>
      <c r="C317" s="139"/>
      <c r="D317" s="35"/>
      <c r="E317" s="35"/>
      <c r="F317" s="35"/>
      <c r="G317" s="35"/>
      <c r="H317" s="35"/>
      <c r="I317" s="35"/>
      <c r="J317" s="35"/>
      <c r="K317" s="35"/>
      <c r="L317" s="35"/>
      <c r="M317" s="35"/>
      <c r="N317" s="35"/>
      <c r="O317" s="35"/>
      <c r="P317" s="4"/>
      <c r="Q317" s="4"/>
      <c r="R317" s="213"/>
      <c r="S317" s="213"/>
      <c r="T317" s="213"/>
      <c r="U317" s="213"/>
      <c r="V317" s="213"/>
      <c r="W317" s="213"/>
      <c r="X317" s="213"/>
      <c r="Y317" s="213"/>
      <c r="Z317" s="213"/>
      <c r="AA317" s="213"/>
      <c r="AB317" s="213"/>
      <c r="AC317" s="224"/>
      <c r="AD317" s="12" t="s">
        <v>259</v>
      </c>
      <c r="AE317" s="4">
        <v>0</v>
      </c>
      <c r="AF317">
        <v>1</v>
      </c>
    </row>
    <row r="318" spans="1:33" ht="56.25">
      <c r="A318" s="76">
        <v>2</v>
      </c>
      <c r="B318" s="139" t="s">
        <v>637</v>
      </c>
      <c r="C318" s="139"/>
      <c r="D318" s="35"/>
      <c r="E318" s="35"/>
      <c r="F318" s="35"/>
      <c r="G318" s="35"/>
      <c r="H318" s="35"/>
      <c r="I318" s="35"/>
      <c r="J318" s="35"/>
      <c r="K318" s="35"/>
      <c r="L318" s="35"/>
      <c r="M318" s="35"/>
      <c r="N318" s="35"/>
      <c r="O318" s="35"/>
      <c r="P318" s="4"/>
      <c r="Q318" s="4"/>
      <c r="R318" s="213"/>
      <c r="S318" s="213"/>
      <c r="T318" s="213"/>
      <c r="U318" s="213"/>
      <c r="V318" s="213"/>
      <c r="W318" s="213"/>
      <c r="X318" s="213"/>
      <c r="Y318" s="213"/>
      <c r="Z318" s="213"/>
      <c r="AA318" s="213"/>
      <c r="AB318" s="213"/>
      <c r="AC318" s="224"/>
      <c r="AD318" s="12" t="s">
        <v>259</v>
      </c>
      <c r="AE318" s="4"/>
      <c r="AF318">
        <v>1</v>
      </c>
    </row>
    <row r="319" spans="1:33">
      <c r="A319" s="130" t="s">
        <v>299</v>
      </c>
      <c r="B319" s="131" t="s">
        <v>638</v>
      </c>
      <c r="C319" s="131"/>
      <c r="D319" s="35">
        <v>0</v>
      </c>
      <c r="E319" s="35">
        <v>0</v>
      </c>
      <c r="F319" s="35">
        <v>0</v>
      </c>
      <c r="G319" s="35"/>
      <c r="H319" s="35"/>
      <c r="I319" s="35"/>
      <c r="J319" s="35"/>
      <c r="K319" s="35"/>
      <c r="L319" s="35"/>
      <c r="M319" s="35"/>
      <c r="N319" s="35"/>
      <c r="O319" s="35"/>
      <c r="P319" s="4"/>
      <c r="Q319" s="4"/>
      <c r="R319" s="213"/>
      <c r="S319" s="213"/>
      <c r="T319" s="213"/>
      <c r="U319" s="213"/>
      <c r="V319" s="213"/>
      <c r="W319" s="213"/>
      <c r="X319" s="213"/>
      <c r="Y319" s="213"/>
      <c r="Z319" s="213"/>
      <c r="AA319" s="213"/>
      <c r="AB319" s="213"/>
      <c r="AC319" s="224"/>
      <c r="AD319" s="12"/>
      <c r="AE319" s="4"/>
      <c r="AF319">
        <v>2</v>
      </c>
      <c r="AG319">
        <v>0</v>
      </c>
    </row>
    <row r="320" spans="1:33">
      <c r="A320" s="20" t="s">
        <v>38</v>
      </c>
      <c r="B320" s="128" t="s">
        <v>29</v>
      </c>
      <c r="C320" s="128"/>
      <c r="D320" s="35">
        <v>0</v>
      </c>
      <c r="E320" s="35">
        <v>0</v>
      </c>
      <c r="F320" s="35">
        <v>0</v>
      </c>
      <c r="G320" s="35"/>
      <c r="H320" s="35"/>
      <c r="I320" s="35"/>
      <c r="J320" s="35"/>
      <c r="K320" s="35"/>
      <c r="L320" s="35"/>
      <c r="M320" s="35"/>
      <c r="N320" s="35"/>
      <c r="O320" s="35"/>
      <c r="P320" s="4"/>
      <c r="Q320" s="4"/>
      <c r="R320" s="213"/>
      <c r="S320" s="213"/>
      <c r="T320" s="213"/>
      <c r="U320" s="213"/>
      <c r="V320" s="213"/>
      <c r="W320" s="213"/>
      <c r="X320" s="213"/>
      <c r="Y320" s="213"/>
      <c r="Z320" s="213"/>
      <c r="AA320" s="213"/>
      <c r="AB320" s="213"/>
      <c r="AC320" s="224"/>
      <c r="AD320" s="12"/>
      <c r="AE320" s="4"/>
      <c r="AF320">
        <v>2</v>
      </c>
      <c r="AG320">
        <v>0</v>
      </c>
    </row>
    <row r="321" spans="1:33">
      <c r="A321" s="161" t="s">
        <v>30</v>
      </c>
      <c r="B321" s="128" t="s">
        <v>472</v>
      </c>
      <c r="C321" s="128"/>
      <c r="D321" s="35">
        <v>0</v>
      </c>
      <c r="E321" s="35">
        <v>0</v>
      </c>
      <c r="F321" s="35">
        <v>0</v>
      </c>
      <c r="G321" s="35"/>
      <c r="H321" s="35"/>
      <c r="I321" s="35"/>
      <c r="J321" s="35"/>
      <c r="K321" s="35"/>
      <c r="L321" s="35"/>
      <c r="M321" s="35"/>
      <c r="N321" s="35"/>
      <c r="O321" s="35"/>
      <c r="P321" s="4"/>
      <c r="Q321" s="4"/>
      <c r="R321" s="213"/>
      <c r="S321" s="213"/>
      <c r="T321" s="213"/>
      <c r="U321" s="213"/>
      <c r="V321" s="213"/>
      <c r="W321" s="213"/>
      <c r="X321" s="213"/>
      <c r="Y321" s="213"/>
      <c r="Z321" s="213"/>
      <c r="AA321" s="213"/>
      <c r="AB321" s="213"/>
      <c r="AC321" s="224"/>
      <c r="AD321" s="12"/>
      <c r="AE321" s="4"/>
      <c r="AF321">
        <v>1</v>
      </c>
      <c r="AG321">
        <v>0</v>
      </c>
    </row>
    <row r="322" spans="1:33" ht="19.5">
      <c r="A322" s="162" t="s">
        <v>46</v>
      </c>
      <c r="B322" s="163" t="s">
        <v>33</v>
      </c>
      <c r="C322" s="163"/>
      <c r="D322" s="35">
        <v>0</v>
      </c>
      <c r="E322" s="35">
        <v>0</v>
      </c>
      <c r="F322" s="35">
        <v>0</v>
      </c>
      <c r="G322" s="35"/>
      <c r="H322" s="35"/>
      <c r="I322" s="35"/>
      <c r="J322" s="35"/>
      <c r="K322" s="35"/>
      <c r="L322" s="35"/>
      <c r="M322" s="35"/>
      <c r="N322" s="35"/>
      <c r="O322" s="35"/>
      <c r="P322" s="4"/>
      <c r="Q322" s="4"/>
      <c r="R322" s="213"/>
      <c r="S322" s="213"/>
      <c r="T322" s="213"/>
      <c r="U322" s="213"/>
      <c r="V322" s="213"/>
      <c r="W322" s="213"/>
      <c r="X322" s="213"/>
      <c r="Y322" s="213"/>
      <c r="Z322" s="213"/>
      <c r="AA322" s="213"/>
      <c r="AB322" s="213"/>
      <c r="AC322" s="224"/>
      <c r="AD322" s="12"/>
      <c r="AE322" s="4"/>
      <c r="AF322">
        <v>1</v>
      </c>
      <c r="AG322">
        <v>0</v>
      </c>
    </row>
    <row r="323" spans="1:33" ht="37.5">
      <c r="A323" s="76"/>
      <c r="B323" s="139" t="s">
        <v>639</v>
      </c>
      <c r="C323" s="139"/>
      <c r="D323" s="35"/>
      <c r="E323" s="35"/>
      <c r="F323" s="35"/>
      <c r="G323" s="35"/>
      <c r="H323" s="35"/>
      <c r="I323" s="35"/>
      <c r="J323" s="35"/>
      <c r="K323" s="35"/>
      <c r="L323" s="35"/>
      <c r="M323" s="35"/>
      <c r="N323" s="35"/>
      <c r="O323" s="35"/>
      <c r="P323" s="4"/>
      <c r="Q323" s="4"/>
      <c r="R323" s="213"/>
      <c r="S323" s="213"/>
      <c r="T323" s="213"/>
      <c r="U323" s="213"/>
      <c r="V323" s="213"/>
      <c r="W323" s="213"/>
      <c r="X323" s="213"/>
      <c r="Y323" s="213"/>
      <c r="Z323" s="213"/>
      <c r="AA323" s="213"/>
      <c r="AB323" s="213"/>
      <c r="AC323" s="224"/>
      <c r="AD323" s="12" t="s">
        <v>721</v>
      </c>
      <c r="AE323" s="4">
        <v>0</v>
      </c>
      <c r="AF323">
        <v>1</v>
      </c>
    </row>
    <row r="324" spans="1:33">
      <c r="A324" s="127" t="s">
        <v>34</v>
      </c>
      <c r="B324" s="150" t="s">
        <v>473</v>
      </c>
      <c r="C324" s="150"/>
      <c r="D324" s="35"/>
      <c r="E324" s="35"/>
      <c r="F324" s="35"/>
      <c r="G324" s="35"/>
      <c r="H324" s="35"/>
      <c r="I324" s="35"/>
      <c r="J324" s="35"/>
      <c r="K324" s="35"/>
      <c r="L324" s="35"/>
      <c r="M324" s="35"/>
      <c r="N324" s="35"/>
      <c r="O324" s="35"/>
      <c r="P324" s="4"/>
      <c r="Q324" s="4"/>
      <c r="R324" s="213"/>
      <c r="S324" s="213"/>
      <c r="T324" s="213"/>
      <c r="U324" s="213"/>
      <c r="V324" s="213"/>
      <c r="W324" s="213"/>
      <c r="X324" s="213"/>
      <c r="Y324" s="213"/>
      <c r="Z324" s="213"/>
      <c r="AA324" s="213"/>
      <c r="AB324" s="213"/>
      <c r="AC324" s="224"/>
      <c r="AD324" s="12"/>
      <c r="AE324" s="4"/>
      <c r="AF324">
        <v>1</v>
      </c>
    </row>
    <row r="325" spans="1:33" ht="19.5">
      <c r="A325" s="50" t="s">
        <v>52</v>
      </c>
      <c r="B325" s="164" t="s">
        <v>32</v>
      </c>
      <c r="C325" s="164"/>
      <c r="D325" s="35"/>
      <c r="E325" s="35"/>
      <c r="F325" s="35"/>
      <c r="G325" s="35"/>
      <c r="H325" s="35"/>
      <c r="I325" s="35"/>
      <c r="J325" s="35"/>
      <c r="K325" s="35"/>
      <c r="L325" s="35"/>
      <c r="M325" s="35"/>
      <c r="N325" s="35"/>
      <c r="O325" s="35"/>
      <c r="P325" s="4"/>
      <c r="Q325" s="4"/>
      <c r="R325" s="213"/>
      <c r="S325" s="213"/>
      <c r="T325" s="213"/>
      <c r="U325" s="213"/>
      <c r="V325" s="213"/>
      <c r="W325" s="213"/>
      <c r="X325" s="213"/>
      <c r="Y325" s="213"/>
      <c r="Z325" s="213"/>
      <c r="AA325" s="213"/>
      <c r="AB325" s="213"/>
      <c r="AC325" s="224"/>
      <c r="AD325" s="12"/>
      <c r="AE325" s="4">
        <v>0</v>
      </c>
      <c r="AF325">
        <v>1</v>
      </c>
    </row>
    <row r="326" spans="1:33" ht="65.25" customHeight="1">
      <c r="A326" s="76"/>
      <c r="B326" s="28" t="s">
        <v>640</v>
      </c>
      <c r="C326" s="28"/>
      <c r="D326" s="35"/>
      <c r="E326" s="35"/>
      <c r="F326" s="35"/>
      <c r="G326" s="35"/>
      <c r="H326" s="35"/>
      <c r="I326" s="35"/>
      <c r="J326" s="35"/>
      <c r="K326" s="35"/>
      <c r="L326" s="35"/>
      <c r="M326" s="35"/>
      <c r="N326" s="35"/>
      <c r="O326" s="35"/>
      <c r="P326" s="4"/>
      <c r="Q326" s="4"/>
      <c r="R326" s="213"/>
      <c r="S326" s="213"/>
      <c r="T326" s="213"/>
      <c r="U326" s="213"/>
      <c r="V326" s="213"/>
      <c r="W326" s="213"/>
      <c r="X326" s="213"/>
      <c r="Y326" s="213"/>
      <c r="Z326" s="213"/>
      <c r="AA326" s="213"/>
      <c r="AB326" s="213"/>
      <c r="AC326" s="224"/>
      <c r="AD326" s="12" t="s">
        <v>721</v>
      </c>
      <c r="AE326" s="4">
        <v>0</v>
      </c>
      <c r="AF326">
        <v>1</v>
      </c>
    </row>
    <row r="327" spans="1:33">
      <c r="A327" s="130" t="s">
        <v>641</v>
      </c>
      <c r="B327" s="131" t="s">
        <v>185</v>
      </c>
      <c r="C327" s="34">
        <f>C328+C354+C399+C412+C417+C432+C443</f>
        <v>448177.378662</v>
      </c>
      <c r="D327" s="34">
        <f t="shared" ref="D327:I327" si="258">D328+D354+D399+D412+D417+D432+D443</f>
        <v>8345</v>
      </c>
      <c r="E327" s="34">
        <f t="shared" si="258"/>
        <v>6197</v>
      </c>
      <c r="F327" s="34">
        <f t="shared" si="258"/>
        <v>2148</v>
      </c>
      <c r="G327" s="34">
        <f t="shared" si="258"/>
        <v>0</v>
      </c>
      <c r="H327" s="34">
        <f t="shared" si="258"/>
        <v>0</v>
      </c>
      <c r="I327" s="34">
        <f t="shared" si="258"/>
        <v>439832.378662</v>
      </c>
      <c r="J327" s="34">
        <f t="shared" ref="J327:K327" si="259">J328+J354+J399+J412+J417+J432+J443</f>
        <v>290921.378662</v>
      </c>
      <c r="K327" s="34">
        <f t="shared" si="259"/>
        <v>290921.378662</v>
      </c>
      <c r="L327" s="34">
        <f t="shared" ref="L327:V327" si="260">L328+L354+L399+L412+L417+L432+L443</f>
        <v>0</v>
      </c>
      <c r="M327" s="34">
        <f t="shared" si="260"/>
        <v>0</v>
      </c>
      <c r="N327" s="34">
        <f t="shared" si="260"/>
        <v>0</v>
      </c>
      <c r="O327" s="34">
        <f t="shared" si="260"/>
        <v>148911</v>
      </c>
      <c r="P327" s="34">
        <f t="shared" si="260"/>
        <v>148818</v>
      </c>
      <c r="Q327" s="34">
        <f t="shared" si="260"/>
        <v>4255</v>
      </c>
      <c r="R327" s="34">
        <f t="shared" si="260"/>
        <v>2255</v>
      </c>
      <c r="S327" s="34">
        <f t="shared" si="260"/>
        <v>2000</v>
      </c>
      <c r="T327" s="34">
        <f t="shared" si="260"/>
        <v>0</v>
      </c>
      <c r="U327" s="34">
        <f t="shared" si="260"/>
        <v>0</v>
      </c>
      <c r="V327" s="34">
        <f t="shared" si="260"/>
        <v>144563</v>
      </c>
      <c r="W327" s="34">
        <f t="shared" ref="W327:X327" si="261">W328+W354+W399+W412+W417+W432+W443</f>
        <v>76943</v>
      </c>
      <c r="X327" s="34">
        <f t="shared" si="261"/>
        <v>76943</v>
      </c>
      <c r="Y327" s="34">
        <f t="shared" ref="Y327:AB327" si="262">Y328+Y354+Y399+Y412+Y417+Y432+Y443</f>
        <v>0</v>
      </c>
      <c r="Z327" s="34">
        <f t="shared" si="262"/>
        <v>0</v>
      </c>
      <c r="AA327" s="34">
        <f t="shared" si="262"/>
        <v>0</v>
      </c>
      <c r="AB327" s="34">
        <f t="shared" si="262"/>
        <v>67620</v>
      </c>
      <c r="AC327" s="224">
        <f t="shared" ref="AC327:AC366" si="263">P327/C327*100</f>
        <v>33.20515650394605</v>
      </c>
      <c r="AD327" s="12"/>
      <c r="AE327" s="4"/>
      <c r="AF327">
        <v>60</v>
      </c>
      <c r="AG327">
        <v>9</v>
      </c>
    </row>
    <row r="328" spans="1:33" ht="37.5">
      <c r="A328" s="165" t="s">
        <v>642</v>
      </c>
      <c r="B328" s="137" t="s">
        <v>186</v>
      </c>
      <c r="C328" s="34">
        <f t="shared" ref="C328:V328" si="264">C329</f>
        <v>325037.378662</v>
      </c>
      <c r="D328" s="34">
        <f t="shared" si="264"/>
        <v>0</v>
      </c>
      <c r="E328" s="34">
        <f t="shared" si="264"/>
        <v>0</v>
      </c>
      <c r="F328" s="34">
        <f t="shared" si="264"/>
        <v>0</v>
      </c>
      <c r="G328" s="34">
        <f t="shared" si="264"/>
        <v>0</v>
      </c>
      <c r="H328" s="34">
        <f t="shared" si="264"/>
        <v>0</v>
      </c>
      <c r="I328" s="34">
        <f t="shared" si="264"/>
        <v>325037.378662</v>
      </c>
      <c r="J328" s="34">
        <f t="shared" si="264"/>
        <v>284976.378662</v>
      </c>
      <c r="K328" s="34">
        <f t="shared" si="264"/>
        <v>284976.378662</v>
      </c>
      <c r="L328" s="34">
        <f t="shared" si="264"/>
        <v>0</v>
      </c>
      <c r="M328" s="34">
        <f t="shared" si="264"/>
        <v>0</v>
      </c>
      <c r="N328" s="34">
        <f t="shared" si="264"/>
        <v>0</v>
      </c>
      <c r="O328" s="34">
        <f t="shared" si="264"/>
        <v>40061</v>
      </c>
      <c r="P328" s="34">
        <f t="shared" si="264"/>
        <v>104207</v>
      </c>
      <c r="Q328" s="34">
        <f t="shared" si="264"/>
        <v>0</v>
      </c>
      <c r="R328" s="34">
        <f t="shared" si="264"/>
        <v>0</v>
      </c>
      <c r="S328" s="34">
        <f t="shared" si="264"/>
        <v>0</v>
      </c>
      <c r="T328" s="34">
        <f t="shared" si="264"/>
        <v>0</v>
      </c>
      <c r="U328" s="34">
        <f t="shared" si="264"/>
        <v>0</v>
      </c>
      <c r="V328" s="34">
        <f t="shared" si="264"/>
        <v>104207</v>
      </c>
      <c r="W328" s="34">
        <f t="shared" ref="W328:AB328" si="265">W329</f>
        <v>70998</v>
      </c>
      <c r="X328" s="34">
        <f t="shared" si="265"/>
        <v>70998</v>
      </c>
      <c r="Y328" s="34">
        <f t="shared" si="265"/>
        <v>0</v>
      </c>
      <c r="Z328" s="34">
        <f t="shared" si="265"/>
        <v>0</v>
      </c>
      <c r="AA328" s="34">
        <f t="shared" si="265"/>
        <v>0</v>
      </c>
      <c r="AB328" s="34">
        <f t="shared" si="265"/>
        <v>33209</v>
      </c>
      <c r="AC328" s="224">
        <f t="shared" si="263"/>
        <v>32.060005045869758</v>
      </c>
      <c r="AD328" s="12"/>
      <c r="AE328" s="4">
        <v>0</v>
      </c>
      <c r="AF328">
        <v>9</v>
      </c>
      <c r="AG328">
        <v>0</v>
      </c>
    </row>
    <row r="329" spans="1:33">
      <c r="A329" s="165" t="s">
        <v>38</v>
      </c>
      <c r="B329" s="137" t="s">
        <v>29</v>
      </c>
      <c r="C329" s="34">
        <f t="shared" ref="C329:I329" si="266">C330+C341+C350</f>
        <v>325037.378662</v>
      </c>
      <c r="D329" s="34">
        <f t="shared" si="266"/>
        <v>0</v>
      </c>
      <c r="E329" s="34">
        <f t="shared" si="266"/>
        <v>0</v>
      </c>
      <c r="F329" s="34">
        <f t="shared" si="266"/>
        <v>0</v>
      </c>
      <c r="G329" s="34">
        <f t="shared" si="266"/>
        <v>0</v>
      </c>
      <c r="H329" s="34">
        <f t="shared" si="266"/>
        <v>0</v>
      </c>
      <c r="I329" s="34">
        <f t="shared" si="266"/>
        <v>325037.378662</v>
      </c>
      <c r="J329" s="34">
        <f t="shared" ref="J329:K329" si="267">J330+J341+J350</f>
        <v>284976.378662</v>
      </c>
      <c r="K329" s="34">
        <f t="shared" si="267"/>
        <v>284976.378662</v>
      </c>
      <c r="L329" s="34">
        <f t="shared" ref="L329:V329" si="268">L330+L341+L350</f>
        <v>0</v>
      </c>
      <c r="M329" s="34">
        <f t="shared" si="268"/>
        <v>0</v>
      </c>
      <c r="N329" s="34">
        <f t="shared" si="268"/>
        <v>0</v>
      </c>
      <c r="O329" s="34">
        <f t="shared" si="268"/>
        <v>40061</v>
      </c>
      <c r="P329" s="34">
        <f t="shared" si="268"/>
        <v>104207</v>
      </c>
      <c r="Q329" s="34">
        <f t="shared" si="268"/>
        <v>0</v>
      </c>
      <c r="R329" s="34">
        <f t="shared" si="268"/>
        <v>0</v>
      </c>
      <c r="S329" s="34">
        <f t="shared" si="268"/>
        <v>0</v>
      </c>
      <c r="T329" s="34">
        <f t="shared" si="268"/>
        <v>0</v>
      </c>
      <c r="U329" s="34">
        <f t="shared" si="268"/>
        <v>0</v>
      </c>
      <c r="V329" s="34">
        <f t="shared" si="268"/>
        <v>104207</v>
      </c>
      <c r="W329" s="34">
        <f t="shared" ref="W329:X329" si="269">W330+W341+W350</f>
        <v>70998</v>
      </c>
      <c r="X329" s="34">
        <f t="shared" si="269"/>
        <v>70998</v>
      </c>
      <c r="Y329" s="34">
        <f t="shared" ref="Y329:AB329" si="270">Y330+Y341+Y350</f>
        <v>0</v>
      </c>
      <c r="Z329" s="34">
        <f t="shared" si="270"/>
        <v>0</v>
      </c>
      <c r="AA329" s="34">
        <f t="shared" si="270"/>
        <v>0</v>
      </c>
      <c r="AB329" s="34">
        <f t="shared" si="270"/>
        <v>33209</v>
      </c>
      <c r="AC329" s="224">
        <f t="shared" si="263"/>
        <v>32.060005045869758</v>
      </c>
      <c r="AD329" s="12"/>
      <c r="AE329" s="4"/>
      <c r="AF329">
        <v>9</v>
      </c>
      <c r="AG329">
        <v>0</v>
      </c>
    </row>
    <row r="330" spans="1:33">
      <c r="A330" s="161" t="s">
        <v>30</v>
      </c>
      <c r="B330" s="128" t="s">
        <v>472</v>
      </c>
      <c r="C330" s="34">
        <f t="shared" ref="C330:I330" si="271">C331+C337</f>
        <v>284976.378662</v>
      </c>
      <c r="D330" s="34">
        <f t="shared" si="271"/>
        <v>0</v>
      </c>
      <c r="E330" s="34">
        <f t="shared" si="271"/>
        <v>0</v>
      </c>
      <c r="F330" s="34">
        <f t="shared" si="271"/>
        <v>0</v>
      </c>
      <c r="G330" s="34">
        <f t="shared" si="271"/>
        <v>0</v>
      </c>
      <c r="H330" s="34">
        <f t="shared" si="271"/>
        <v>0</v>
      </c>
      <c r="I330" s="34">
        <f t="shared" si="271"/>
        <v>284976.378662</v>
      </c>
      <c r="J330" s="34">
        <f t="shared" ref="J330" si="272">J331+J337</f>
        <v>284976.378662</v>
      </c>
      <c r="K330" s="34">
        <f t="shared" ref="K330:V330" si="273">K331+K337</f>
        <v>284976.378662</v>
      </c>
      <c r="L330" s="34">
        <f t="shared" si="273"/>
        <v>0</v>
      </c>
      <c r="M330" s="34">
        <f t="shared" si="273"/>
        <v>0</v>
      </c>
      <c r="N330" s="34">
        <f t="shared" si="273"/>
        <v>0</v>
      </c>
      <c r="O330" s="34">
        <f t="shared" si="273"/>
        <v>0</v>
      </c>
      <c r="P330" s="34">
        <f t="shared" si="273"/>
        <v>70998</v>
      </c>
      <c r="Q330" s="34">
        <f t="shared" si="273"/>
        <v>0</v>
      </c>
      <c r="R330" s="34">
        <f t="shared" si="273"/>
        <v>0</v>
      </c>
      <c r="S330" s="34">
        <f t="shared" si="273"/>
        <v>0</v>
      </c>
      <c r="T330" s="34">
        <f t="shared" si="273"/>
        <v>0</v>
      </c>
      <c r="U330" s="34">
        <f t="shared" si="273"/>
        <v>0</v>
      </c>
      <c r="V330" s="34">
        <f t="shared" si="273"/>
        <v>70998</v>
      </c>
      <c r="W330" s="34">
        <f t="shared" ref="W330:X330" si="274">W331+W337</f>
        <v>70998</v>
      </c>
      <c r="X330" s="34">
        <f t="shared" si="274"/>
        <v>70998</v>
      </c>
      <c r="Y330" s="34">
        <f t="shared" ref="Y330" si="275">Y331+Y337</f>
        <v>0</v>
      </c>
      <c r="Z330" s="34">
        <f t="shared" ref="Z330" si="276">Z331+Z337</f>
        <v>0</v>
      </c>
      <c r="AA330" s="34">
        <f t="shared" ref="AA330" si="277">AA331+AA337</f>
        <v>0</v>
      </c>
      <c r="AB330" s="34"/>
      <c r="AC330" s="224">
        <f t="shared" si="263"/>
        <v>24.913643837199615</v>
      </c>
      <c r="AD330" s="12"/>
      <c r="AE330" s="4"/>
      <c r="AF330">
        <v>4</v>
      </c>
      <c r="AG330">
        <v>0</v>
      </c>
    </row>
    <row r="331" spans="1:33" ht="19.5">
      <c r="A331" s="166" t="s">
        <v>52</v>
      </c>
      <c r="B331" s="164" t="s">
        <v>32</v>
      </c>
      <c r="C331" s="38">
        <f t="shared" ref="C331:H331" si="278">SUM(C332:C336)</f>
        <v>284976.378662</v>
      </c>
      <c r="D331" s="38">
        <f t="shared" si="278"/>
        <v>0</v>
      </c>
      <c r="E331" s="38">
        <f t="shared" si="278"/>
        <v>0</v>
      </c>
      <c r="F331" s="38">
        <f t="shared" si="278"/>
        <v>0</v>
      </c>
      <c r="G331" s="38">
        <f t="shared" si="278"/>
        <v>0</v>
      </c>
      <c r="H331" s="38">
        <f t="shared" si="278"/>
        <v>0</v>
      </c>
      <c r="I331" s="38">
        <f>SUM(I332:I336)</f>
        <v>284976.378662</v>
      </c>
      <c r="J331" s="38">
        <f t="shared" ref="J331:K331" si="279">SUM(J332:J336)</f>
        <v>284976.378662</v>
      </c>
      <c r="K331" s="38">
        <f t="shared" si="279"/>
        <v>284976.378662</v>
      </c>
      <c r="L331" s="38">
        <f t="shared" ref="L331:V331" si="280">SUM(L332:L336)</f>
        <v>0</v>
      </c>
      <c r="M331" s="38">
        <f t="shared" si="280"/>
        <v>0</v>
      </c>
      <c r="N331" s="38">
        <f t="shared" si="280"/>
        <v>0</v>
      </c>
      <c r="O331" s="38">
        <f t="shared" si="280"/>
        <v>0</v>
      </c>
      <c r="P331" s="38">
        <f t="shared" si="280"/>
        <v>70998</v>
      </c>
      <c r="Q331" s="38">
        <f t="shared" si="280"/>
        <v>0</v>
      </c>
      <c r="R331" s="38">
        <f t="shared" si="280"/>
        <v>0</v>
      </c>
      <c r="S331" s="38">
        <f t="shared" si="280"/>
        <v>0</v>
      </c>
      <c r="T331" s="38">
        <f t="shared" si="280"/>
        <v>0</v>
      </c>
      <c r="U331" s="38">
        <f t="shared" si="280"/>
        <v>0</v>
      </c>
      <c r="V331" s="38">
        <f t="shared" si="280"/>
        <v>70998</v>
      </c>
      <c r="W331" s="38">
        <f t="shared" ref="W331:X331" si="281">SUM(W332:W336)</f>
        <v>70998</v>
      </c>
      <c r="X331" s="38">
        <f t="shared" si="281"/>
        <v>70998</v>
      </c>
      <c r="Y331" s="38">
        <f t="shared" ref="Y331:AA331" si="282">SUM(Y332:Y336)</f>
        <v>0</v>
      </c>
      <c r="Z331" s="38">
        <f t="shared" si="282"/>
        <v>0</v>
      </c>
      <c r="AA331" s="38">
        <f t="shared" si="282"/>
        <v>0</v>
      </c>
      <c r="AB331" s="38"/>
      <c r="AC331" s="224">
        <f t="shared" si="263"/>
        <v>24.913643837199615</v>
      </c>
      <c r="AD331" s="12"/>
      <c r="AE331" s="4">
        <v>0</v>
      </c>
      <c r="AF331">
        <v>1</v>
      </c>
      <c r="AG331">
        <v>0</v>
      </c>
    </row>
    <row r="332" spans="1:33" ht="60" customHeight="1">
      <c r="A332" s="134" t="s">
        <v>49</v>
      </c>
      <c r="B332" s="135" t="s">
        <v>643</v>
      </c>
      <c r="C332" s="220">
        <f t="shared" ref="C332:C336" si="283">D332+I332</f>
        <v>0</v>
      </c>
      <c r="D332" s="35">
        <f>SUM(E332:H332)</f>
        <v>0</v>
      </c>
      <c r="E332" s="35"/>
      <c r="F332" s="35"/>
      <c r="G332" s="35"/>
      <c r="H332" s="35"/>
      <c r="I332" s="35">
        <f t="shared" ref="I332:I340" si="284">J332+O332</f>
        <v>0</v>
      </c>
      <c r="J332" s="35">
        <f>SUM(K332:N332)</f>
        <v>0</v>
      </c>
      <c r="K332" s="35"/>
      <c r="L332" s="35"/>
      <c r="M332" s="35"/>
      <c r="N332" s="35"/>
      <c r="O332" s="35"/>
      <c r="P332" s="4"/>
      <c r="Q332" s="4"/>
      <c r="R332" s="213"/>
      <c r="S332" s="213"/>
      <c r="T332" s="213"/>
      <c r="U332" s="213"/>
      <c r="V332" s="213"/>
      <c r="W332" s="213"/>
      <c r="X332" s="213"/>
      <c r="Y332" s="213"/>
      <c r="Z332" s="213"/>
      <c r="AA332" s="213"/>
      <c r="AB332" s="213"/>
      <c r="AC332" s="224"/>
      <c r="AD332" s="12" t="s">
        <v>271</v>
      </c>
      <c r="AE332" s="4">
        <v>0</v>
      </c>
      <c r="AF332">
        <v>1</v>
      </c>
    </row>
    <row r="333" spans="1:33" ht="56.25">
      <c r="A333" s="134" t="s">
        <v>54</v>
      </c>
      <c r="B333" s="135" t="s">
        <v>810</v>
      </c>
      <c r="C333" s="220">
        <f t="shared" si="283"/>
        <v>14293.1415</v>
      </c>
      <c r="D333" s="35">
        <f t="shared" ref="D333:D334" si="285">SUM(E333:H333)</f>
        <v>0</v>
      </c>
      <c r="E333" s="35"/>
      <c r="F333" s="35"/>
      <c r="G333" s="35"/>
      <c r="H333" s="35"/>
      <c r="I333" s="35">
        <f t="shared" si="284"/>
        <v>14293.1415</v>
      </c>
      <c r="J333" s="35">
        <f>SUM(K333:N333)</f>
        <v>14293.1415</v>
      </c>
      <c r="K333" s="35">
        <v>14293.1415</v>
      </c>
      <c r="L333" s="35"/>
      <c r="M333" s="35"/>
      <c r="N333" s="35"/>
      <c r="O333" s="35"/>
      <c r="P333" s="4"/>
      <c r="Q333" s="4"/>
      <c r="R333" s="213"/>
      <c r="S333" s="213"/>
      <c r="T333" s="213"/>
      <c r="U333" s="213"/>
      <c r="V333" s="213"/>
      <c r="W333" s="213"/>
      <c r="X333" s="213"/>
      <c r="Y333" s="213"/>
      <c r="Z333" s="213"/>
      <c r="AA333" s="213"/>
      <c r="AB333" s="213"/>
      <c r="AC333" s="224">
        <f t="shared" si="263"/>
        <v>0</v>
      </c>
      <c r="AD333" s="12" t="s">
        <v>271</v>
      </c>
      <c r="AE333" s="4"/>
    </row>
    <row r="334" spans="1:33" ht="52.5" customHeight="1">
      <c r="A334" s="134" t="s">
        <v>138</v>
      </c>
      <c r="B334" s="135" t="s">
        <v>811</v>
      </c>
      <c r="C334" s="220">
        <f t="shared" si="283"/>
        <v>20683.237162000001</v>
      </c>
      <c r="D334" s="35">
        <f t="shared" si="285"/>
        <v>0</v>
      </c>
      <c r="E334" s="35"/>
      <c r="F334" s="35"/>
      <c r="G334" s="35"/>
      <c r="H334" s="35"/>
      <c r="I334" s="35">
        <f t="shared" si="284"/>
        <v>20683.237162000001</v>
      </c>
      <c r="J334" s="35">
        <f>SUM(K334:N334)</f>
        <v>20683.237162000001</v>
      </c>
      <c r="K334" s="35">
        <v>20683.237162000001</v>
      </c>
      <c r="L334" s="35"/>
      <c r="M334" s="35"/>
      <c r="N334" s="35"/>
      <c r="O334" s="35"/>
      <c r="P334" s="4"/>
      <c r="Q334" s="4"/>
      <c r="R334" s="213"/>
      <c r="S334" s="213"/>
      <c r="T334" s="213"/>
      <c r="U334" s="213"/>
      <c r="V334" s="213"/>
      <c r="W334" s="213"/>
      <c r="X334" s="213"/>
      <c r="Y334" s="213"/>
      <c r="Z334" s="213"/>
      <c r="AA334" s="213"/>
      <c r="AB334" s="213"/>
      <c r="AC334" s="224">
        <f t="shared" si="263"/>
        <v>0</v>
      </c>
      <c r="AD334" s="12" t="s">
        <v>271</v>
      </c>
      <c r="AE334" s="4"/>
    </row>
    <row r="335" spans="1:33" ht="52.5" customHeight="1">
      <c r="A335" s="249" t="s">
        <v>140</v>
      </c>
      <c r="B335" s="250" t="s">
        <v>830</v>
      </c>
      <c r="C335" s="220">
        <f t="shared" si="283"/>
        <v>120000</v>
      </c>
      <c r="D335" s="35"/>
      <c r="E335" s="35"/>
      <c r="F335" s="35"/>
      <c r="G335" s="35"/>
      <c r="H335" s="35"/>
      <c r="I335" s="35">
        <f t="shared" si="284"/>
        <v>120000</v>
      </c>
      <c r="J335" s="35">
        <f>SUM(K335:N335)</f>
        <v>120000</v>
      </c>
      <c r="K335" s="35">
        <v>120000</v>
      </c>
      <c r="L335" s="35"/>
      <c r="M335" s="35"/>
      <c r="N335" s="35"/>
      <c r="O335" s="35"/>
      <c r="P335" s="36">
        <f>Q335+V335</f>
        <v>39198</v>
      </c>
      <c r="Q335" s="36">
        <f>SUM(R335:U335)</f>
        <v>0</v>
      </c>
      <c r="R335" s="213"/>
      <c r="S335" s="213"/>
      <c r="T335" s="213"/>
      <c r="U335" s="213"/>
      <c r="V335" s="39">
        <f>W335+AB335</f>
        <v>39198</v>
      </c>
      <c r="W335" s="39">
        <f>SUM(X335:AA335)</f>
        <v>39198</v>
      </c>
      <c r="X335" s="39">
        <v>39198</v>
      </c>
      <c r="Y335" s="213"/>
      <c r="Z335" s="213"/>
      <c r="AA335" s="213"/>
      <c r="AB335" s="213"/>
      <c r="AC335" s="224">
        <f t="shared" si="263"/>
        <v>32.664999999999999</v>
      </c>
      <c r="AD335" s="12" t="s">
        <v>713</v>
      </c>
      <c r="AE335" s="251" t="s">
        <v>832</v>
      </c>
    </row>
    <row r="336" spans="1:33" ht="52.5" customHeight="1">
      <c r="A336" s="249" t="s">
        <v>201</v>
      </c>
      <c r="B336" s="250" t="s">
        <v>831</v>
      </c>
      <c r="C336" s="220">
        <f t="shared" si="283"/>
        <v>130000</v>
      </c>
      <c r="D336" s="35"/>
      <c r="E336" s="35"/>
      <c r="F336" s="35"/>
      <c r="G336" s="35"/>
      <c r="H336" s="35"/>
      <c r="I336" s="35">
        <f t="shared" si="284"/>
        <v>130000</v>
      </c>
      <c r="J336" s="35">
        <f>SUM(K336:N336)</f>
        <v>130000</v>
      </c>
      <c r="K336" s="35">
        <v>130000</v>
      </c>
      <c r="L336" s="35"/>
      <c r="M336" s="35"/>
      <c r="N336" s="35"/>
      <c r="O336" s="35"/>
      <c r="P336" s="36">
        <f>Q336+V336</f>
        <v>31800</v>
      </c>
      <c r="Q336" s="36">
        <f>SUM(R336:U336)</f>
        <v>0</v>
      </c>
      <c r="R336" s="213"/>
      <c r="S336" s="213"/>
      <c r="T336" s="213"/>
      <c r="U336" s="213"/>
      <c r="V336" s="39">
        <f>W336+AB336</f>
        <v>31800</v>
      </c>
      <c r="W336" s="39">
        <f>SUM(X336:AA336)</f>
        <v>31800</v>
      </c>
      <c r="X336" s="39">
        <v>31800</v>
      </c>
      <c r="Y336" s="213"/>
      <c r="Z336" s="213"/>
      <c r="AA336" s="213"/>
      <c r="AB336" s="213"/>
      <c r="AC336" s="224"/>
      <c r="AD336" s="12" t="s">
        <v>261</v>
      </c>
      <c r="AE336" s="251" t="s">
        <v>832</v>
      </c>
    </row>
    <row r="337" spans="1:33" ht="19.5">
      <c r="A337" s="162" t="s">
        <v>46</v>
      </c>
      <c r="B337" s="163" t="s">
        <v>33</v>
      </c>
      <c r="C337" s="163"/>
      <c r="D337" s="35">
        <v>0</v>
      </c>
      <c r="E337" s="35">
        <v>0</v>
      </c>
      <c r="F337" s="35">
        <v>0</v>
      </c>
      <c r="G337" s="35"/>
      <c r="H337" s="35"/>
      <c r="I337" s="35">
        <f t="shared" si="284"/>
        <v>0</v>
      </c>
      <c r="J337" s="35"/>
      <c r="K337" s="35"/>
      <c r="L337" s="35"/>
      <c r="M337" s="35"/>
      <c r="N337" s="35"/>
      <c r="O337" s="35"/>
      <c r="P337" s="4"/>
      <c r="Q337" s="4"/>
      <c r="R337" s="213"/>
      <c r="S337" s="213"/>
      <c r="T337" s="213"/>
      <c r="U337" s="213"/>
      <c r="V337" s="213"/>
      <c r="W337" s="213"/>
      <c r="X337" s="213"/>
      <c r="Y337" s="213"/>
      <c r="Z337" s="213"/>
      <c r="AA337" s="213"/>
      <c r="AB337" s="213"/>
      <c r="AC337" s="224"/>
      <c r="AD337" s="12"/>
      <c r="AE337" s="4"/>
      <c r="AF337">
        <v>3</v>
      </c>
      <c r="AG337">
        <v>0</v>
      </c>
    </row>
    <row r="338" spans="1:33" ht="37.5">
      <c r="A338" s="76">
        <v>1</v>
      </c>
      <c r="B338" s="139" t="s">
        <v>644</v>
      </c>
      <c r="C338" s="220">
        <f t="shared" ref="C338:C340" si="286">D338+I338</f>
        <v>0</v>
      </c>
      <c r="D338" s="35"/>
      <c r="E338" s="35"/>
      <c r="F338" s="35"/>
      <c r="G338" s="35"/>
      <c r="H338" s="35"/>
      <c r="I338" s="35">
        <f t="shared" si="284"/>
        <v>0</v>
      </c>
      <c r="J338" s="35"/>
      <c r="K338" s="35"/>
      <c r="L338" s="35"/>
      <c r="M338" s="35"/>
      <c r="N338" s="35"/>
      <c r="O338" s="35"/>
      <c r="P338" s="4"/>
      <c r="Q338" s="4"/>
      <c r="R338" s="213"/>
      <c r="S338" s="213"/>
      <c r="T338" s="213"/>
      <c r="U338" s="213"/>
      <c r="V338" s="213"/>
      <c r="W338" s="213"/>
      <c r="X338" s="213"/>
      <c r="Y338" s="213"/>
      <c r="Z338" s="213"/>
      <c r="AA338" s="213"/>
      <c r="AB338" s="213"/>
      <c r="AC338" s="224"/>
      <c r="AD338" s="12" t="s">
        <v>722</v>
      </c>
      <c r="AE338" s="4"/>
      <c r="AF338">
        <v>1</v>
      </c>
    </row>
    <row r="339" spans="1:33" ht="37.5">
      <c r="A339" s="134">
        <v>2</v>
      </c>
      <c r="B339" s="135" t="s">
        <v>645</v>
      </c>
      <c r="C339" s="220">
        <f t="shared" si="286"/>
        <v>0</v>
      </c>
      <c r="D339" s="35">
        <v>0</v>
      </c>
      <c r="E339" s="35"/>
      <c r="F339" s="35"/>
      <c r="G339" s="35"/>
      <c r="H339" s="35"/>
      <c r="I339" s="35">
        <f t="shared" si="284"/>
        <v>0</v>
      </c>
      <c r="J339" s="35"/>
      <c r="K339" s="35"/>
      <c r="L339" s="35"/>
      <c r="M339" s="35"/>
      <c r="N339" s="35"/>
      <c r="O339" s="35"/>
      <c r="P339" s="4"/>
      <c r="Q339" s="4"/>
      <c r="R339" s="213"/>
      <c r="S339" s="213"/>
      <c r="T339" s="213"/>
      <c r="U339" s="213"/>
      <c r="V339" s="213"/>
      <c r="W339" s="213"/>
      <c r="X339" s="213"/>
      <c r="Y339" s="213"/>
      <c r="Z339" s="213"/>
      <c r="AA339" s="213"/>
      <c r="AB339" s="213"/>
      <c r="AC339" s="224"/>
      <c r="AD339" s="12" t="s">
        <v>272</v>
      </c>
      <c r="AE339" s="4"/>
      <c r="AF339">
        <v>1</v>
      </c>
    </row>
    <row r="340" spans="1:33" ht="37.5">
      <c r="A340" s="76">
        <v>3</v>
      </c>
      <c r="B340" s="167" t="s">
        <v>646</v>
      </c>
      <c r="C340" s="220">
        <f t="shared" si="286"/>
        <v>0</v>
      </c>
      <c r="D340" s="35"/>
      <c r="E340" s="35"/>
      <c r="F340" s="35"/>
      <c r="G340" s="35"/>
      <c r="H340" s="35"/>
      <c r="I340" s="35">
        <f t="shared" si="284"/>
        <v>0</v>
      </c>
      <c r="J340" s="35"/>
      <c r="K340" s="35"/>
      <c r="L340" s="35"/>
      <c r="M340" s="35"/>
      <c r="N340" s="35"/>
      <c r="O340" s="35"/>
      <c r="P340" s="4"/>
      <c r="Q340" s="4"/>
      <c r="R340" s="213"/>
      <c r="S340" s="213"/>
      <c r="T340" s="213"/>
      <c r="U340" s="213"/>
      <c r="V340" s="213"/>
      <c r="W340" s="213"/>
      <c r="X340" s="213"/>
      <c r="Y340" s="213"/>
      <c r="Z340" s="213"/>
      <c r="AA340" s="213"/>
      <c r="AB340" s="213"/>
      <c r="AC340" s="224"/>
      <c r="AD340" s="12" t="s">
        <v>715</v>
      </c>
      <c r="AE340" s="4">
        <v>0</v>
      </c>
      <c r="AF340">
        <v>1</v>
      </c>
    </row>
    <row r="341" spans="1:33">
      <c r="A341" s="127" t="s">
        <v>34</v>
      </c>
      <c r="B341" s="128" t="s">
        <v>473</v>
      </c>
      <c r="C341" s="34">
        <f>C342+C344</f>
        <v>40061</v>
      </c>
      <c r="D341" s="34">
        <f t="shared" ref="D341:I341" si="287">D342+D344</f>
        <v>0</v>
      </c>
      <c r="E341" s="34">
        <f t="shared" si="287"/>
        <v>0</v>
      </c>
      <c r="F341" s="34">
        <f t="shared" si="287"/>
        <v>0</v>
      </c>
      <c r="G341" s="34">
        <f t="shared" si="287"/>
        <v>0</v>
      </c>
      <c r="H341" s="34">
        <f t="shared" si="287"/>
        <v>0</v>
      </c>
      <c r="I341" s="34">
        <f t="shared" si="287"/>
        <v>40061</v>
      </c>
      <c r="J341" s="34">
        <f t="shared" ref="J341" si="288">J342+J344</f>
        <v>0</v>
      </c>
      <c r="K341" s="34">
        <f t="shared" ref="K341" si="289">K342+K344</f>
        <v>0</v>
      </c>
      <c r="L341" s="34">
        <f t="shared" ref="L341" si="290">L342+L344</f>
        <v>0</v>
      </c>
      <c r="M341" s="34">
        <f t="shared" ref="M341" si="291">M342+M344</f>
        <v>0</v>
      </c>
      <c r="N341" s="34">
        <f t="shared" ref="N341" si="292">N342+N344</f>
        <v>0</v>
      </c>
      <c r="O341" s="34">
        <f t="shared" ref="O341" si="293">O342+O344</f>
        <v>40061</v>
      </c>
      <c r="P341" s="34">
        <f t="shared" ref="P341" si="294">P342+P344</f>
        <v>33209</v>
      </c>
      <c r="Q341" s="34">
        <f t="shared" ref="Q341" si="295">Q342+Q344</f>
        <v>0</v>
      </c>
      <c r="R341" s="34">
        <f t="shared" ref="R341" si="296">R342+R344</f>
        <v>0</v>
      </c>
      <c r="S341" s="34">
        <f t="shared" ref="S341" si="297">S342+S344</f>
        <v>0</v>
      </c>
      <c r="T341" s="34">
        <f t="shared" ref="T341" si="298">T342+T344</f>
        <v>0</v>
      </c>
      <c r="U341" s="34">
        <f t="shared" ref="U341" si="299">U342+U344</f>
        <v>0</v>
      </c>
      <c r="V341" s="34">
        <f t="shared" ref="V341:AB341" si="300">V342+V344</f>
        <v>33209</v>
      </c>
      <c r="W341" s="34">
        <f t="shared" si="300"/>
        <v>0</v>
      </c>
      <c r="X341" s="34">
        <f t="shared" si="300"/>
        <v>0</v>
      </c>
      <c r="Y341" s="34">
        <f t="shared" si="300"/>
        <v>0</v>
      </c>
      <c r="Z341" s="34">
        <f t="shared" si="300"/>
        <v>0</v>
      </c>
      <c r="AA341" s="34">
        <f t="shared" si="300"/>
        <v>0</v>
      </c>
      <c r="AB341" s="34">
        <f t="shared" si="300"/>
        <v>33209</v>
      </c>
      <c r="AC341" s="224"/>
      <c r="AD341" s="12"/>
      <c r="AE341" s="4">
        <v>0</v>
      </c>
      <c r="AF341">
        <v>3</v>
      </c>
      <c r="AG341">
        <v>0</v>
      </c>
    </row>
    <row r="342" spans="1:33" ht="19.5">
      <c r="A342" s="50" t="s">
        <v>52</v>
      </c>
      <c r="B342" s="164" t="s">
        <v>32</v>
      </c>
      <c r="C342" s="164">
        <f>C343</f>
        <v>0</v>
      </c>
      <c r="D342" s="164">
        <f t="shared" ref="D342:AB342" si="301">D343</f>
        <v>0</v>
      </c>
      <c r="E342" s="164">
        <f t="shared" si="301"/>
        <v>0</v>
      </c>
      <c r="F342" s="164">
        <f t="shared" si="301"/>
        <v>0</v>
      </c>
      <c r="G342" s="164">
        <f t="shared" si="301"/>
        <v>0</v>
      </c>
      <c r="H342" s="164">
        <f t="shared" si="301"/>
        <v>0</v>
      </c>
      <c r="I342" s="164"/>
      <c r="J342" s="164">
        <f t="shared" si="301"/>
        <v>0</v>
      </c>
      <c r="K342" s="164">
        <f t="shared" si="301"/>
        <v>0</v>
      </c>
      <c r="L342" s="164">
        <f t="shared" si="301"/>
        <v>0</v>
      </c>
      <c r="M342" s="164">
        <f t="shared" si="301"/>
        <v>0</v>
      </c>
      <c r="N342" s="164">
        <f t="shared" si="301"/>
        <v>0</v>
      </c>
      <c r="O342" s="164"/>
      <c r="P342" s="164">
        <f t="shared" si="301"/>
        <v>0</v>
      </c>
      <c r="Q342" s="164">
        <f t="shared" si="301"/>
        <v>0</v>
      </c>
      <c r="R342" s="164">
        <f t="shared" si="301"/>
        <v>0</v>
      </c>
      <c r="S342" s="164">
        <f t="shared" si="301"/>
        <v>0</v>
      </c>
      <c r="T342" s="164">
        <f t="shared" si="301"/>
        <v>0</v>
      </c>
      <c r="U342" s="164">
        <f t="shared" si="301"/>
        <v>0</v>
      </c>
      <c r="V342" s="164">
        <f t="shared" si="301"/>
        <v>0</v>
      </c>
      <c r="W342" s="164">
        <f t="shared" si="301"/>
        <v>0</v>
      </c>
      <c r="X342" s="164">
        <f t="shared" si="301"/>
        <v>0</v>
      </c>
      <c r="Y342" s="164">
        <f t="shared" si="301"/>
        <v>0</v>
      </c>
      <c r="Z342" s="164">
        <f t="shared" si="301"/>
        <v>0</v>
      </c>
      <c r="AA342" s="164">
        <f t="shared" si="301"/>
        <v>0</v>
      </c>
      <c r="AB342" s="164">
        <f t="shared" si="301"/>
        <v>0</v>
      </c>
      <c r="AC342" s="224"/>
      <c r="AD342" s="12"/>
      <c r="AE342" s="4"/>
      <c r="AF342">
        <v>1</v>
      </c>
      <c r="AG342">
        <v>0</v>
      </c>
    </row>
    <row r="343" spans="1:33" ht="37.5">
      <c r="A343" s="143"/>
      <c r="B343" s="139" t="s">
        <v>189</v>
      </c>
      <c r="C343" s="220">
        <f>D343+I343</f>
        <v>0</v>
      </c>
      <c r="D343" s="35"/>
      <c r="E343" s="35"/>
      <c r="F343" s="35"/>
      <c r="G343" s="35"/>
      <c r="H343" s="35"/>
      <c r="I343" s="35"/>
      <c r="J343" s="35"/>
      <c r="K343" s="35"/>
      <c r="L343" s="35"/>
      <c r="M343" s="35"/>
      <c r="N343" s="35"/>
      <c r="O343" s="35"/>
      <c r="P343" s="4"/>
      <c r="Q343" s="4"/>
      <c r="R343" s="213"/>
      <c r="S343" s="213"/>
      <c r="T343" s="213"/>
      <c r="U343" s="213"/>
      <c r="V343" s="213"/>
      <c r="W343" s="213"/>
      <c r="X343" s="213"/>
      <c r="Y343" s="213"/>
      <c r="Z343" s="213"/>
      <c r="AA343" s="213"/>
      <c r="AB343" s="213"/>
      <c r="AC343" s="224"/>
      <c r="AD343" s="12" t="s">
        <v>272</v>
      </c>
      <c r="AE343" s="4"/>
      <c r="AF343">
        <v>1</v>
      </c>
    </row>
    <row r="344" spans="1:33" ht="19.5">
      <c r="A344" s="141" t="s">
        <v>46</v>
      </c>
      <c r="B344" s="163" t="s">
        <v>33</v>
      </c>
      <c r="C344" s="245">
        <f>SUM(C345:C349)</f>
        <v>40061</v>
      </c>
      <c r="D344" s="245">
        <f t="shared" ref="D344:W344" si="302">SUM(D345:D349)</f>
        <v>0</v>
      </c>
      <c r="E344" s="245">
        <f t="shared" si="302"/>
        <v>0</v>
      </c>
      <c r="F344" s="245">
        <f t="shared" si="302"/>
        <v>0</v>
      </c>
      <c r="G344" s="245">
        <f t="shared" si="302"/>
        <v>0</v>
      </c>
      <c r="H344" s="245">
        <f t="shared" si="302"/>
        <v>0</v>
      </c>
      <c r="I344" s="245">
        <f t="shared" si="302"/>
        <v>40061</v>
      </c>
      <c r="J344" s="245">
        <f t="shared" si="302"/>
        <v>0</v>
      </c>
      <c r="K344" s="245">
        <f t="shared" si="302"/>
        <v>0</v>
      </c>
      <c r="L344" s="245">
        <f t="shared" si="302"/>
        <v>0</v>
      </c>
      <c r="M344" s="245">
        <f t="shared" si="302"/>
        <v>0</v>
      </c>
      <c r="N344" s="245">
        <f t="shared" si="302"/>
        <v>0</v>
      </c>
      <c r="O344" s="245">
        <f t="shared" si="302"/>
        <v>40061</v>
      </c>
      <c r="P344" s="245">
        <f t="shared" si="302"/>
        <v>33209</v>
      </c>
      <c r="Q344" s="245">
        <f t="shared" si="302"/>
        <v>0</v>
      </c>
      <c r="R344" s="245">
        <f t="shared" si="302"/>
        <v>0</v>
      </c>
      <c r="S344" s="245">
        <f t="shared" si="302"/>
        <v>0</v>
      </c>
      <c r="T344" s="245">
        <f t="shared" si="302"/>
        <v>0</v>
      </c>
      <c r="U344" s="245">
        <f t="shared" si="302"/>
        <v>0</v>
      </c>
      <c r="V344" s="245">
        <f t="shared" si="302"/>
        <v>33209</v>
      </c>
      <c r="W344" s="245">
        <f t="shared" si="302"/>
        <v>0</v>
      </c>
      <c r="X344" s="245">
        <f t="shared" ref="X344:AB344" si="303">SUM(X345:X349)</f>
        <v>0</v>
      </c>
      <c r="Y344" s="245">
        <f t="shared" si="303"/>
        <v>0</v>
      </c>
      <c r="Z344" s="245">
        <f t="shared" si="303"/>
        <v>0</v>
      </c>
      <c r="AA344" s="245">
        <f t="shared" si="303"/>
        <v>0</v>
      </c>
      <c r="AB344" s="245">
        <f t="shared" si="303"/>
        <v>33209</v>
      </c>
      <c r="AC344" s="224"/>
      <c r="AD344" s="12"/>
      <c r="AE344" s="4"/>
      <c r="AF344">
        <v>2</v>
      </c>
      <c r="AG344">
        <v>0</v>
      </c>
    </row>
    <row r="345" spans="1:33" ht="54.75" customHeight="1">
      <c r="A345" s="143">
        <v>1</v>
      </c>
      <c r="B345" s="139" t="s">
        <v>191</v>
      </c>
      <c r="C345" s="220">
        <f t="shared" ref="C345:C348" si="304">D345+I345</f>
        <v>0</v>
      </c>
      <c r="D345" s="35">
        <v>0</v>
      </c>
      <c r="E345" s="35"/>
      <c r="F345" s="35"/>
      <c r="G345" s="35"/>
      <c r="H345" s="35"/>
      <c r="I345" s="35">
        <f>J345+O345</f>
        <v>0</v>
      </c>
      <c r="J345" s="35">
        <f t="shared" ref="J345:J349" si="305">SUM(K345:N345)</f>
        <v>0</v>
      </c>
      <c r="K345" s="35"/>
      <c r="L345" s="35"/>
      <c r="M345" s="35"/>
      <c r="N345" s="35"/>
      <c r="O345" s="35"/>
      <c r="P345" s="4"/>
      <c r="Q345" s="4"/>
      <c r="R345" s="213"/>
      <c r="S345" s="213"/>
      <c r="T345" s="213"/>
      <c r="U345" s="213"/>
      <c r="V345" s="213"/>
      <c r="W345" s="213"/>
      <c r="X345" s="213"/>
      <c r="Y345" s="213"/>
      <c r="Z345" s="213"/>
      <c r="AA345" s="213"/>
      <c r="AB345" s="213"/>
      <c r="AC345" s="224"/>
      <c r="AD345" s="12" t="s">
        <v>723</v>
      </c>
      <c r="AE345" s="12" t="s">
        <v>724</v>
      </c>
      <c r="AF345">
        <v>1</v>
      </c>
    </row>
    <row r="346" spans="1:33" ht="52.5" customHeight="1">
      <c r="A346" s="143">
        <v>2</v>
      </c>
      <c r="B346" s="139" t="s">
        <v>192</v>
      </c>
      <c r="C346" s="220">
        <f t="shared" si="304"/>
        <v>0</v>
      </c>
      <c r="D346" s="35">
        <v>0</v>
      </c>
      <c r="E346" s="35"/>
      <c r="F346" s="35"/>
      <c r="G346" s="35"/>
      <c r="H346" s="35"/>
      <c r="I346" s="35">
        <f>J346+O346</f>
        <v>0</v>
      </c>
      <c r="J346" s="35">
        <f t="shared" si="305"/>
        <v>0</v>
      </c>
      <c r="K346" s="35"/>
      <c r="L346" s="35"/>
      <c r="M346" s="35"/>
      <c r="N346" s="35"/>
      <c r="O346" s="35"/>
      <c r="P346" s="4"/>
      <c r="Q346" s="4"/>
      <c r="R346" s="213"/>
      <c r="S346" s="213"/>
      <c r="T346" s="213"/>
      <c r="U346" s="213"/>
      <c r="V346" s="213"/>
      <c r="W346" s="213"/>
      <c r="X346" s="213"/>
      <c r="Y346" s="213"/>
      <c r="Z346" s="213"/>
      <c r="AA346" s="213"/>
      <c r="AB346" s="213"/>
      <c r="AC346" s="224"/>
      <c r="AD346" s="12" t="s">
        <v>274</v>
      </c>
      <c r="AE346" s="12">
        <v>0</v>
      </c>
      <c r="AF346">
        <v>1</v>
      </c>
    </row>
    <row r="347" spans="1:33" ht="50.25" customHeight="1">
      <c r="A347" s="143">
        <v>3</v>
      </c>
      <c r="B347" s="139" t="s">
        <v>824</v>
      </c>
      <c r="C347" s="220">
        <f t="shared" si="304"/>
        <v>0</v>
      </c>
      <c r="D347" s="35"/>
      <c r="E347" s="35"/>
      <c r="F347" s="35"/>
      <c r="G347" s="35"/>
      <c r="H347" s="35"/>
      <c r="I347" s="35">
        <f>J347+O347</f>
        <v>0</v>
      </c>
      <c r="J347" s="35">
        <f t="shared" si="305"/>
        <v>0</v>
      </c>
      <c r="K347" s="35"/>
      <c r="L347" s="35"/>
      <c r="M347" s="35"/>
      <c r="N347" s="35"/>
      <c r="O347" s="35"/>
      <c r="P347" s="4"/>
      <c r="Q347" s="4"/>
      <c r="R347" s="213"/>
      <c r="S347" s="213"/>
      <c r="T347" s="213"/>
      <c r="U347" s="213"/>
      <c r="V347" s="213"/>
      <c r="W347" s="213"/>
      <c r="X347" s="213"/>
      <c r="Y347" s="213"/>
      <c r="Z347" s="213"/>
      <c r="AA347" s="213"/>
      <c r="AB347" s="213"/>
      <c r="AC347" s="224"/>
      <c r="AD347" s="12" t="s">
        <v>271</v>
      </c>
      <c r="AE347" s="12"/>
    </row>
    <row r="348" spans="1:33" ht="43.5" customHeight="1">
      <c r="A348" s="143">
        <v>4</v>
      </c>
      <c r="B348" s="139" t="s">
        <v>339</v>
      </c>
      <c r="C348" s="220">
        <f t="shared" si="304"/>
        <v>0</v>
      </c>
      <c r="D348" s="35"/>
      <c r="E348" s="35"/>
      <c r="F348" s="35"/>
      <c r="G348" s="35"/>
      <c r="H348" s="35"/>
      <c r="I348" s="35">
        <f>J348+O348</f>
        <v>0</v>
      </c>
      <c r="J348" s="35">
        <f t="shared" si="305"/>
        <v>0</v>
      </c>
      <c r="K348" s="35"/>
      <c r="L348" s="35"/>
      <c r="M348" s="35"/>
      <c r="N348" s="35"/>
      <c r="O348" s="35"/>
      <c r="P348" s="4"/>
      <c r="Q348" s="4"/>
      <c r="R348" s="213"/>
      <c r="S348" s="213"/>
      <c r="T348" s="213"/>
      <c r="U348" s="213"/>
      <c r="V348" s="213"/>
      <c r="W348" s="213"/>
      <c r="X348" s="213"/>
      <c r="Y348" s="213"/>
      <c r="Z348" s="213"/>
      <c r="AA348" s="213"/>
      <c r="AB348" s="213"/>
      <c r="AC348" s="224"/>
      <c r="AD348" s="12" t="s">
        <v>713</v>
      </c>
      <c r="AE348" s="12"/>
    </row>
    <row r="349" spans="1:33" ht="97.5" customHeight="1">
      <c r="A349" s="143">
        <v>5</v>
      </c>
      <c r="B349" s="139" t="s">
        <v>829</v>
      </c>
      <c r="C349" s="220">
        <f>D349+I349</f>
        <v>40061</v>
      </c>
      <c r="D349" s="35"/>
      <c r="E349" s="35"/>
      <c r="F349" s="35"/>
      <c r="G349" s="35"/>
      <c r="H349" s="35"/>
      <c r="I349" s="35">
        <f>J349+O349</f>
        <v>40061</v>
      </c>
      <c r="J349" s="35">
        <f t="shared" si="305"/>
        <v>0</v>
      </c>
      <c r="K349" s="35"/>
      <c r="L349" s="35"/>
      <c r="M349" s="35"/>
      <c r="N349" s="35"/>
      <c r="O349" s="35">
        <v>40061</v>
      </c>
      <c r="P349" s="35">
        <f>Q349+V349</f>
        <v>33209</v>
      </c>
      <c r="Q349" s="4">
        <f>SUM(R349:U349)</f>
        <v>0</v>
      </c>
      <c r="R349" s="213"/>
      <c r="S349" s="213"/>
      <c r="T349" s="213"/>
      <c r="U349" s="213"/>
      <c r="V349" s="39">
        <f>W349+AB349</f>
        <v>33209</v>
      </c>
      <c r="W349" s="213">
        <f>SUM(X349:AA349)</f>
        <v>0</v>
      </c>
      <c r="X349" s="213"/>
      <c r="Y349" s="213"/>
      <c r="Z349" s="213"/>
      <c r="AA349" s="213"/>
      <c r="AB349" s="39">
        <v>33209</v>
      </c>
      <c r="AC349" s="225">
        <f t="shared" si="263"/>
        <v>82.896083472704134</v>
      </c>
      <c r="AD349" s="12" t="s">
        <v>272</v>
      </c>
      <c r="AE349" s="12"/>
    </row>
    <row r="350" spans="1:33">
      <c r="A350" s="127" t="s">
        <v>36</v>
      </c>
      <c r="B350" s="137" t="s">
        <v>474</v>
      </c>
      <c r="C350" s="137"/>
      <c r="D350" s="35">
        <v>0</v>
      </c>
      <c r="E350" s="35">
        <v>0</v>
      </c>
      <c r="F350" s="35">
        <v>0</v>
      </c>
      <c r="G350" s="35"/>
      <c r="H350" s="35"/>
      <c r="I350" s="35"/>
      <c r="J350" s="35"/>
      <c r="K350" s="35"/>
      <c r="L350" s="35"/>
      <c r="M350" s="35"/>
      <c r="N350" s="35"/>
      <c r="O350" s="35"/>
      <c r="P350" s="4"/>
      <c r="Q350" s="4"/>
      <c r="R350" s="213"/>
      <c r="S350" s="213"/>
      <c r="T350" s="213"/>
      <c r="U350" s="213"/>
      <c r="V350" s="213"/>
      <c r="W350" s="213"/>
      <c r="X350" s="213"/>
      <c r="Y350" s="213"/>
      <c r="Z350" s="213"/>
      <c r="AA350" s="213"/>
      <c r="AB350" s="213"/>
      <c r="AC350" s="224"/>
      <c r="AD350" s="12"/>
      <c r="AE350" s="12">
        <v>0</v>
      </c>
      <c r="AF350">
        <v>2</v>
      </c>
      <c r="AG350">
        <v>0</v>
      </c>
    </row>
    <row r="351" spans="1:33" ht="19.5">
      <c r="A351" s="141" t="s">
        <v>46</v>
      </c>
      <c r="B351" s="163" t="s">
        <v>33</v>
      </c>
      <c r="C351" s="163"/>
      <c r="D351" s="35">
        <v>0</v>
      </c>
      <c r="E351" s="35">
        <v>0</v>
      </c>
      <c r="F351" s="35">
        <v>0</v>
      </c>
      <c r="G351" s="35"/>
      <c r="H351" s="35"/>
      <c r="I351" s="35"/>
      <c r="J351" s="35"/>
      <c r="K351" s="35"/>
      <c r="L351" s="35"/>
      <c r="M351" s="35"/>
      <c r="N351" s="35"/>
      <c r="O351" s="35"/>
      <c r="P351" s="4"/>
      <c r="Q351" s="4"/>
      <c r="R351" s="213"/>
      <c r="S351" s="213"/>
      <c r="T351" s="213"/>
      <c r="U351" s="213"/>
      <c r="V351" s="213"/>
      <c r="W351" s="213"/>
      <c r="X351" s="213"/>
      <c r="Y351" s="213"/>
      <c r="Z351" s="213"/>
      <c r="AA351" s="213"/>
      <c r="AB351" s="213"/>
      <c r="AC351" s="224"/>
      <c r="AD351" s="12"/>
      <c r="AE351" s="12">
        <v>0</v>
      </c>
      <c r="AF351">
        <v>2</v>
      </c>
      <c r="AG351">
        <v>0</v>
      </c>
    </row>
    <row r="352" spans="1:33" ht="45" customHeight="1">
      <c r="A352" s="76">
        <v>1</v>
      </c>
      <c r="B352" s="139" t="s">
        <v>647</v>
      </c>
      <c r="C352" s="139"/>
      <c r="D352" s="35">
        <v>0</v>
      </c>
      <c r="E352" s="35"/>
      <c r="F352" s="35"/>
      <c r="G352" s="35"/>
      <c r="H352" s="35"/>
      <c r="I352" s="35"/>
      <c r="J352" s="35"/>
      <c r="K352" s="35"/>
      <c r="L352" s="35"/>
      <c r="M352" s="35"/>
      <c r="N352" s="35"/>
      <c r="O352" s="35"/>
      <c r="P352" s="4"/>
      <c r="Q352" s="4"/>
      <c r="R352" s="213"/>
      <c r="S352" s="213"/>
      <c r="T352" s="213"/>
      <c r="U352" s="213"/>
      <c r="V352" s="213"/>
      <c r="W352" s="213"/>
      <c r="X352" s="213"/>
      <c r="Y352" s="213"/>
      <c r="Z352" s="213"/>
      <c r="AA352" s="213"/>
      <c r="AB352" s="213"/>
      <c r="AC352" s="224"/>
      <c r="AD352" s="12" t="s">
        <v>271</v>
      </c>
      <c r="AE352" s="12" t="s">
        <v>724</v>
      </c>
      <c r="AF352">
        <v>1</v>
      </c>
    </row>
    <row r="353" spans="1:33" ht="46.5" customHeight="1">
      <c r="A353" s="76">
        <v>2</v>
      </c>
      <c r="B353" s="168" t="s">
        <v>648</v>
      </c>
      <c r="C353" s="168"/>
      <c r="D353" s="35"/>
      <c r="E353" s="35"/>
      <c r="F353" s="35"/>
      <c r="G353" s="35"/>
      <c r="H353" s="35"/>
      <c r="I353" s="35"/>
      <c r="J353" s="35"/>
      <c r="K353" s="35"/>
      <c r="L353" s="35"/>
      <c r="M353" s="35"/>
      <c r="N353" s="35"/>
      <c r="O353" s="35"/>
      <c r="P353" s="4"/>
      <c r="Q353" s="4"/>
      <c r="R353" s="213"/>
      <c r="S353" s="213"/>
      <c r="T353" s="213"/>
      <c r="U353" s="213"/>
      <c r="V353" s="213"/>
      <c r="W353" s="213"/>
      <c r="X353" s="213"/>
      <c r="Y353" s="213"/>
      <c r="Z353" s="213"/>
      <c r="AA353" s="213"/>
      <c r="AB353" s="213"/>
      <c r="AC353" s="224"/>
      <c r="AD353" s="12" t="s">
        <v>264</v>
      </c>
      <c r="AE353" s="12"/>
      <c r="AF353">
        <v>1</v>
      </c>
    </row>
    <row r="354" spans="1:33">
      <c r="A354" s="165" t="s">
        <v>649</v>
      </c>
      <c r="B354" s="137" t="s">
        <v>196</v>
      </c>
      <c r="C354" s="34">
        <f t="shared" ref="C354" si="306">C355</f>
        <v>6298</v>
      </c>
      <c r="D354" s="34">
        <f>D355</f>
        <v>6298</v>
      </c>
      <c r="E354" s="34">
        <f t="shared" ref="E354:AA354" si="307">E355</f>
        <v>4150</v>
      </c>
      <c r="F354" s="34">
        <f t="shared" si="307"/>
        <v>2148</v>
      </c>
      <c r="G354" s="34">
        <f t="shared" si="307"/>
        <v>0</v>
      </c>
      <c r="H354" s="34">
        <f t="shared" si="307"/>
        <v>0</v>
      </c>
      <c r="I354" s="34">
        <f t="shared" si="307"/>
        <v>0</v>
      </c>
      <c r="J354" s="34">
        <f t="shared" si="307"/>
        <v>0</v>
      </c>
      <c r="K354" s="34">
        <f t="shared" si="307"/>
        <v>0</v>
      </c>
      <c r="L354" s="34">
        <f t="shared" si="307"/>
        <v>0</v>
      </c>
      <c r="M354" s="34">
        <f t="shared" si="307"/>
        <v>0</v>
      </c>
      <c r="N354" s="34">
        <f t="shared" si="307"/>
        <v>0</v>
      </c>
      <c r="O354" s="34">
        <f t="shared" si="307"/>
        <v>0</v>
      </c>
      <c r="P354" s="34">
        <f t="shared" si="307"/>
        <v>3903</v>
      </c>
      <c r="Q354" s="34">
        <f t="shared" si="307"/>
        <v>3903</v>
      </c>
      <c r="R354" s="34">
        <f t="shared" si="307"/>
        <v>1903</v>
      </c>
      <c r="S354" s="34">
        <f t="shared" si="307"/>
        <v>2000</v>
      </c>
      <c r="T354" s="34">
        <f t="shared" si="307"/>
        <v>0</v>
      </c>
      <c r="U354" s="34">
        <f t="shared" si="307"/>
        <v>0</v>
      </c>
      <c r="V354" s="34">
        <f t="shared" si="307"/>
        <v>0</v>
      </c>
      <c r="W354" s="34"/>
      <c r="X354" s="34">
        <f t="shared" si="307"/>
        <v>0</v>
      </c>
      <c r="Y354" s="34">
        <f t="shared" si="307"/>
        <v>0</v>
      </c>
      <c r="Z354" s="34">
        <f t="shared" si="307"/>
        <v>0</v>
      </c>
      <c r="AA354" s="34">
        <f t="shared" si="307"/>
        <v>0</v>
      </c>
      <c r="AB354" s="34"/>
      <c r="AC354" s="224"/>
      <c r="AD354" s="12"/>
      <c r="AE354" s="12">
        <v>0</v>
      </c>
      <c r="AF354">
        <v>32</v>
      </c>
      <c r="AG354">
        <v>6</v>
      </c>
    </row>
    <row r="355" spans="1:33">
      <c r="A355" s="165" t="s">
        <v>38</v>
      </c>
      <c r="B355" s="137" t="s">
        <v>29</v>
      </c>
      <c r="C355" s="34">
        <f t="shared" ref="C355" si="308">C356+C366+C384</f>
        <v>6298</v>
      </c>
      <c r="D355" s="34">
        <f>D356+D366+D384</f>
        <v>6298</v>
      </c>
      <c r="E355" s="34">
        <f t="shared" ref="E355:F355" si="309">E356+E366+E384</f>
        <v>4150</v>
      </c>
      <c r="F355" s="34">
        <f t="shared" si="309"/>
        <v>2148</v>
      </c>
      <c r="G355" s="34">
        <f t="shared" ref="G355:AA355" si="310">G356+G366+G384</f>
        <v>0</v>
      </c>
      <c r="H355" s="34">
        <f t="shared" si="310"/>
        <v>0</v>
      </c>
      <c r="I355" s="34">
        <f t="shared" si="310"/>
        <v>0</v>
      </c>
      <c r="J355" s="34">
        <f t="shared" si="310"/>
        <v>0</v>
      </c>
      <c r="K355" s="34">
        <f t="shared" si="310"/>
        <v>0</v>
      </c>
      <c r="L355" s="34">
        <f t="shared" si="310"/>
        <v>0</v>
      </c>
      <c r="M355" s="34">
        <f t="shared" si="310"/>
        <v>0</v>
      </c>
      <c r="N355" s="34">
        <f t="shared" si="310"/>
        <v>0</v>
      </c>
      <c r="O355" s="34">
        <f t="shared" si="310"/>
        <v>0</v>
      </c>
      <c r="P355" s="34">
        <f t="shared" si="310"/>
        <v>3903</v>
      </c>
      <c r="Q355" s="34">
        <f t="shared" si="310"/>
        <v>3903</v>
      </c>
      <c r="R355" s="34">
        <f t="shared" si="310"/>
        <v>1903</v>
      </c>
      <c r="S355" s="34">
        <f t="shared" si="310"/>
        <v>2000</v>
      </c>
      <c r="T355" s="34">
        <f t="shared" si="310"/>
        <v>0</v>
      </c>
      <c r="U355" s="34">
        <f t="shared" si="310"/>
        <v>0</v>
      </c>
      <c r="V355" s="34">
        <f t="shared" si="310"/>
        <v>0</v>
      </c>
      <c r="W355" s="34"/>
      <c r="X355" s="34">
        <f t="shared" si="310"/>
        <v>0</v>
      </c>
      <c r="Y355" s="34">
        <f t="shared" si="310"/>
        <v>0</v>
      </c>
      <c r="Z355" s="34">
        <f t="shared" si="310"/>
        <v>0</v>
      </c>
      <c r="AA355" s="34">
        <f t="shared" si="310"/>
        <v>0</v>
      </c>
      <c r="AB355" s="34"/>
      <c r="AC355" s="224"/>
      <c r="AD355" s="12"/>
      <c r="AE355" s="12"/>
      <c r="AF355">
        <v>32</v>
      </c>
      <c r="AG355">
        <v>6</v>
      </c>
    </row>
    <row r="356" spans="1:33">
      <c r="A356" s="161" t="s">
        <v>30</v>
      </c>
      <c r="B356" s="128" t="s">
        <v>472</v>
      </c>
      <c r="C356" s="34">
        <f t="shared" ref="C356" si="311">C357+C360</f>
        <v>1687</v>
      </c>
      <c r="D356" s="34">
        <f>D357+D360</f>
        <v>1687</v>
      </c>
      <c r="E356" s="34">
        <v>1687</v>
      </c>
      <c r="F356" s="34">
        <v>0</v>
      </c>
      <c r="G356" s="34">
        <v>0</v>
      </c>
      <c r="H356" s="34">
        <v>0</v>
      </c>
      <c r="I356" s="34">
        <v>0</v>
      </c>
      <c r="J356" s="34">
        <v>0</v>
      </c>
      <c r="K356" s="34">
        <v>0</v>
      </c>
      <c r="L356" s="34">
        <v>0</v>
      </c>
      <c r="M356" s="34">
        <v>0</v>
      </c>
      <c r="N356" s="34">
        <v>0</v>
      </c>
      <c r="O356" s="34">
        <v>0</v>
      </c>
      <c r="P356" s="34">
        <v>0</v>
      </c>
      <c r="Q356" s="34">
        <v>0</v>
      </c>
      <c r="R356" s="34">
        <v>0</v>
      </c>
      <c r="S356" s="34">
        <v>0</v>
      </c>
      <c r="T356" s="34">
        <v>0</v>
      </c>
      <c r="U356" s="34">
        <v>0</v>
      </c>
      <c r="V356" s="34">
        <v>0</v>
      </c>
      <c r="W356" s="34"/>
      <c r="X356" s="34">
        <v>0</v>
      </c>
      <c r="Y356" s="34">
        <v>0</v>
      </c>
      <c r="Z356" s="34">
        <v>0</v>
      </c>
      <c r="AA356" s="34">
        <v>0</v>
      </c>
      <c r="AB356" s="34"/>
      <c r="AC356" s="224"/>
      <c r="AD356" s="12"/>
      <c r="AE356" s="12">
        <v>0</v>
      </c>
      <c r="AF356">
        <v>7</v>
      </c>
      <c r="AG356">
        <v>1</v>
      </c>
    </row>
    <row r="357" spans="1:33" ht="19.5">
      <c r="A357" s="162" t="s">
        <v>52</v>
      </c>
      <c r="B357" s="163" t="s">
        <v>32</v>
      </c>
      <c r="C357" s="163"/>
      <c r="D357" s="34">
        <v>0</v>
      </c>
      <c r="E357" s="34">
        <v>0</v>
      </c>
      <c r="F357" s="34">
        <v>0</v>
      </c>
      <c r="G357" s="34">
        <v>0</v>
      </c>
      <c r="H357" s="34">
        <v>0</v>
      </c>
      <c r="I357" s="34">
        <v>0</v>
      </c>
      <c r="J357" s="34">
        <v>0</v>
      </c>
      <c r="K357" s="34">
        <v>0</v>
      </c>
      <c r="L357" s="34">
        <v>0</v>
      </c>
      <c r="M357" s="34">
        <v>0</v>
      </c>
      <c r="N357" s="34">
        <v>0</v>
      </c>
      <c r="O357" s="34">
        <v>0</v>
      </c>
      <c r="P357" s="34">
        <v>0</v>
      </c>
      <c r="Q357" s="34">
        <v>0</v>
      </c>
      <c r="R357" s="34">
        <v>0</v>
      </c>
      <c r="S357" s="34">
        <v>0</v>
      </c>
      <c r="T357" s="34">
        <v>0</v>
      </c>
      <c r="U357" s="34">
        <v>0</v>
      </c>
      <c r="V357" s="34">
        <v>0</v>
      </c>
      <c r="W357" s="34"/>
      <c r="X357" s="34">
        <v>0</v>
      </c>
      <c r="Y357" s="34">
        <v>0</v>
      </c>
      <c r="Z357" s="34">
        <v>0</v>
      </c>
      <c r="AA357" s="34">
        <v>0</v>
      </c>
      <c r="AB357" s="34"/>
      <c r="AC357" s="224"/>
      <c r="AD357" s="12"/>
      <c r="AE357" s="12">
        <v>0</v>
      </c>
      <c r="AF357">
        <v>2</v>
      </c>
      <c r="AG357">
        <v>0</v>
      </c>
    </row>
    <row r="358" spans="1:33" ht="37.5">
      <c r="A358" s="138">
        <v>1</v>
      </c>
      <c r="B358" s="155" t="s">
        <v>650</v>
      </c>
      <c r="C358" s="220">
        <f t="shared" ref="C358:C359" si="312">D358+J358</f>
        <v>0</v>
      </c>
      <c r="D358" s="35"/>
      <c r="E358" s="35"/>
      <c r="F358" s="35"/>
      <c r="G358" s="35"/>
      <c r="H358" s="35"/>
      <c r="I358" s="35"/>
      <c r="J358" s="35"/>
      <c r="K358" s="35"/>
      <c r="L358" s="35"/>
      <c r="M358" s="35"/>
      <c r="N358" s="35"/>
      <c r="O358" s="35"/>
      <c r="P358" s="4"/>
      <c r="Q358" s="4"/>
      <c r="R358" s="213"/>
      <c r="S358" s="213"/>
      <c r="T358" s="213"/>
      <c r="U358" s="213"/>
      <c r="V358" s="213"/>
      <c r="W358" s="213"/>
      <c r="X358" s="213"/>
      <c r="Y358" s="213"/>
      <c r="Z358" s="213"/>
      <c r="AA358" s="213"/>
      <c r="AB358" s="213"/>
      <c r="AC358" s="224"/>
      <c r="AD358" s="12" t="s">
        <v>271</v>
      </c>
      <c r="AE358" s="12"/>
      <c r="AF358">
        <v>1</v>
      </c>
    </row>
    <row r="359" spans="1:33" ht="46.5" customHeight="1">
      <c r="A359" s="138">
        <v>2</v>
      </c>
      <c r="B359" s="139" t="s">
        <v>202</v>
      </c>
      <c r="C359" s="220">
        <f t="shared" si="312"/>
        <v>0</v>
      </c>
      <c r="D359" s="35"/>
      <c r="E359" s="35"/>
      <c r="F359" s="35"/>
      <c r="G359" s="35"/>
      <c r="H359" s="35"/>
      <c r="I359" s="35"/>
      <c r="J359" s="35"/>
      <c r="K359" s="35"/>
      <c r="L359" s="35"/>
      <c r="M359" s="35"/>
      <c r="N359" s="35"/>
      <c r="O359" s="35"/>
      <c r="P359" s="4"/>
      <c r="Q359" s="4"/>
      <c r="R359" s="213"/>
      <c r="S359" s="213"/>
      <c r="T359" s="213"/>
      <c r="U359" s="213"/>
      <c r="V359" s="213"/>
      <c r="W359" s="213"/>
      <c r="X359" s="213"/>
      <c r="Y359" s="213"/>
      <c r="Z359" s="213"/>
      <c r="AA359" s="213"/>
      <c r="AB359" s="213"/>
      <c r="AC359" s="224"/>
      <c r="AD359" s="12" t="s">
        <v>715</v>
      </c>
      <c r="AE359" s="12"/>
      <c r="AF359">
        <v>1</v>
      </c>
    </row>
    <row r="360" spans="1:33" ht="19.5">
      <c r="A360" s="162" t="s">
        <v>46</v>
      </c>
      <c r="B360" s="163" t="s">
        <v>33</v>
      </c>
      <c r="C360" s="38">
        <f t="shared" ref="C360" si="313">C361</f>
        <v>1687</v>
      </c>
      <c r="D360" s="38">
        <f>D361</f>
        <v>1687</v>
      </c>
      <c r="E360" s="38">
        <f t="shared" ref="E360:H360" si="314">E361</f>
        <v>1687</v>
      </c>
      <c r="F360" s="38">
        <f t="shared" si="314"/>
        <v>0</v>
      </c>
      <c r="G360" s="38">
        <f t="shared" si="314"/>
        <v>0</v>
      </c>
      <c r="H360" s="38">
        <f t="shared" si="314"/>
        <v>0</v>
      </c>
      <c r="I360" s="38"/>
      <c r="J360" s="38"/>
      <c r="K360" s="38"/>
      <c r="L360" s="38"/>
      <c r="M360" s="38"/>
      <c r="N360" s="38"/>
      <c r="O360" s="38"/>
      <c r="P360" s="4"/>
      <c r="Q360" s="4"/>
      <c r="R360" s="213"/>
      <c r="S360" s="213"/>
      <c r="T360" s="213"/>
      <c r="U360" s="213"/>
      <c r="V360" s="213"/>
      <c r="W360" s="213"/>
      <c r="X360" s="213"/>
      <c r="Y360" s="213"/>
      <c r="Z360" s="213"/>
      <c r="AA360" s="213"/>
      <c r="AB360" s="213"/>
      <c r="AC360" s="224"/>
      <c r="AD360" s="12"/>
      <c r="AE360" s="12"/>
      <c r="AF360">
        <v>5</v>
      </c>
      <c r="AG360">
        <v>1</v>
      </c>
    </row>
    <row r="361" spans="1:33" ht="56.25">
      <c r="A361" s="138">
        <v>1</v>
      </c>
      <c r="B361" s="139" t="s">
        <v>651</v>
      </c>
      <c r="C361" s="220">
        <f t="shared" ref="C361:C365" si="315">D361+J361</f>
        <v>1687</v>
      </c>
      <c r="D361" s="35">
        <f t="shared" ref="D361" si="316">SUM(E361:H361)</f>
        <v>1687</v>
      </c>
      <c r="E361" s="35">
        <v>1687</v>
      </c>
      <c r="F361" s="35"/>
      <c r="G361" s="35"/>
      <c r="H361" s="35"/>
      <c r="I361" s="35"/>
      <c r="J361" s="35"/>
      <c r="K361" s="35"/>
      <c r="L361" s="35"/>
      <c r="M361" s="35"/>
      <c r="N361" s="35"/>
      <c r="O361" s="35"/>
      <c r="P361" s="4"/>
      <c r="Q361" s="4"/>
      <c r="R361" s="213"/>
      <c r="S361" s="213"/>
      <c r="T361" s="213"/>
      <c r="U361" s="213"/>
      <c r="V361" s="213"/>
      <c r="W361" s="213"/>
      <c r="X361" s="213"/>
      <c r="Y361" s="213"/>
      <c r="Z361" s="213"/>
      <c r="AA361" s="213"/>
      <c r="AB361" s="213"/>
      <c r="AC361" s="224"/>
      <c r="AD361" s="12" t="s">
        <v>259</v>
      </c>
      <c r="AE361" s="12" t="s">
        <v>709</v>
      </c>
      <c r="AF361">
        <v>1</v>
      </c>
      <c r="AG361">
        <v>1</v>
      </c>
    </row>
    <row r="362" spans="1:33" ht="46.5" customHeight="1">
      <c r="A362" s="138">
        <v>2</v>
      </c>
      <c r="B362" s="139" t="s">
        <v>652</v>
      </c>
      <c r="C362" s="220">
        <f t="shared" si="315"/>
        <v>0</v>
      </c>
      <c r="D362" s="35">
        <v>0</v>
      </c>
      <c r="E362" s="35"/>
      <c r="F362" s="35"/>
      <c r="G362" s="35"/>
      <c r="H362" s="35"/>
      <c r="I362" s="35"/>
      <c r="J362" s="35"/>
      <c r="K362" s="35"/>
      <c r="L362" s="35"/>
      <c r="M362" s="35"/>
      <c r="N362" s="35"/>
      <c r="O362" s="35"/>
      <c r="P362" s="4"/>
      <c r="Q362" s="4"/>
      <c r="R362" s="213"/>
      <c r="S362" s="213"/>
      <c r="T362" s="213"/>
      <c r="U362" s="213"/>
      <c r="V362" s="213"/>
      <c r="W362" s="213"/>
      <c r="X362" s="213"/>
      <c r="Y362" s="213"/>
      <c r="Z362" s="213"/>
      <c r="AA362" s="213"/>
      <c r="AB362" s="213"/>
      <c r="AC362" s="224"/>
      <c r="AD362" s="12" t="s">
        <v>265</v>
      </c>
      <c r="AE362" s="4">
        <v>0</v>
      </c>
      <c r="AF362">
        <v>1</v>
      </c>
    </row>
    <row r="363" spans="1:33" ht="37.5">
      <c r="A363" s="138">
        <v>3</v>
      </c>
      <c r="B363" s="139" t="s">
        <v>653</v>
      </c>
      <c r="C363" s="220">
        <f t="shared" si="315"/>
        <v>0</v>
      </c>
      <c r="D363" s="35">
        <v>0</v>
      </c>
      <c r="E363" s="35"/>
      <c r="F363" s="35"/>
      <c r="G363" s="35"/>
      <c r="H363" s="35"/>
      <c r="I363" s="35"/>
      <c r="J363" s="35"/>
      <c r="K363" s="35"/>
      <c r="L363" s="35"/>
      <c r="M363" s="35"/>
      <c r="N363" s="35"/>
      <c r="O363" s="35"/>
      <c r="P363" s="4"/>
      <c r="Q363" s="4"/>
      <c r="R363" s="213"/>
      <c r="S363" s="213"/>
      <c r="T363" s="213"/>
      <c r="U363" s="213"/>
      <c r="V363" s="213"/>
      <c r="W363" s="213"/>
      <c r="X363" s="213"/>
      <c r="Y363" s="213"/>
      <c r="Z363" s="213"/>
      <c r="AA363" s="213"/>
      <c r="AB363" s="213"/>
      <c r="AC363" s="224"/>
      <c r="AD363" s="12" t="s">
        <v>271</v>
      </c>
      <c r="AE363" s="4"/>
      <c r="AF363">
        <v>1</v>
      </c>
    </row>
    <row r="364" spans="1:33" ht="37.5">
      <c r="A364" s="138">
        <v>4</v>
      </c>
      <c r="B364" s="139" t="s">
        <v>654</v>
      </c>
      <c r="C364" s="220">
        <f t="shared" si="315"/>
        <v>0</v>
      </c>
      <c r="D364" s="35">
        <v>0</v>
      </c>
      <c r="E364" s="35"/>
      <c r="F364" s="35"/>
      <c r="G364" s="35"/>
      <c r="H364" s="35"/>
      <c r="I364" s="35"/>
      <c r="J364" s="35"/>
      <c r="K364" s="35"/>
      <c r="L364" s="35"/>
      <c r="M364" s="35"/>
      <c r="N364" s="35"/>
      <c r="O364" s="35"/>
      <c r="P364" s="4"/>
      <c r="Q364" s="4"/>
      <c r="R364" s="213"/>
      <c r="S364" s="213"/>
      <c r="T364" s="213"/>
      <c r="U364" s="213"/>
      <c r="V364" s="213"/>
      <c r="W364" s="213"/>
      <c r="X364" s="213"/>
      <c r="Y364" s="213"/>
      <c r="Z364" s="213"/>
      <c r="AA364" s="213"/>
      <c r="AB364" s="213"/>
      <c r="AC364" s="224"/>
      <c r="AD364" s="12" t="s">
        <v>271</v>
      </c>
      <c r="AE364" s="4"/>
      <c r="AF364">
        <v>1</v>
      </c>
    </row>
    <row r="365" spans="1:33" ht="63.75" customHeight="1">
      <c r="A365" s="138">
        <v>5</v>
      </c>
      <c r="B365" s="139" t="s">
        <v>655</v>
      </c>
      <c r="C365" s="220">
        <f t="shared" si="315"/>
        <v>0</v>
      </c>
      <c r="D365" s="35">
        <v>0</v>
      </c>
      <c r="E365" s="35"/>
      <c r="F365" s="35"/>
      <c r="G365" s="35"/>
      <c r="H365" s="35"/>
      <c r="I365" s="35"/>
      <c r="J365" s="35"/>
      <c r="K365" s="35"/>
      <c r="L365" s="35"/>
      <c r="M365" s="35"/>
      <c r="N365" s="35"/>
      <c r="O365" s="35"/>
      <c r="P365" s="4"/>
      <c r="Q365" s="4"/>
      <c r="R365" s="213"/>
      <c r="S365" s="213"/>
      <c r="T365" s="213"/>
      <c r="U365" s="213"/>
      <c r="V365" s="213"/>
      <c r="W365" s="213"/>
      <c r="X365" s="213"/>
      <c r="Y365" s="213"/>
      <c r="Z365" s="213"/>
      <c r="AA365" s="213"/>
      <c r="AB365" s="213"/>
      <c r="AC365" s="224"/>
      <c r="AD365" s="12" t="s">
        <v>271</v>
      </c>
      <c r="AE365" s="12" t="s">
        <v>725</v>
      </c>
      <c r="AF365">
        <v>1</v>
      </c>
    </row>
    <row r="366" spans="1:33">
      <c r="A366" s="127" t="s">
        <v>34</v>
      </c>
      <c r="B366" s="128" t="s">
        <v>473</v>
      </c>
      <c r="C366" s="34">
        <f>C367+C373</f>
        <v>3111</v>
      </c>
      <c r="D366" s="34">
        <f t="shared" ref="D366:AA366" si="317">D367+D373</f>
        <v>3111</v>
      </c>
      <c r="E366" s="34">
        <f t="shared" si="317"/>
        <v>963</v>
      </c>
      <c r="F366" s="34">
        <f t="shared" si="317"/>
        <v>2148</v>
      </c>
      <c r="G366" s="34">
        <f t="shared" si="317"/>
        <v>0</v>
      </c>
      <c r="H366" s="34">
        <f t="shared" si="317"/>
        <v>0</v>
      </c>
      <c r="I366" s="34">
        <f t="shared" ref="I366" si="318">I367+I373</f>
        <v>0</v>
      </c>
      <c r="J366" s="34">
        <f t="shared" si="317"/>
        <v>0</v>
      </c>
      <c r="K366" s="34">
        <f t="shared" si="317"/>
        <v>0</v>
      </c>
      <c r="L366" s="34">
        <f t="shared" si="317"/>
        <v>0</v>
      </c>
      <c r="M366" s="34">
        <f t="shared" si="317"/>
        <v>0</v>
      </c>
      <c r="N366" s="34">
        <f t="shared" si="317"/>
        <v>0</v>
      </c>
      <c r="O366" s="34"/>
      <c r="P366" s="34">
        <f t="shared" si="317"/>
        <v>2403</v>
      </c>
      <c r="Q366" s="34">
        <f t="shared" si="317"/>
        <v>2403</v>
      </c>
      <c r="R366" s="34">
        <f t="shared" si="317"/>
        <v>403</v>
      </c>
      <c r="S366" s="34">
        <f t="shared" si="317"/>
        <v>2000</v>
      </c>
      <c r="T366" s="34">
        <f t="shared" si="317"/>
        <v>0</v>
      </c>
      <c r="U366" s="34">
        <f t="shared" si="317"/>
        <v>0</v>
      </c>
      <c r="V366" s="34">
        <f t="shared" si="317"/>
        <v>0</v>
      </c>
      <c r="W366" s="34"/>
      <c r="X366" s="34">
        <f t="shared" si="317"/>
        <v>0</v>
      </c>
      <c r="Y366" s="34">
        <f t="shared" si="317"/>
        <v>0</v>
      </c>
      <c r="Z366" s="34">
        <f t="shared" si="317"/>
        <v>0</v>
      </c>
      <c r="AA366" s="34">
        <f t="shared" si="317"/>
        <v>0</v>
      </c>
      <c r="AB366" s="34"/>
      <c r="AC366" s="224">
        <f t="shared" si="263"/>
        <v>77.2420443587271</v>
      </c>
      <c r="AD366" s="12"/>
      <c r="AE366" s="12">
        <v>0</v>
      </c>
      <c r="AF366">
        <v>14</v>
      </c>
      <c r="AG366">
        <v>4</v>
      </c>
    </row>
    <row r="367" spans="1:33" ht="19.5">
      <c r="A367" s="162" t="s">
        <v>52</v>
      </c>
      <c r="B367" s="163" t="s">
        <v>32</v>
      </c>
      <c r="C367" s="245">
        <f>SUM(C368:C372)</f>
        <v>0</v>
      </c>
      <c r="D367" s="245">
        <f t="shared" ref="D367:AA367" si="319">SUM(D368:D372)</f>
        <v>0</v>
      </c>
      <c r="E367" s="245">
        <f t="shared" si="319"/>
        <v>0</v>
      </c>
      <c r="F367" s="245">
        <f t="shared" si="319"/>
        <v>0</v>
      </c>
      <c r="G367" s="245">
        <f t="shared" si="319"/>
        <v>0</v>
      </c>
      <c r="H367" s="245">
        <f t="shared" si="319"/>
        <v>0</v>
      </c>
      <c r="I367" s="245">
        <f t="shared" ref="I367" si="320">SUM(I368:I372)</f>
        <v>0</v>
      </c>
      <c r="J367" s="245">
        <f t="shared" si="319"/>
        <v>0</v>
      </c>
      <c r="K367" s="245">
        <f t="shared" si="319"/>
        <v>0</v>
      </c>
      <c r="L367" s="245">
        <f t="shared" si="319"/>
        <v>0</v>
      </c>
      <c r="M367" s="245">
        <f t="shared" si="319"/>
        <v>0</v>
      </c>
      <c r="N367" s="245">
        <f t="shared" si="319"/>
        <v>0</v>
      </c>
      <c r="O367" s="245"/>
      <c r="P367" s="245">
        <f t="shared" si="319"/>
        <v>0</v>
      </c>
      <c r="Q367" s="245">
        <f t="shared" si="319"/>
        <v>0</v>
      </c>
      <c r="R367" s="245">
        <f t="shared" si="319"/>
        <v>0</v>
      </c>
      <c r="S367" s="245">
        <f t="shared" si="319"/>
        <v>0</v>
      </c>
      <c r="T367" s="245">
        <f t="shared" si="319"/>
        <v>0</v>
      </c>
      <c r="U367" s="245">
        <f t="shared" si="319"/>
        <v>0</v>
      </c>
      <c r="V367" s="245">
        <f t="shared" si="319"/>
        <v>0</v>
      </c>
      <c r="W367" s="245"/>
      <c r="X367" s="245">
        <f t="shared" si="319"/>
        <v>0</v>
      </c>
      <c r="Y367" s="245">
        <f t="shared" si="319"/>
        <v>0</v>
      </c>
      <c r="Z367" s="245">
        <f t="shared" si="319"/>
        <v>0</v>
      </c>
      <c r="AA367" s="245">
        <f t="shared" si="319"/>
        <v>0</v>
      </c>
      <c r="AB367" s="245"/>
      <c r="AC367" s="224"/>
      <c r="AD367" s="12"/>
      <c r="AE367" s="12">
        <v>0</v>
      </c>
      <c r="AF367">
        <v>4</v>
      </c>
      <c r="AG367">
        <v>0</v>
      </c>
    </row>
    <row r="368" spans="1:33" ht="73.5" customHeight="1">
      <c r="A368" s="138">
        <v>1</v>
      </c>
      <c r="B368" s="139" t="s">
        <v>200</v>
      </c>
      <c r="C368" s="220">
        <f>D368+I368</f>
        <v>0</v>
      </c>
      <c r="D368" s="35">
        <v>0</v>
      </c>
      <c r="E368" s="35"/>
      <c r="F368" s="35"/>
      <c r="G368" s="35"/>
      <c r="H368" s="35"/>
      <c r="I368" s="35">
        <f>J368+O368</f>
        <v>0</v>
      </c>
      <c r="J368" s="35"/>
      <c r="K368" s="35"/>
      <c r="L368" s="35"/>
      <c r="M368" s="35"/>
      <c r="N368" s="35"/>
      <c r="O368" s="35"/>
      <c r="P368" s="4"/>
      <c r="Q368" s="4"/>
      <c r="R368" s="213"/>
      <c r="S368" s="213"/>
      <c r="T368" s="213"/>
      <c r="U368" s="213"/>
      <c r="V368" s="213"/>
      <c r="W368" s="213"/>
      <c r="X368" s="213"/>
      <c r="Y368" s="213"/>
      <c r="Z368" s="213"/>
      <c r="AA368" s="213"/>
      <c r="AB368" s="213"/>
      <c r="AC368" s="224"/>
      <c r="AD368" s="12" t="s">
        <v>271</v>
      </c>
      <c r="AE368" s="12"/>
      <c r="AF368">
        <v>1</v>
      </c>
    </row>
    <row r="369" spans="1:33" ht="37.5">
      <c r="A369" s="138">
        <v>2</v>
      </c>
      <c r="B369" s="139" t="s">
        <v>656</v>
      </c>
      <c r="C369" s="220">
        <f t="shared" ref="C369:C372" si="321">D369+I369</f>
        <v>0</v>
      </c>
      <c r="D369" s="35">
        <v>0</v>
      </c>
      <c r="E369" s="35"/>
      <c r="F369" s="35"/>
      <c r="G369" s="35"/>
      <c r="H369" s="35"/>
      <c r="I369" s="35">
        <f>J369+O369</f>
        <v>0</v>
      </c>
      <c r="J369" s="35"/>
      <c r="K369" s="35"/>
      <c r="L369" s="35"/>
      <c r="M369" s="35"/>
      <c r="N369" s="35"/>
      <c r="O369" s="35"/>
      <c r="P369" s="4"/>
      <c r="Q369" s="4"/>
      <c r="R369" s="213"/>
      <c r="S369" s="213"/>
      <c r="T369" s="213"/>
      <c r="U369" s="213"/>
      <c r="V369" s="213"/>
      <c r="W369" s="213"/>
      <c r="X369" s="213"/>
      <c r="Y369" s="213"/>
      <c r="Z369" s="213"/>
      <c r="AA369" s="213"/>
      <c r="AB369" s="213"/>
      <c r="AC369" s="224"/>
      <c r="AD369" s="12" t="s">
        <v>271</v>
      </c>
      <c r="AE369" s="12" t="s">
        <v>726</v>
      </c>
      <c r="AF369">
        <v>1</v>
      </c>
    </row>
    <row r="370" spans="1:33" ht="51" customHeight="1">
      <c r="A370" s="138">
        <v>3</v>
      </c>
      <c r="B370" s="139" t="s">
        <v>197</v>
      </c>
      <c r="C370" s="220">
        <f t="shared" si="321"/>
        <v>0</v>
      </c>
      <c r="D370" s="35">
        <v>0</v>
      </c>
      <c r="E370" s="35"/>
      <c r="F370" s="35">
        <v>0</v>
      </c>
      <c r="G370" s="35"/>
      <c r="H370" s="35"/>
      <c r="I370" s="35">
        <f>J370+O370</f>
        <v>0</v>
      </c>
      <c r="J370" s="35"/>
      <c r="K370" s="35"/>
      <c r="L370" s="35"/>
      <c r="M370" s="35"/>
      <c r="N370" s="35"/>
      <c r="O370" s="35"/>
      <c r="P370" s="4"/>
      <c r="Q370" s="4"/>
      <c r="R370" s="213"/>
      <c r="S370" s="213"/>
      <c r="T370" s="213"/>
      <c r="U370" s="213"/>
      <c r="V370" s="213"/>
      <c r="W370" s="213"/>
      <c r="X370" s="213"/>
      <c r="Y370" s="213"/>
      <c r="Z370" s="213"/>
      <c r="AA370" s="213"/>
      <c r="AB370" s="213"/>
      <c r="AC370" s="224"/>
      <c r="AD370" s="12" t="s">
        <v>717</v>
      </c>
      <c r="AE370" s="12">
        <v>0</v>
      </c>
      <c r="AF370">
        <v>1</v>
      </c>
    </row>
    <row r="371" spans="1:33" ht="37.5">
      <c r="A371" s="138">
        <v>4</v>
      </c>
      <c r="B371" s="139" t="s">
        <v>205</v>
      </c>
      <c r="C371" s="220">
        <f t="shared" si="321"/>
        <v>0</v>
      </c>
      <c r="D371" s="35"/>
      <c r="E371" s="35"/>
      <c r="F371" s="35">
        <v>0</v>
      </c>
      <c r="G371" s="35"/>
      <c r="H371" s="35"/>
      <c r="I371" s="35">
        <f>J371+O371</f>
        <v>0</v>
      </c>
      <c r="J371" s="35"/>
      <c r="K371" s="35"/>
      <c r="L371" s="35"/>
      <c r="M371" s="35"/>
      <c r="N371" s="35"/>
      <c r="O371" s="35"/>
      <c r="P371" s="4"/>
      <c r="Q371" s="4"/>
      <c r="R371" s="213"/>
      <c r="S371" s="213"/>
      <c r="T371" s="213"/>
      <c r="U371" s="213"/>
      <c r="V371" s="213"/>
      <c r="W371" s="213"/>
      <c r="X371" s="213"/>
      <c r="Y371" s="213"/>
      <c r="Z371" s="213"/>
      <c r="AA371" s="213"/>
      <c r="AB371" s="213"/>
      <c r="AC371" s="224"/>
      <c r="AD371" s="12" t="s">
        <v>727</v>
      </c>
      <c r="AE371" s="12"/>
      <c r="AF371">
        <v>1</v>
      </c>
    </row>
    <row r="372" spans="1:33" ht="37.5">
      <c r="A372" s="138">
        <v>5</v>
      </c>
      <c r="B372" s="246" t="s">
        <v>825</v>
      </c>
      <c r="C372" s="220">
        <f t="shared" si="321"/>
        <v>0</v>
      </c>
      <c r="D372" s="35"/>
      <c r="E372" s="35"/>
      <c r="F372" s="35"/>
      <c r="G372" s="35"/>
      <c r="H372" s="35"/>
      <c r="I372" s="35">
        <f>J372+O372</f>
        <v>0</v>
      </c>
      <c r="J372" s="35">
        <f t="shared" ref="J372" si="322">SUM(K372:N372)</f>
        <v>0</v>
      </c>
      <c r="K372" s="35"/>
      <c r="L372" s="35"/>
      <c r="M372" s="35"/>
      <c r="N372" s="35"/>
      <c r="O372" s="35"/>
      <c r="P372" s="4"/>
      <c r="Q372" s="4"/>
      <c r="R372" s="213"/>
      <c r="S372" s="213"/>
      <c r="T372" s="213"/>
      <c r="U372" s="213"/>
      <c r="V372" s="213"/>
      <c r="W372" s="213"/>
      <c r="X372" s="213"/>
      <c r="Y372" s="213"/>
      <c r="Z372" s="213"/>
      <c r="AA372" s="213"/>
      <c r="AB372" s="213"/>
      <c r="AC372" s="224"/>
      <c r="AD372" s="12" t="s">
        <v>271</v>
      </c>
      <c r="AE372" s="12"/>
    </row>
    <row r="373" spans="1:33" ht="19.5">
      <c r="A373" s="162" t="s">
        <v>46</v>
      </c>
      <c r="B373" s="163" t="s">
        <v>33</v>
      </c>
      <c r="C373" s="38">
        <f>SUM(C374:C383)</f>
        <v>3111</v>
      </c>
      <c r="D373" s="38">
        <f>SUM(D374:D383)</f>
        <v>3111</v>
      </c>
      <c r="E373" s="38">
        <f t="shared" ref="E373:AB373" si="323">SUM(E374:E383)</f>
        <v>963</v>
      </c>
      <c r="F373" s="38">
        <f t="shared" si="323"/>
        <v>2148</v>
      </c>
      <c r="G373" s="38">
        <f t="shared" si="323"/>
        <v>0</v>
      </c>
      <c r="H373" s="38">
        <f t="shared" si="323"/>
        <v>0</v>
      </c>
      <c r="I373" s="38">
        <f t="shared" si="323"/>
        <v>0</v>
      </c>
      <c r="J373" s="38">
        <f t="shared" si="323"/>
        <v>0</v>
      </c>
      <c r="K373" s="38">
        <f t="shared" si="323"/>
        <v>0</v>
      </c>
      <c r="L373" s="38">
        <f t="shared" si="323"/>
        <v>0</v>
      </c>
      <c r="M373" s="38">
        <f t="shared" si="323"/>
        <v>0</v>
      </c>
      <c r="N373" s="38">
        <f t="shared" si="323"/>
        <v>0</v>
      </c>
      <c r="O373" s="38">
        <f t="shared" si="323"/>
        <v>0</v>
      </c>
      <c r="P373" s="38">
        <f t="shared" si="323"/>
        <v>2403</v>
      </c>
      <c r="Q373" s="38">
        <f t="shared" si="323"/>
        <v>2403</v>
      </c>
      <c r="R373" s="38">
        <f t="shared" si="323"/>
        <v>403</v>
      </c>
      <c r="S373" s="38">
        <f t="shared" si="323"/>
        <v>2000</v>
      </c>
      <c r="T373" s="38">
        <f t="shared" si="323"/>
        <v>0</v>
      </c>
      <c r="U373" s="38">
        <f t="shared" si="323"/>
        <v>0</v>
      </c>
      <c r="V373" s="38">
        <f t="shared" si="323"/>
        <v>0</v>
      </c>
      <c r="W373" s="38">
        <f t="shared" si="323"/>
        <v>0</v>
      </c>
      <c r="X373" s="38">
        <f t="shared" si="323"/>
        <v>0</v>
      </c>
      <c r="Y373" s="38">
        <f t="shared" si="323"/>
        <v>0</v>
      </c>
      <c r="Z373" s="38">
        <f t="shared" si="323"/>
        <v>0</v>
      </c>
      <c r="AA373" s="38">
        <f t="shared" si="323"/>
        <v>0</v>
      </c>
      <c r="AB373" s="38">
        <f t="shared" si="323"/>
        <v>0</v>
      </c>
      <c r="AC373" s="224"/>
      <c r="AD373" s="12"/>
      <c r="AE373" s="12"/>
      <c r="AF373">
        <v>10</v>
      </c>
      <c r="AG373">
        <v>4</v>
      </c>
    </row>
    <row r="374" spans="1:33" ht="37.5">
      <c r="A374" s="138">
        <v>1</v>
      </c>
      <c r="B374" s="139" t="s">
        <v>657</v>
      </c>
      <c r="C374" s="220">
        <f t="shared" ref="C374:C382" si="324">D374+J374</f>
        <v>0</v>
      </c>
      <c r="D374" s="35">
        <v>0</v>
      </c>
      <c r="E374" s="35"/>
      <c r="F374" s="35"/>
      <c r="G374" s="35"/>
      <c r="H374" s="35"/>
      <c r="I374" s="35"/>
      <c r="J374" s="35"/>
      <c r="K374" s="35"/>
      <c r="L374" s="35"/>
      <c r="M374" s="35"/>
      <c r="N374" s="35"/>
      <c r="O374" s="35"/>
      <c r="P374" s="4"/>
      <c r="Q374" s="4"/>
      <c r="R374" s="213"/>
      <c r="S374" s="213"/>
      <c r="T374" s="213"/>
      <c r="U374" s="213"/>
      <c r="V374" s="213"/>
      <c r="W374" s="213"/>
      <c r="X374" s="213"/>
      <c r="Y374" s="213"/>
      <c r="Z374" s="213"/>
      <c r="AA374" s="213"/>
      <c r="AB374" s="213"/>
      <c r="AC374" s="224"/>
      <c r="AD374" s="12" t="s">
        <v>717</v>
      </c>
      <c r="AE374" s="12"/>
      <c r="AF374">
        <v>1</v>
      </c>
    </row>
    <row r="375" spans="1:33" ht="56.25">
      <c r="A375" s="138">
        <v>2</v>
      </c>
      <c r="B375" s="139" t="s">
        <v>206</v>
      </c>
      <c r="C375" s="220">
        <f t="shared" si="324"/>
        <v>2000</v>
      </c>
      <c r="D375" s="35">
        <f t="shared" ref="D375:D383" si="325">SUM(E375:H375)</f>
        <v>2000</v>
      </c>
      <c r="E375" s="35">
        <v>0</v>
      </c>
      <c r="F375" s="35">
        <v>2000</v>
      </c>
      <c r="G375" s="35"/>
      <c r="H375" s="35"/>
      <c r="I375" s="35"/>
      <c r="J375" s="35"/>
      <c r="K375" s="35"/>
      <c r="L375" s="35"/>
      <c r="M375" s="35"/>
      <c r="N375" s="35"/>
      <c r="O375" s="35"/>
      <c r="P375" s="35">
        <f>Q375+V375</f>
        <v>2000</v>
      </c>
      <c r="Q375" s="35">
        <f>SUM(R375:U375)</f>
        <v>2000</v>
      </c>
      <c r="R375" s="213"/>
      <c r="S375" s="39">
        <v>2000</v>
      </c>
      <c r="T375" s="213"/>
      <c r="U375" s="213"/>
      <c r="V375" s="213"/>
      <c r="W375" s="213"/>
      <c r="X375" s="213"/>
      <c r="Y375" s="213"/>
      <c r="Z375" s="213"/>
      <c r="AA375" s="213"/>
      <c r="AB375" s="213"/>
      <c r="AC375" s="224"/>
      <c r="AD375" s="12" t="s">
        <v>262</v>
      </c>
      <c r="AE375" s="12" t="s">
        <v>714</v>
      </c>
      <c r="AF375">
        <v>1</v>
      </c>
      <c r="AG375">
        <v>1</v>
      </c>
    </row>
    <row r="376" spans="1:33" ht="56.25">
      <c r="A376" s="138">
        <v>3</v>
      </c>
      <c r="B376" s="139" t="s">
        <v>217</v>
      </c>
      <c r="C376" s="220">
        <f t="shared" si="324"/>
        <v>148</v>
      </c>
      <c r="D376" s="35">
        <f t="shared" si="325"/>
        <v>148</v>
      </c>
      <c r="E376" s="35"/>
      <c r="F376" s="35">
        <v>148</v>
      </c>
      <c r="G376" s="35"/>
      <c r="H376" s="35"/>
      <c r="I376" s="35"/>
      <c r="J376" s="35"/>
      <c r="K376" s="35"/>
      <c r="L376" s="35"/>
      <c r="M376" s="35"/>
      <c r="N376" s="35"/>
      <c r="O376" s="35"/>
      <c r="P376" s="4"/>
      <c r="Q376" s="4"/>
      <c r="R376" s="213"/>
      <c r="S376" s="213"/>
      <c r="T376" s="213"/>
      <c r="U376" s="213"/>
      <c r="V376" s="213"/>
      <c r="W376" s="213"/>
      <c r="X376" s="213"/>
      <c r="Y376" s="213"/>
      <c r="Z376" s="213"/>
      <c r="AA376" s="213"/>
      <c r="AB376" s="213"/>
      <c r="AC376" s="224"/>
      <c r="AD376" s="12" t="s">
        <v>262</v>
      </c>
      <c r="AE376" s="12" t="s">
        <v>714</v>
      </c>
      <c r="AF376">
        <v>1</v>
      </c>
      <c r="AG376">
        <v>1</v>
      </c>
    </row>
    <row r="377" spans="1:33" ht="37.5">
      <c r="A377" s="138">
        <v>4</v>
      </c>
      <c r="B377" s="139" t="s">
        <v>658</v>
      </c>
      <c r="C377" s="220">
        <f t="shared" si="324"/>
        <v>0</v>
      </c>
      <c r="D377" s="35">
        <f t="shared" si="325"/>
        <v>0</v>
      </c>
      <c r="E377" s="35">
        <v>0</v>
      </c>
      <c r="F377" s="35">
        <v>0</v>
      </c>
      <c r="G377" s="35"/>
      <c r="H377" s="35"/>
      <c r="I377" s="35"/>
      <c r="J377" s="35"/>
      <c r="K377" s="35"/>
      <c r="L377" s="35"/>
      <c r="M377" s="35"/>
      <c r="N377" s="35"/>
      <c r="O377" s="35"/>
      <c r="P377" s="4"/>
      <c r="Q377" s="4"/>
      <c r="R377" s="213"/>
      <c r="S377" s="213"/>
      <c r="T377" s="213"/>
      <c r="U377" s="213"/>
      <c r="V377" s="213"/>
      <c r="W377" s="213"/>
      <c r="X377" s="213"/>
      <c r="Y377" s="213"/>
      <c r="Z377" s="213"/>
      <c r="AA377" s="213"/>
      <c r="AB377" s="213"/>
      <c r="AC377" s="224"/>
      <c r="AD377" s="12" t="s">
        <v>265</v>
      </c>
      <c r="AE377" s="4"/>
      <c r="AF377">
        <v>1</v>
      </c>
    </row>
    <row r="378" spans="1:33" ht="37.5">
      <c r="A378" s="138">
        <v>5</v>
      </c>
      <c r="B378" s="139" t="s">
        <v>659</v>
      </c>
      <c r="C378" s="220">
        <f t="shared" si="324"/>
        <v>0</v>
      </c>
      <c r="D378" s="35">
        <f t="shared" si="325"/>
        <v>0</v>
      </c>
      <c r="E378" s="35">
        <v>0</v>
      </c>
      <c r="F378" s="35">
        <v>0</v>
      </c>
      <c r="G378" s="35"/>
      <c r="H378" s="35"/>
      <c r="I378" s="35"/>
      <c r="J378" s="35"/>
      <c r="K378" s="35"/>
      <c r="L378" s="35"/>
      <c r="M378" s="35"/>
      <c r="N378" s="35"/>
      <c r="O378" s="35"/>
      <c r="P378" s="4"/>
      <c r="Q378" s="4"/>
      <c r="R378" s="213"/>
      <c r="S378" s="213"/>
      <c r="T378" s="213"/>
      <c r="U378" s="213"/>
      <c r="V378" s="213"/>
      <c r="W378" s="213"/>
      <c r="X378" s="213"/>
      <c r="Y378" s="213"/>
      <c r="Z378" s="213"/>
      <c r="AA378" s="213"/>
      <c r="AB378" s="213"/>
      <c r="AC378" s="224"/>
      <c r="AD378" s="12" t="s">
        <v>267</v>
      </c>
      <c r="AE378" s="4"/>
      <c r="AF378">
        <v>1</v>
      </c>
    </row>
    <row r="379" spans="1:33" ht="56.25">
      <c r="A379" s="138">
        <v>6</v>
      </c>
      <c r="B379" s="169" t="s">
        <v>660</v>
      </c>
      <c r="C379" s="220">
        <f t="shared" si="324"/>
        <v>876</v>
      </c>
      <c r="D379" s="35">
        <f t="shared" si="325"/>
        <v>876</v>
      </c>
      <c r="E379" s="35">
        <v>876</v>
      </c>
      <c r="F379" s="35">
        <v>0</v>
      </c>
      <c r="G379" s="35"/>
      <c r="H379" s="35"/>
      <c r="I379" s="35"/>
      <c r="J379" s="35"/>
      <c r="K379" s="35"/>
      <c r="L379" s="35"/>
      <c r="M379" s="35"/>
      <c r="N379" s="35"/>
      <c r="O379" s="35"/>
      <c r="P379" s="35">
        <f>Q379+V379</f>
        <v>403</v>
      </c>
      <c r="Q379" s="35">
        <f>SUM(R379:U379)</f>
        <v>403</v>
      </c>
      <c r="R379" s="39">
        <v>403</v>
      </c>
      <c r="S379" s="213"/>
      <c r="T379" s="213"/>
      <c r="U379" s="213"/>
      <c r="V379" s="213"/>
      <c r="W379" s="213"/>
      <c r="X379" s="213"/>
      <c r="Y379" s="213"/>
      <c r="Z379" s="213"/>
      <c r="AA379" s="213"/>
      <c r="AB379" s="213"/>
      <c r="AC379" s="224">
        <f t="shared" ref="AC379:AC405" si="326">P379/C379*100</f>
        <v>46.00456621004566</v>
      </c>
      <c r="AD379" s="12" t="s">
        <v>271</v>
      </c>
      <c r="AE379" s="12" t="s">
        <v>709</v>
      </c>
      <c r="AF379">
        <v>1</v>
      </c>
      <c r="AG379">
        <v>1</v>
      </c>
    </row>
    <row r="380" spans="1:33" ht="37.5">
      <c r="A380" s="138">
        <v>7</v>
      </c>
      <c r="B380" s="139" t="s">
        <v>661</v>
      </c>
      <c r="C380" s="220">
        <f t="shared" si="324"/>
        <v>0</v>
      </c>
      <c r="D380" s="35">
        <f t="shared" si="325"/>
        <v>0</v>
      </c>
      <c r="E380" s="35">
        <v>0</v>
      </c>
      <c r="F380" s="35">
        <v>0</v>
      </c>
      <c r="G380" s="35"/>
      <c r="H380" s="35"/>
      <c r="I380" s="35"/>
      <c r="J380" s="35"/>
      <c r="K380" s="35"/>
      <c r="L380" s="35"/>
      <c r="M380" s="35"/>
      <c r="N380" s="35"/>
      <c r="O380" s="35"/>
      <c r="P380" s="4"/>
      <c r="Q380" s="4"/>
      <c r="R380" s="213"/>
      <c r="S380" s="213"/>
      <c r="T380" s="213"/>
      <c r="U380" s="213"/>
      <c r="V380" s="213"/>
      <c r="W380" s="213"/>
      <c r="X380" s="213"/>
      <c r="Y380" s="213"/>
      <c r="Z380" s="213"/>
      <c r="AA380" s="213"/>
      <c r="AB380" s="213"/>
      <c r="AC380" s="224"/>
      <c r="AD380" s="12" t="s">
        <v>266</v>
      </c>
      <c r="AE380" s="12"/>
      <c r="AF380">
        <v>1</v>
      </c>
    </row>
    <row r="381" spans="1:33" ht="37.5">
      <c r="A381" s="138">
        <v>8</v>
      </c>
      <c r="B381" s="139" t="s">
        <v>662</v>
      </c>
      <c r="C381" s="220">
        <f t="shared" si="324"/>
        <v>0</v>
      </c>
      <c r="D381" s="35">
        <f t="shared" si="325"/>
        <v>0</v>
      </c>
      <c r="E381" s="35">
        <v>0</v>
      </c>
      <c r="F381" s="35">
        <v>0</v>
      </c>
      <c r="G381" s="35"/>
      <c r="H381" s="35"/>
      <c r="I381" s="35"/>
      <c r="J381" s="35"/>
      <c r="K381" s="35"/>
      <c r="L381" s="35"/>
      <c r="M381" s="35"/>
      <c r="N381" s="35"/>
      <c r="O381" s="35"/>
      <c r="P381" s="4"/>
      <c r="Q381" s="4"/>
      <c r="R381" s="213"/>
      <c r="S381" s="213"/>
      <c r="T381" s="213"/>
      <c r="U381" s="213"/>
      <c r="V381" s="213"/>
      <c r="W381" s="213"/>
      <c r="X381" s="213"/>
      <c r="Y381" s="213"/>
      <c r="Z381" s="213"/>
      <c r="AA381" s="213"/>
      <c r="AB381" s="213"/>
      <c r="AC381" s="224"/>
      <c r="AD381" s="12" t="s">
        <v>266</v>
      </c>
      <c r="AE381" s="12"/>
      <c r="AF381">
        <v>1</v>
      </c>
    </row>
    <row r="382" spans="1:33" ht="37.5">
      <c r="A382" s="138">
        <v>9</v>
      </c>
      <c r="B382" s="139" t="s">
        <v>663</v>
      </c>
      <c r="C382" s="220">
        <f t="shared" si="324"/>
        <v>0</v>
      </c>
      <c r="D382" s="35">
        <f t="shared" si="325"/>
        <v>0</v>
      </c>
      <c r="E382" s="35">
        <v>0</v>
      </c>
      <c r="F382" s="35">
        <v>0</v>
      </c>
      <c r="G382" s="35"/>
      <c r="H382" s="35"/>
      <c r="I382" s="35"/>
      <c r="J382" s="35"/>
      <c r="K382" s="35"/>
      <c r="L382" s="35"/>
      <c r="M382" s="35"/>
      <c r="N382" s="35"/>
      <c r="O382" s="35"/>
      <c r="P382" s="4"/>
      <c r="Q382" s="4"/>
      <c r="R382" s="213"/>
      <c r="S382" s="213"/>
      <c r="T382" s="213"/>
      <c r="U382" s="213"/>
      <c r="V382" s="213"/>
      <c r="W382" s="213"/>
      <c r="X382" s="213"/>
      <c r="Y382" s="213"/>
      <c r="Z382" s="213"/>
      <c r="AA382" s="213"/>
      <c r="AB382" s="213"/>
      <c r="AC382" s="224"/>
      <c r="AD382" s="12" t="s">
        <v>266</v>
      </c>
      <c r="AE382" s="12"/>
      <c r="AF382">
        <v>1</v>
      </c>
    </row>
    <row r="383" spans="1:33" ht="56.25">
      <c r="A383" s="138">
        <v>10</v>
      </c>
      <c r="B383" s="139" t="s">
        <v>664</v>
      </c>
      <c r="C383" s="220">
        <f t="shared" ref="C383" si="327">D383+J383</f>
        <v>87</v>
      </c>
      <c r="D383" s="35">
        <f t="shared" si="325"/>
        <v>87</v>
      </c>
      <c r="E383" s="35">
        <v>87</v>
      </c>
      <c r="F383" s="35">
        <v>0</v>
      </c>
      <c r="G383" s="35"/>
      <c r="H383" s="35"/>
      <c r="I383" s="35"/>
      <c r="J383" s="35"/>
      <c r="K383" s="35"/>
      <c r="L383" s="35"/>
      <c r="M383" s="35"/>
      <c r="N383" s="35"/>
      <c r="O383" s="35"/>
      <c r="P383" s="4"/>
      <c r="Q383" s="4"/>
      <c r="R383" s="213"/>
      <c r="S383" s="213"/>
      <c r="T383" s="213"/>
      <c r="U383" s="213"/>
      <c r="V383" s="213"/>
      <c r="W383" s="213"/>
      <c r="X383" s="213"/>
      <c r="Y383" s="213"/>
      <c r="Z383" s="213"/>
      <c r="AA383" s="213"/>
      <c r="AB383" s="213"/>
      <c r="AC383" s="224"/>
      <c r="AD383" s="12" t="s">
        <v>268</v>
      </c>
      <c r="AE383" s="12" t="s">
        <v>709</v>
      </c>
      <c r="AF383">
        <v>1</v>
      </c>
      <c r="AG383">
        <v>1</v>
      </c>
    </row>
    <row r="384" spans="1:33">
      <c r="A384" s="127" t="s">
        <v>36</v>
      </c>
      <c r="B384" s="137" t="s">
        <v>474</v>
      </c>
      <c r="C384" s="34">
        <f t="shared" ref="C384:H384" si="328">C385+C387+C392</f>
        <v>1500</v>
      </c>
      <c r="D384" s="34">
        <f t="shared" si="328"/>
        <v>1500</v>
      </c>
      <c r="E384" s="34">
        <f t="shared" si="328"/>
        <v>1500</v>
      </c>
      <c r="F384" s="34">
        <f t="shared" si="328"/>
        <v>0</v>
      </c>
      <c r="G384" s="34">
        <f t="shared" si="328"/>
        <v>0</v>
      </c>
      <c r="H384" s="34">
        <f t="shared" si="328"/>
        <v>0</v>
      </c>
      <c r="I384" s="34"/>
      <c r="J384" s="34">
        <f>J385+J387+J392</f>
        <v>0</v>
      </c>
      <c r="K384" s="34">
        <f>K385+K387+K392</f>
        <v>0</v>
      </c>
      <c r="L384" s="34">
        <f>L385+L387+L392</f>
        <v>0</v>
      </c>
      <c r="M384" s="34">
        <f>M385+M387+M392</f>
        <v>0</v>
      </c>
      <c r="N384" s="34">
        <f>N385+N387+N392</f>
        <v>0</v>
      </c>
      <c r="O384" s="34"/>
      <c r="P384" s="34">
        <f t="shared" ref="P384:AA384" si="329">P385+P387+P392</f>
        <v>1500</v>
      </c>
      <c r="Q384" s="34">
        <f t="shared" si="329"/>
        <v>1500</v>
      </c>
      <c r="R384" s="34">
        <f t="shared" si="329"/>
        <v>1500</v>
      </c>
      <c r="S384" s="34">
        <f t="shared" si="329"/>
        <v>0</v>
      </c>
      <c r="T384" s="34">
        <f t="shared" si="329"/>
        <v>0</v>
      </c>
      <c r="U384" s="34">
        <f t="shared" si="329"/>
        <v>0</v>
      </c>
      <c r="V384" s="34">
        <f t="shared" si="329"/>
        <v>0</v>
      </c>
      <c r="W384" s="34"/>
      <c r="X384" s="34">
        <f t="shared" si="329"/>
        <v>0</v>
      </c>
      <c r="Y384" s="34">
        <f t="shared" si="329"/>
        <v>0</v>
      </c>
      <c r="Z384" s="34">
        <f t="shared" si="329"/>
        <v>0</v>
      </c>
      <c r="AA384" s="34">
        <f t="shared" si="329"/>
        <v>0</v>
      </c>
      <c r="AB384" s="34"/>
      <c r="AC384" s="224"/>
      <c r="AD384" s="12"/>
      <c r="AE384" s="12"/>
      <c r="AF384">
        <v>11</v>
      </c>
      <c r="AG384">
        <v>1</v>
      </c>
    </row>
    <row r="385" spans="1:33" ht="19.5">
      <c r="A385" s="162" t="s">
        <v>209</v>
      </c>
      <c r="B385" s="163" t="s">
        <v>210</v>
      </c>
      <c r="C385" s="163"/>
      <c r="D385" s="35">
        <v>0</v>
      </c>
      <c r="E385" s="35">
        <v>0</v>
      </c>
      <c r="F385" s="35">
        <v>0</v>
      </c>
      <c r="G385" s="35"/>
      <c r="H385" s="35"/>
      <c r="I385" s="35"/>
      <c r="J385" s="35"/>
      <c r="K385" s="35"/>
      <c r="L385" s="35"/>
      <c r="M385" s="35"/>
      <c r="N385" s="35"/>
      <c r="O385" s="35"/>
      <c r="P385" s="4"/>
      <c r="Q385" s="4"/>
      <c r="R385" s="213"/>
      <c r="S385" s="213"/>
      <c r="T385" s="213"/>
      <c r="U385" s="213"/>
      <c r="V385" s="213"/>
      <c r="W385" s="213"/>
      <c r="X385" s="213"/>
      <c r="Y385" s="213"/>
      <c r="Z385" s="213"/>
      <c r="AA385" s="213"/>
      <c r="AB385" s="213"/>
      <c r="AC385" s="224"/>
      <c r="AD385" s="12"/>
      <c r="AE385" s="12"/>
      <c r="AF385">
        <v>1</v>
      </c>
      <c r="AG385">
        <v>0</v>
      </c>
    </row>
    <row r="386" spans="1:33" ht="56.25">
      <c r="A386" s="138"/>
      <c r="B386" s="139" t="s">
        <v>665</v>
      </c>
      <c r="C386" s="220">
        <f>D386+J386</f>
        <v>0</v>
      </c>
      <c r="D386" s="35"/>
      <c r="E386" s="35"/>
      <c r="F386" s="35"/>
      <c r="G386" s="35"/>
      <c r="H386" s="35"/>
      <c r="I386" s="35"/>
      <c r="J386" s="35"/>
      <c r="K386" s="35"/>
      <c r="L386" s="35"/>
      <c r="M386" s="35"/>
      <c r="N386" s="35"/>
      <c r="O386" s="35"/>
      <c r="P386" s="4"/>
      <c r="Q386" s="4"/>
      <c r="R386" s="213"/>
      <c r="S386" s="213"/>
      <c r="T386" s="213"/>
      <c r="U386" s="213"/>
      <c r="V386" s="213"/>
      <c r="W386" s="213"/>
      <c r="X386" s="213"/>
      <c r="Y386" s="213"/>
      <c r="Z386" s="213"/>
      <c r="AA386" s="213"/>
      <c r="AB386" s="213"/>
      <c r="AC386" s="224"/>
      <c r="AD386" s="12" t="s">
        <v>271</v>
      </c>
      <c r="AE386" s="12"/>
      <c r="AF386">
        <v>1</v>
      </c>
    </row>
    <row r="387" spans="1:33" ht="19.5">
      <c r="A387" s="162" t="s">
        <v>52</v>
      </c>
      <c r="B387" s="163" t="s">
        <v>32</v>
      </c>
      <c r="C387" s="245">
        <f t="shared" ref="C387:H387" si="330">SUM(C388:C391)</f>
        <v>0</v>
      </c>
      <c r="D387" s="245">
        <f t="shared" si="330"/>
        <v>0</v>
      </c>
      <c r="E387" s="245">
        <f t="shared" si="330"/>
        <v>0</v>
      </c>
      <c r="F387" s="245">
        <f t="shared" si="330"/>
        <v>0</v>
      </c>
      <c r="G387" s="245">
        <f t="shared" si="330"/>
        <v>0</v>
      </c>
      <c r="H387" s="245">
        <f t="shared" si="330"/>
        <v>0</v>
      </c>
      <c r="I387" s="245"/>
      <c r="J387" s="245">
        <f>SUM(J388:J391)</f>
        <v>0</v>
      </c>
      <c r="K387" s="245">
        <f>SUM(K388:K391)</f>
        <v>0</v>
      </c>
      <c r="L387" s="245">
        <f>SUM(L388:L391)</f>
        <v>0</v>
      </c>
      <c r="M387" s="245">
        <f>SUM(M388:M391)</f>
        <v>0</v>
      </c>
      <c r="N387" s="245">
        <f>SUM(N388:N391)</f>
        <v>0</v>
      </c>
      <c r="O387" s="245"/>
      <c r="P387" s="245">
        <f t="shared" ref="P387:AA387" si="331">SUM(P388:P391)</f>
        <v>0</v>
      </c>
      <c r="Q387" s="245">
        <f t="shared" si="331"/>
        <v>0</v>
      </c>
      <c r="R387" s="245">
        <f t="shared" si="331"/>
        <v>0</v>
      </c>
      <c r="S387" s="245">
        <f t="shared" si="331"/>
        <v>0</v>
      </c>
      <c r="T387" s="245">
        <f t="shared" si="331"/>
        <v>0</v>
      </c>
      <c r="U387" s="245">
        <f t="shared" si="331"/>
        <v>0</v>
      </c>
      <c r="V387" s="245">
        <f t="shared" si="331"/>
        <v>0</v>
      </c>
      <c r="W387" s="245"/>
      <c r="X387" s="245">
        <f t="shared" si="331"/>
        <v>0</v>
      </c>
      <c r="Y387" s="245">
        <f t="shared" si="331"/>
        <v>0</v>
      </c>
      <c r="Z387" s="245">
        <f t="shared" si="331"/>
        <v>0</v>
      </c>
      <c r="AA387" s="245">
        <f t="shared" si="331"/>
        <v>0</v>
      </c>
      <c r="AB387" s="245"/>
      <c r="AC387" s="224"/>
      <c r="AD387" s="12"/>
      <c r="AE387" s="12"/>
      <c r="AF387">
        <v>4</v>
      </c>
    </row>
    <row r="388" spans="1:33" ht="56.25">
      <c r="A388" s="138">
        <v>1</v>
      </c>
      <c r="B388" s="139" t="s">
        <v>215</v>
      </c>
      <c r="C388" s="220">
        <f>D388+J388</f>
        <v>0</v>
      </c>
      <c r="D388" s="35"/>
      <c r="E388" s="35"/>
      <c r="F388" s="35"/>
      <c r="G388" s="35"/>
      <c r="H388" s="35"/>
      <c r="I388" s="35"/>
      <c r="J388" s="35">
        <f t="shared" ref="J388:J391" si="332">SUM(K388:N388)</f>
        <v>0</v>
      </c>
      <c r="K388" s="35"/>
      <c r="L388" s="35"/>
      <c r="M388" s="35"/>
      <c r="N388" s="35"/>
      <c r="O388" s="35"/>
      <c r="P388" s="4"/>
      <c r="Q388" s="4"/>
      <c r="R388" s="213"/>
      <c r="S388" s="213"/>
      <c r="T388" s="213"/>
      <c r="U388" s="213"/>
      <c r="V388" s="213"/>
      <c r="W388" s="213"/>
      <c r="X388" s="213"/>
      <c r="Y388" s="213"/>
      <c r="Z388" s="213"/>
      <c r="AA388" s="213"/>
      <c r="AB388" s="213"/>
      <c r="AC388" s="224"/>
      <c r="AD388" s="12" t="s">
        <v>717</v>
      </c>
      <c r="AE388" s="12"/>
      <c r="AF388">
        <v>1</v>
      </c>
    </row>
    <row r="389" spans="1:33" ht="37.5">
      <c r="A389" s="138">
        <v>2</v>
      </c>
      <c r="B389" s="139" t="s">
        <v>213</v>
      </c>
      <c r="C389" s="220">
        <f>D389+J389</f>
        <v>0</v>
      </c>
      <c r="D389" s="35"/>
      <c r="E389" s="35"/>
      <c r="F389" s="35"/>
      <c r="G389" s="35"/>
      <c r="H389" s="35"/>
      <c r="I389" s="35"/>
      <c r="J389" s="35">
        <f t="shared" si="332"/>
        <v>0</v>
      </c>
      <c r="K389" s="35"/>
      <c r="L389" s="35"/>
      <c r="M389" s="35"/>
      <c r="N389" s="35"/>
      <c r="O389" s="35"/>
      <c r="P389" s="4"/>
      <c r="Q389" s="4"/>
      <c r="R389" s="213"/>
      <c r="S389" s="213"/>
      <c r="T389" s="213"/>
      <c r="U389" s="213"/>
      <c r="V389" s="213"/>
      <c r="W389" s="213"/>
      <c r="X389" s="213"/>
      <c r="Y389" s="213"/>
      <c r="Z389" s="213"/>
      <c r="AA389" s="213"/>
      <c r="AB389" s="213"/>
      <c r="AC389" s="224"/>
      <c r="AD389" s="12" t="s">
        <v>265</v>
      </c>
      <c r="AE389" s="4">
        <v>0</v>
      </c>
      <c r="AF389">
        <v>1</v>
      </c>
    </row>
    <row r="390" spans="1:33" ht="37.5">
      <c r="A390" s="138">
        <v>3</v>
      </c>
      <c r="B390" s="139" t="s">
        <v>214</v>
      </c>
      <c r="C390" s="220">
        <f>D390+J390</f>
        <v>0</v>
      </c>
      <c r="D390" s="35"/>
      <c r="E390" s="35"/>
      <c r="F390" s="35"/>
      <c r="G390" s="35"/>
      <c r="H390" s="35"/>
      <c r="I390" s="35"/>
      <c r="J390" s="35">
        <f t="shared" si="332"/>
        <v>0</v>
      </c>
      <c r="K390" s="35"/>
      <c r="L390" s="35"/>
      <c r="M390" s="35"/>
      <c r="N390" s="35"/>
      <c r="O390" s="35"/>
      <c r="P390" s="4"/>
      <c r="Q390" s="4"/>
      <c r="R390" s="213"/>
      <c r="S390" s="213"/>
      <c r="T390" s="213"/>
      <c r="U390" s="213"/>
      <c r="V390" s="213"/>
      <c r="W390" s="213"/>
      <c r="X390" s="213"/>
      <c r="Y390" s="213"/>
      <c r="Z390" s="213"/>
      <c r="AA390" s="213"/>
      <c r="AB390" s="213"/>
      <c r="AC390" s="224"/>
      <c r="AD390" s="12" t="s">
        <v>261</v>
      </c>
      <c r="AE390" s="4">
        <v>0</v>
      </c>
      <c r="AF390">
        <v>1</v>
      </c>
    </row>
    <row r="391" spans="1:33" ht="56.25">
      <c r="A391" s="138">
        <v>4</v>
      </c>
      <c r="B391" s="139" t="s">
        <v>666</v>
      </c>
      <c r="C391" s="220">
        <f>D391+J391</f>
        <v>0</v>
      </c>
      <c r="D391" s="35"/>
      <c r="E391" s="35"/>
      <c r="F391" s="35"/>
      <c r="G391" s="35"/>
      <c r="H391" s="35"/>
      <c r="I391" s="35"/>
      <c r="J391" s="35">
        <f t="shared" si="332"/>
        <v>0</v>
      </c>
      <c r="K391" s="35"/>
      <c r="L391" s="35"/>
      <c r="M391" s="35"/>
      <c r="N391" s="35"/>
      <c r="O391" s="35"/>
      <c r="P391" s="4"/>
      <c r="Q391" s="4"/>
      <c r="R391" s="213"/>
      <c r="S391" s="213"/>
      <c r="T391" s="213"/>
      <c r="U391" s="213"/>
      <c r="V391" s="213"/>
      <c r="W391" s="213"/>
      <c r="X391" s="213"/>
      <c r="Y391" s="213"/>
      <c r="Z391" s="213"/>
      <c r="AA391" s="213"/>
      <c r="AB391" s="213"/>
      <c r="AC391" s="224"/>
      <c r="AD391" s="12" t="s">
        <v>271</v>
      </c>
      <c r="AE391" s="4">
        <v>0</v>
      </c>
      <c r="AF391">
        <v>1</v>
      </c>
    </row>
    <row r="392" spans="1:33" ht="19.5">
      <c r="A392" s="162" t="s">
        <v>46</v>
      </c>
      <c r="B392" s="163" t="s">
        <v>33</v>
      </c>
      <c r="C392" s="38">
        <f>SUM(C393:C398)</f>
        <v>1500</v>
      </c>
      <c r="D392" s="38">
        <f t="shared" ref="D392:AB392" si="333">SUM(D393:D398)</f>
        <v>1500</v>
      </c>
      <c r="E392" s="38">
        <f t="shared" si="333"/>
        <v>1500</v>
      </c>
      <c r="F392" s="38">
        <f t="shared" si="333"/>
        <v>0</v>
      </c>
      <c r="G392" s="38">
        <f t="shared" si="333"/>
        <v>0</v>
      </c>
      <c r="H392" s="38">
        <f t="shared" si="333"/>
        <v>0</v>
      </c>
      <c r="I392" s="38">
        <f t="shared" si="333"/>
        <v>0</v>
      </c>
      <c r="J392" s="38">
        <f t="shared" si="333"/>
        <v>0</v>
      </c>
      <c r="K392" s="38">
        <f t="shared" si="333"/>
        <v>0</v>
      </c>
      <c r="L392" s="38">
        <f t="shared" si="333"/>
        <v>0</v>
      </c>
      <c r="M392" s="38">
        <f t="shared" si="333"/>
        <v>0</v>
      </c>
      <c r="N392" s="38">
        <f t="shared" si="333"/>
        <v>0</v>
      </c>
      <c r="O392" s="38">
        <f t="shared" si="333"/>
        <v>0</v>
      </c>
      <c r="P392" s="38">
        <f t="shared" si="333"/>
        <v>1500</v>
      </c>
      <c r="Q392" s="38">
        <f t="shared" si="333"/>
        <v>1500</v>
      </c>
      <c r="R392" s="38">
        <f t="shared" si="333"/>
        <v>1500</v>
      </c>
      <c r="S392" s="38">
        <f t="shared" si="333"/>
        <v>0</v>
      </c>
      <c r="T392" s="38">
        <f t="shared" si="333"/>
        <v>0</v>
      </c>
      <c r="U392" s="38">
        <f t="shared" si="333"/>
        <v>0</v>
      </c>
      <c r="V392" s="38">
        <f t="shared" si="333"/>
        <v>0</v>
      </c>
      <c r="W392" s="38">
        <f t="shared" si="333"/>
        <v>0</v>
      </c>
      <c r="X392" s="38">
        <f t="shared" si="333"/>
        <v>0</v>
      </c>
      <c r="Y392" s="38">
        <f t="shared" si="333"/>
        <v>0</v>
      </c>
      <c r="Z392" s="38">
        <f t="shared" si="333"/>
        <v>0</v>
      </c>
      <c r="AA392" s="38">
        <f t="shared" si="333"/>
        <v>0</v>
      </c>
      <c r="AB392" s="38">
        <f t="shared" si="333"/>
        <v>0</v>
      </c>
      <c r="AC392" s="224">
        <f t="shared" si="326"/>
        <v>100</v>
      </c>
      <c r="AD392" s="12"/>
      <c r="AE392" s="4">
        <v>0</v>
      </c>
      <c r="AF392">
        <v>6</v>
      </c>
      <c r="AG392">
        <v>1</v>
      </c>
    </row>
    <row r="393" spans="1:33" ht="37.5">
      <c r="A393" s="138">
        <v>1</v>
      </c>
      <c r="B393" s="139" t="s">
        <v>667</v>
      </c>
      <c r="C393" s="220">
        <f t="shared" ref="C393:C398" si="334">D393+J393</f>
        <v>0</v>
      </c>
      <c r="D393" s="35">
        <v>0</v>
      </c>
      <c r="E393" s="35"/>
      <c r="F393" s="35"/>
      <c r="G393" s="35"/>
      <c r="H393" s="35"/>
      <c r="I393" s="35"/>
      <c r="J393" s="35"/>
      <c r="K393" s="35"/>
      <c r="L393" s="35"/>
      <c r="M393" s="35"/>
      <c r="N393" s="35"/>
      <c r="O393" s="35"/>
      <c r="P393" s="4"/>
      <c r="Q393" s="4"/>
      <c r="R393" s="213"/>
      <c r="S393" s="213"/>
      <c r="T393" s="213"/>
      <c r="U393" s="213"/>
      <c r="V393" s="213"/>
      <c r="W393" s="213"/>
      <c r="X393" s="213"/>
      <c r="Y393" s="213"/>
      <c r="Z393" s="213"/>
      <c r="AA393" s="213"/>
      <c r="AB393" s="213"/>
      <c r="AC393" s="224"/>
      <c r="AD393" s="12" t="s">
        <v>713</v>
      </c>
      <c r="AE393" s="4"/>
      <c r="AF393">
        <v>1</v>
      </c>
    </row>
    <row r="394" spans="1:33" ht="56.25">
      <c r="A394" s="138">
        <v>2</v>
      </c>
      <c r="B394" s="139" t="s">
        <v>668</v>
      </c>
      <c r="C394" s="220">
        <f t="shared" si="334"/>
        <v>0</v>
      </c>
      <c r="D394" s="35">
        <v>0</v>
      </c>
      <c r="E394" s="35"/>
      <c r="F394" s="35"/>
      <c r="G394" s="35"/>
      <c r="H394" s="35"/>
      <c r="I394" s="35"/>
      <c r="J394" s="35"/>
      <c r="K394" s="35"/>
      <c r="L394" s="35"/>
      <c r="M394" s="35"/>
      <c r="N394" s="35"/>
      <c r="O394" s="35"/>
      <c r="P394" s="4"/>
      <c r="Q394" s="4"/>
      <c r="R394" s="213"/>
      <c r="S394" s="213"/>
      <c r="T394" s="213"/>
      <c r="U394" s="213"/>
      <c r="V394" s="213"/>
      <c r="W394" s="213"/>
      <c r="X394" s="213"/>
      <c r="Y394" s="213"/>
      <c r="Z394" s="213"/>
      <c r="AA394" s="213"/>
      <c r="AB394" s="213"/>
      <c r="AC394" s="224"/>
      <c r="AD394" s="12" t="s">
        <v>262</v>
      </c>
      <c r="AE394" s="4"/>
      <c r="AF394">
        <v>1</v>
      </c>
    </row>
    <row r="395" spans="1:33" ht="71.25" customHeight="1">
      <c r="A395" s="138">
        <v>3</v>
      </c>
      <c r="B395" s="139" t="s">
        <v>669</v>
      </c>
      <c r="C395" s="220">
        <f t="shared" si="334"/>
        <v>1500</v>
      </c>
      <c r="D395" s="35">
        <f t="shared" ref="D395" si="335">SUM(E395:H395)</f>
        <v>1500</v>
      </c>
      <c r="E395" s="35">
        <v>1500</v>
      </c>
      <c r="F395" s="35"/>
      <c r="G395" s="35"/>
      <c r="H395" s="35"/>
      <c r="I395" s="35"/>
      <c r="J395" s="35"/>
      <c r="K395" s="35"/>
      <c r="L395" s="35"/>
      <c r="M395" s="35"/>
      <c r="N395" s="35"/>
      <c r="O395" s="35"/>
      <c r="P395" s="35">
        <f>Q395+V395</f>
        <v>1500</v>
      </c>
      <c r="Q395" s="35">
        <f>SUM(R395:U395)</f>
        <v>1500</v>
      </c>
      <c r="R395" s="39">
        <v>1500</v>
      </c>
      <c r="S395" s="213"/>
      <c r="T395" s="213"/>
      <c r="U395" s="213"/>
      <c r="V395" s="213"/>
      <c r="W395" s="213"/>
      <c r="X395" s="213"/>
      <c r="Y395" s="213"/>
      <c r="Z395" s="213"/>
      <c r="AA395" s="213"/>
      <c r="AB395" s="213"/>
      <c r="AC395" s="224"/>
      <c r="AD395" s="12" t="s">
        <v>262</v>
      </c>
      <c r="AE395" s="12" t="s">
        <v>714</v>
      </c>
      <c r="AF395">
        <v>1</v>
      </c>
      <c r="AG395">
        <v>1</v>
      </c>
    </row>
    <row r="396" spans="1:33" ht="37.5">
      <c r="A396" s="138">
        <v>4</v>
      </c>
      <c r="B396" s="139" t="s">
        <v>218</v>
      </c>
      <c r="C396" s="220">
        <f t="shared" si="334"/>
        <v>0</v>
      </c>
      <c r="D396" s="35">
        <v>0</v>
      </c>
      <c r="E396" s="35"/>
      <c r="F396" s="35"/>
      <c r="G396" s="35"/>
      <c r="H396" s="35"/>
      <c r="I396" s="35"/>
      <c r="J396" s="35"/>
      <c r="K396" s="35"/>
      <c r="L396" s="35"/>
      <c r="M396" s="35"/>
      <c r="N396" s="35"/>
      <c r="O396" s="35"/>
      <c r="P396" s="4"/>
      <c r="Q396" s="4"/>
      <c r="R396" s="213"/>
      <c r="S396" s="213"/>
      <c r="T396" s="213"/>
      <c r="U396" s="213"/>
      <c r="V396" s="213"/>
      <c r="W396" s="213"/>
      <c r="X396" s="213"/>
      <c r="Y396" s="213"/>
      <c r="Z396" s="213"/>
      <c r="AA396" s="213"/>
      <c r="AB396" s="213"/>
      <c r="AC396" s="224"/>
      <c r="AD396" s="12" t="s">
        <v>261</v>
      </c>
      <c r="AE396" s="12"/>
      <c r="AF396">
        <v>1</v>
      </c>
    </row>
    <row r="397" spans="1:33" ht="37.5">
      <c r="A397" s="138">
        <v>5</v>
      </c>
      <c r="B397" s="28" t="s">
        <v>216</v>
      </c>
      <c r="C397" s="220">
        <f t="shared" si="334"/>
        <v>0</v>
      </c>
      <c r="D397" s="35">
        <v>0</v>
      </c>
      <c r="E397" s="35"/>
      <c r="F397" s="35"/>
      <c r="G397" s="35"/>
      <c r="H397" s="35"/>
      <c r="I397" s="35"/>
      <c r="J397" s="35"/>
      <c r="K397" s="35"/>
      <c r="L397" s="35"/>
      <c r="M397" s="35"/>
      <c r="N397" s="35"/>
      <c r="O397" s="35"/>
      <c r="P397" s="4"/>
      <c r="Q397" s="4"/>
      <c r="R397" s="213"/>
      <c r="S397" s="213"/>
      <c r="T397" s="213"/>
      <c r="U397" s="213"/>
      <c r="V397" s="213"/>
      <c r="W397" s="213"/>
      <c r="X397" s="213"/>
      <c r="Y397" s="213"/>
      <c r="Z397" s="213"/>
      <c r="AA397" s="213"/>
      <c r="AB397" s="213"/>
      <c r="AC397" s="224"/>
      <c r="AD397" s="12" t="s">
        <v>271</v>
      </c>
      <c r="AE397" s="12" t="s">
        <v>728</v>
      </c>
      <c r="AF397">
        <v>1</v>
      </c>
    </row>
    <row r="398" spans="1:33" ht="77.25" customHeight="1">
      <c r="A398" s="138">
        <v>6</v>
      </c>
      <c r="B398" s="28" t="s">
        <v>208</v>
      </c>
      <c r="C398" s="220">
        <f t="shared" si="334"/>
        <v>0</v>
      </c>
      <c r="D398" s="35">
        <v>0</v>
      </c>
      <c r="E398" s="35"/>
      <c r="F398" s="35"/>
      <c r="G398" s="35"/>
      <c r="H398" s="35"/>
      <c r="I398" s="35"/>
      <c r="J398" s="35"/>
      <c r="K398" s="35"/>
      <c r="L398" s="35"/>
      <c r="M398" s="35"/>
      <c r="N398" s="35"/>
      <c r="O398" s="35"/>
      <c r="P398" s="4"/>
      <c r="Q398" s="4"/>
      <c r="R398" s="213"/>
      <c r="S398" s="213"/>
      <c r="T398" s="213"/>
      <c r="U398" s="213"/>
      <c r="V398" s="213"/>
      <c r="W398" s="213"/>
      <c r="X398" s="213"/>
      <c r="Y398" s="213"/>
      <c r="Z398" s="213"/>
      <c r="AA398" s="213"/>
      <c r="AB398" s="213"/>
      <c r="AC398" s="224"/>
      <c r="AD398" s="12" t="s">
        <v>715</v>
      </c>
      <c r="AE398" s="12" t="s">
        <v>728</v>
      </c>
      <c r="AF398">
        <v>1</v>
      </c>
    </row>
    <row r="399" spans="1:33">
      <c r="A399" s="165" t="s">
        <v>670</v>
      </c>
      <c r="B399" s="137" t="s">
        <v>221</v>
      </c>
      <c r="C399" s="34">
        <f t="shared" ref="C399" si="336">C400</f>
        <v>1288</v>
      </c>
      <c r="D399" s="34">
        <f>D400</f>
        <v>1288</v>
      </c>
      <c r="E399" s="34">
        <f t="shared" ref="E399:AB399" si="337">E400</f>
        <v>1288</v>
      </c>
      <c r="F399" s="34">
        <f t="shared" si="337"/>
        <v>0</v>
      </c>
      <c r="G399" s="34">
        <f t="shared" si="337"/>
        <v>0</v>
      </c>
      <c r="H399" s="34">
        <f t="shared" si="337"/>
        <v>0</v>
      </c>
      <c r="I399" s="34">
        <f t="shared" si="337"/>
        <v>0</v>
      </c>
      <c r="J399" s="34">
        <f t="shared" si="337"/>
        <v>0</v>
      </c>
      <c r="K399" s="34">
        <f t="shared" si="337"/>
        <v>0</v>
      </c>
      <c r="L399" s="34">
        <f t="shared" si="337"/>
        <v>0</v>
      </c>
      <c r="M399" s="34">
        <f t="shared" si="337"/>
        <v>0</v>
      </c>
      <c r="N399" s="34">
        <f t="shared" si="337"/>
        <v>0</v>
      </c>
      <c r="O399" s="34">
        <f t="shared" si="337"/>
        <v>0</v>
      </c>
      <c r="P399" s="34">
        <f t="shared" si="337"/>
        <v>8</v>
      </c>
      <c r="Q399" s="34">
        <f t="shared" si="337"/>
        <v>8</v>
      </c>
      <c r="R399" s="34">
        <f t="shared" si="337"/>
        <v>8</v>
      </c>
      <c r="S399" s="34">
        <f t="shared" si="337"/>
        <v>0</v>
      </c>
      <c r="T399" s="34">
        <f t="shared" si="337"/>
        <v>0</v>
      </c>
      <c r="U399" s="34">
        <f t="shared" si="337"/>
        <v>0</v>
      </c>
      <c r="V399" s="34">
        <f t="shared" si="337"/>
        <v>0</v>
      </c>
      <c r="W399" s="34">
        <f t="shared" si="337"/>
        <v>0</v>
      </c>
      <c r="X399" s="34">
        <f t="shared" si="337"/>
        <v>0</v>
      </c>
      <c r="Y399" s="34">
        <f t="shared" si="337"/>
        <v>0</v>
      </c>
      <c r="Z399" s="34">
        <f t="shared" si="337"/>
        <v>0</v>
      </c>
      <c r="AA399" s="34">
        <f t="shared" si="337"/>
        <v>0</v>
      </c>
      <c r="AB399" s="34">
        <f t="shared" si="337"/>
        <v>0</v>
      </c>
      <c r="AC399" s="224">
        <f t="shared" si="326"/>
        <v>0.6211180124223602</v>
      </c>
      <c r="AD399" s="12"/>
      <c r="AE399" s="12">
        <v>0</v>
      </c>
      <c r="AF399">
        <v>5</v>
      </c>
      <c r="AG399">
        <v>2</v>
      </c>
    </row>
    <row r="400" spans="1:33">
      <c r="A400" s="165" t="s">
        <v>38</v>
      </c>
      <c r="B400" s="137" t="s">
        <v>29</v>
      </c>
      <c r="C400" s="34">
        <f t="shared" ref="C400" si="338">C401+C406</f>
        <v>1288</v>
      </c>
      <c r="D400" s="34">
        <f>D401+D406</f>
        <v>1288</v>
      </c>
      <c r="E400" s="34">
        <f t="shared" ref="E400" si="339">E401+E406</f>
        <v>1288</v>
      </c>
      <c r="F400" s="34">
        <f t="shared" ref="F400:AB400" si="340">F401+F406</f>
        <v>0</v>
      </c>
      <c r="G400" s="34">
        <f t="shared" si="340"/>
        <v>0</v>
      </c>
      <c r="H400" s="34">
        <f t="shared" si="340"/>
        <v>0</v>
      </c>
      <c r="I400" s="34">
        <f t="shared" si="340"/>
        <v>0</v>
      </c>
      <c r="J400" s="34">
        <f t="shared" si="340"/>
        <v>0</v>
      </c>
      <c r="K400" s="34">
        <f t="shared" si="340"/>
        <v>0</v>
      </c>
      <c r="L400" s="34">
        <f t="shared" si="340"/>
        <v>0</v>
      </c>
      <c r="M400" s="34">
        <f t="shared" si="340"/>
        <v>0</v>
      </c>
      <c r="N400" s="34">
        <f t="shared" si="340"/>
        <v>0</v>
      </c>
      <c r="O400" s="34">
        <f t="shared" si="340"/>
        <v>0</v>
      </c>
      <c r="P400" s="34">
        <f t="shared" si="340"/>
        <v>8</v>
      </c>
      <c r="Q400" s="34">
        <f t="shared" si="340"/>
        <v>8</v>
      </c>
      <c r="R400" s="34">
        <f t="shared" si="340"/>
        <v>8</v>
      </c>
      <c r="S400" s="34">
        <f t="shared" si="340"/>
        <v>0</v>
      </c>
      <c r="T400" s="34">
        <f t="shared" si="340"/>
        <v>0</v>
      </c>
      <c r="U400" s="34">
        <f t="shared" si="340"/>
        <v>0</v>
      </c>
      <c r="V400" s="34">
        <f t="shared" si="340"/>
        <v>0</v>
      </c>
      <c r="W400" s="34">
        <f t="shared" si="340"/>
        <v>0</v>
      </c>
      <c r="X400" s="34">
        <f t="shared" si="340"/>
        <v>0</v>
      </c>
      <c r="Y400" s="34">
        <f t="shared" si="340"/>
        <v>0</v>
      </c>
      <c r="Z400" s="34">
        <f t="shared" si="340"/>
        <v>0</v>
      </c>
      <c r="AA400" s="34">
        <f t="shared" si="340"/>
        <v>0</v>
      </c>
      <c r="AB400" s="34">
        <f t="shared" si="340"/>
        <v>0</v>
      </c>
      <c r="AC400" s="224">
        <f t="shared" si="326"/>
        <v>0.6211180124223602</v>
      </c>
      <c r="AD400" s="12"/>
      <c r="AE400" s="12"/>
      <c r="AF400">
        <v>5</v>
      </c>
      <c r="AG400">
        <v>2</v>
      </c>
    </row>
    <row r="401" spans="1:33">
      <c r="A401" s="161" t="s">
        <v>30</v>
      </c>
      <c r="B401" s="128" t="s">
        <v>472</v>
      </c>
      <c r="C401" s="34">
        <f t="shared" ref="C401" si="341">C402+C404</f>
        <v>1288</v>
      </c>
      <c r="D401" s="34">
        <f>D402+D404</f>
        <v>1288</v>
      </c>
      <c r="E401" s="34">
        <f t="shared" ref="E401" si="342">E402+E404</f>
        <v>1288</v>
      </c>
      <c r="F401" s="34">
        <f t="shared" ref="F401:AB401" si="343">F402+F404</f>
        <v>0</v>
      </c>
      <c r="G401" s="34">
        <f t="shared" si="343"/>
        <v>0</v>
      </c>
      <c r="H401" s="34">
        <f t="shared" si="343"/>
        <v>0</v>
      </c>
      <c r="I401" s="34">
        <f t="shared" si="343"/>
        <v>0</v>
      </c>
      <c r="J401" s="34">
        <f t="shared" si="343"/>
        <v>0</v>
      </c>
      <c r="K401" s="34">
        <f t="shared" si="343"/>
        <v>0</v>
      </c>
      <c r="L401" s="34">
        <f t="shared" si="343"/>
        <v>0</v>
      </c>
      <c r="M401" s="34">
        <f t="shared" si="343"/>
        <v>0</v>
      </c>
      <c r="N401" s="34">
        <f t="shared" si="343"/>
        <v>0</v>
      </c>
      <c r="O401" s="34">
        <f t="shared" si="343"/>
        <v>0</v>
      </c>
      <c r="P401" s="34">
        <f t="shared" si="343"/>
        <v>8</v>
      </c>
      <c r="Q401" s="34">
        <f t="shared" si="343"/>
        <v>8</v>
      </c>
      <c r="R401" s="34">
        <f t="shared" si="343"/>
        <v>8</v>
      </c>
      <c r="S401" s="34">
        <f t="shared" si="343"/>
        <v>0</v>
      </c>
      <c r="T401" s="34">
        <f t="shared" si="343"/>
        <v>0</v>
      </c>
      <c r="U401" s="34">
        <f t="shared" si="343"/>
        <v>0</v>
      </c>
      <c r="V401" s="34">
        <f t="shared" si="343"/>
        <v>0</v>
      </c>
      <c r="W401" s="34">
        <f t="shared" si="343"/>
        <v>0</v>
      </c>
      <c r="X401" s="34">
        <f t="shared" si="343"/>
        <v>0</v>
      </c>
      <c r="Y401" s="34">
        <f t="shared" si="343"/>
        <v>0</v>
      </c>
      <c r="Z401" s="34">
        <f t="shared" si="343"/>
        <v>0</v>
      </c>
      <c r="AA401" s="34">
        <f t="shared" si="343"/>
        <v>0</v>
      </c>
      <c r="AB401" s="34">
        <f t="shared" si="343"/>
        <v>0</v>
      </c>
      <c r="AC401" s="224">
        <f t="shared" si="326"/>
        <v>0.6211180124223602</v>
      </c>
      <c r="AD401" s="12"/>
      <c r="AE401" s="12"/>
      <c r="AF401">
        <v>2</v>
      </c>
      <c r="AG401">
        <v>2</v>
      </c>
    </row>
    <row r="402" spans="1:33" ht="19.5">
      <c r="A402" s="166" t="s">
        <v>52</v>
      </c>
      <c r="B402" s="163" t="s">
        <v>32</v>
      </c>
      <c r="C402" s="38">
        <f t="shared" ref="C402" si="344">C403</f>
        <v>600</v>
      </c>
      <c r="D402" s="38">
        <f>D403</f>
        <v>600</v>
      </c>
      <c r="E402" s="38">
        <f t="shared" ref="E402:AB402" si="345">E403</f>
        <v>600</v>
      </c>
      <c r="F402" s="38">
        <f t="shared" si="345"/>
        <v>0</v>
      </c>
      <c r="G402" s="38">
        <f t="shared" si="345"/>
        <v>0</v>
      </c>
      <c r="H402" s="38">
        <f t="shared" si="345"/>
        <v>0</v>
      </c>
      <c r="I402" s="38">
        <f t="shared" si="345"/>
        <v>0</v>
      </c>
      <c r="J402" s="38">
        <f t="shared" si="345"/>
        <v>0</v>
      </c>
      <c r="K402" s="38">
        <f t="shared" si="345"/>
        <v>0</v>
      </c>
      <c r="L402" s="38">
        <f t="shared" si="345"/>
        <v>0</v>
      </c>
      <c r="M402" s="38">
        <f t="shared" si="345"/>
        <v>0</v>
      </c>
      <c r="N402" s="38">
        <f t="shared" si="345"/>
        <v>0</v>
      </c>
      <c r="O402" s="38">
        <f t="shared" si="345"/>
        <v>0</v>
      </c>
      <c r="P402" s="38">
        <f t="shared" si="345"/>
        <v>0</v>
      </c>
      <c r="Q402" s="38">
        <f t="shared" si="345"/>
        <v>0</v>
      </c>
      <c r="R402" s="38">
        <f t="shared" si="345"/>
        <v>0</v>
      </c>
      <c r="S402" s="38">
        <f t="shared" si="345"/>
        <v>0</v>
      </c>
      <c r="T402" s="38">
        <f t="shared" si="345"/>
        <v>0</v>
      </c>
      <c r="U402" s="38">
        <f t="shared" si="345"/>
        <v>0</v>
      </c>
      <c r="V402" s="38">
        <f t="shared" si="345"/>
        <v>0</v>
      </c>
      <c r="W402" s="38">
        <f t="shared" si="345"/>
        <v>0</v>
      </c>
      <c r="X402" s="38">
        <f t="shared" si="345"/>
        <v>0</v>
      </c>
      <c r="Y402" s="38">
        <f t="shared" si="345"/>
        <v>0</v>
      </c>
      <c r="Z402" s="38">
        <f t="shared" si="345"/>
        <v>0</v>
      </c>
      <c r="AA402" s="38">
        <f t="shared" si="345"/>
        <v>0</v>
      </c>
      <c r="AB402" s="38">
        <f t="shared" si="345"/>
        <v>0</v>
      </c>
      <c r="AC402" s="224">
        <f t="shared" si="326"/>
        <v>0</v>
      </c>
      <c r="AD402" s="12"/>
      <c r="AE402" s="12"/>
      <c r="AF402">
        <v>1</v>
      </c>
      <c r="AG402">
        <v>1</v>
      </c>
    </row>
    <row r="403" spans="1:33" ht="56.25">
      <c r="A403" s="170"/>
      <c r="B403" s="129" t="s">
        <v>671</v>
      </c>
      <c r="C403" s="220">
        <f t="shared" ref="C403:C405" si="346">D403+J403</f>
        <v>600</v>
      </c>
      <c r="D403" s="35">
        <f t="shared" ref="D403:D405" si="347">SUM(E403:H403)</f>
        <v>600</v>
      </c>
      <c r="E403" s="35">
        <v>600</v>
      </c>
      <c r="F403" s="35"/>
      <c r="G403" s="35"/>
      <c r="H403" s="35"/>
      <c r="I403" s="35"/>
      <c r="J403" s="35"/>
      <c r="K403" s="35"/>
      <c r="L403" s="35"/>
      <c r="M403" s="35"/>
      <c r="N403" s="35"/>
      <c r="O403" s="35"/>
      <c r="P403" s="4"/>
      <c r="Q403" s="4"/>
      <c r="R403" s="213"/>
      <c r="S403" s="213"/>
      <c r="T403" s="213"/>
      <c r="U403" s="213"/>
      <c r="V403" s="213"/>
      <c r="W403" s="213"/>
      <c r="X403" s="213"/>
      <c r="Y403" s="213"/>
      <c r="Z403" s="213"/>
      <c r="AA403" s="213"/>
      <c r="AB403" s="213"/>
      <c r="AC403" s="224">
        <f t="shared" si="326"/>
        <v>0</v>
      </c>
      <c r="AD403" s="12" t="s">
        <v>276</v>
      </c>
      <c r="AE403" s="12" t="s">
        <v>709</v>
      </c>
      <c r="AF403">
        <v>1</v>
      </c>
      <c r="AG403">
        <v>1</v>
      </c>
    </row>
    <row r="404" spans="1:33" ht="19.5">
      <c r="A404" s="162" t="s">
        <v>46</v>
      </c>
      <c r="B404" s="163" t="s">
        <v>33</v>
      </c>
      <c r="C404" s="38">
        <f t="shared" ref="C404" si="348">C405</f>
        <v>688</v>
      </c>
      <c r="D404" s="38">
        <f>D405</f>
        <v>688</v>
      </c>
      <c r="E404" s="38">
        <f t="shared" ref="E404:AB404" si="349">E405</f>
        <v>688</v>
      </c>
      <c r="F404" s="38">
        <f t="shared" si="349"/>
        <v>0</v>
      </c>
      <c r="G404" s="38">
        <f t="shared" si="349"/>
        <v>0</v>
      </c>
      <c r="H404" s="38">
        <f t="shared" si="349"/>
        <v>0</v>
      </c>
      <c r="I404" s="38">
        <f t="shared" si="349"/>
        <v>0</v>
      </c>
      <c r="J404" s="38">
        <f t="shared" si="349"/>
        <v>0</v>
      </c>
      <c r="K404" s="38">
        <f t="shared" si="349"/>
        <v>0</v>
      </c>
      <c r="L404" s="38">
        <f t="shared" si="349"/>
        <v>0</v>
      </c>
      <c r="M404" s="38">
        <f t="shared" si="349"/>
        <v>0</v>
      </c>
      <c r="N404" s="38">
        <f t="shared" si="349"/>
        <v>0</v>
      </c>
      <c r="O404" s="38">
        <f t="shared" si="349"/>
        <v>0</v>
      </c>
      <c r="P404" s="38">
        <f t="shared" si="349"/>
        <v>8</v>
      </c>
      <c r="Q404" s="38">
        <f t="shared" si="349"/>
        <v>8</v>
      </c>
      <c r="R404" s="38">
        <f t="shared" si="349"/>
        <v>8</v>
      </c>
      <c r="S404" s="38">
        <f t="shared" si="349"/>
        <v>0</v>
      </c>
      <c r="T404" s="38">
        <f t="shared" si="349"/>
        <v>0</v>
      </c>
      <c r="U404" s="38">
        <f t="shared" si="349"/>
        <v>0</v>
      </c>
      <c r="V404" s="38">
        <f t="shared" si="349"/>
        <v>0</v>
      </c>
      <c r="W404" s="38">
        <f t="shared" si="349"/>
        <v>0</v>
      </c>
      <c r="X404" s="38">
        <f t="shared" si="349"/>
        <v>0</v>
      </c>
      <c r="Y404" s="38">
        <f t="shared" si="349"/>
        <v>0</v>
      </c>
      <c r="Z404" s="38">
        <f t="shared" si="349"/>
        <v>0</v>
      </c>
      <c r="AA404" s="38">
        <f t="shared" si="349"/>
        <v>0</v>
      </c>
      <c r="AB404" s="38">
        <f t="shared" si="349"/>
        <v>0</v>
      </c>
      <c r="AC404" s="224">
        <f t="shared" si="326"/>
        <v>1.1627906976744187</v>
      </c>
      <c r="AD404" s="12"/>
      <c r="AE404" s="12">
        <v>0</v>
      </c>
      <c r="AF404">
        <v>1</v>
      </c>
      <c r="AG404">
        <v>1</v>
      </c>
    </row>
    <row r="405" spans="1:33" ht="56.25">
      <c r="A405" s="138"/>
      <c r="B405" s="28" t="s">
        <v>672</v>
      </c>
      <c r="C405" s="220">
        <f t="shared" si="346"/>
        <v>688</v>
      </c>
      <c r="D405" s="35">
        <f t="shared" si="347"/>
        <v>688</v>
      </c>
      <c r="E405" s="35">
        <v>688</v>
      </c>
      <c r="F405" s="35"/>
      <c r="G405" s="35"/>
      <c r="H405" s="35"/>
      <c r="I405" s="35"/>
      <c r="J405" s="35"/>
      <c r="K405" s="35"/>
      <c r="L405" s="35"/>
      <c r="M405" s="35"/>
      <c r="N405" s="35"/>
      <c r="O405" s="35"/>
      <c r="P405" s="35">
        <f>Q405+V405</f>
        <v>8</v>
      </c>
      <c r="Q405" s="35">
        <f>SUM(R405:U405)</f>
        <v>8</v>
      </c>
      <c r="R405" s="39">
        <v>8</v>
      </c>
      <c r="S405" s="213"/>
      <c r="T405" s="213"/>
      <c r="U405" s="213"/>
      <c r="V405" s="213"/>
      <c r="W405" s="213"/>
      <c r="X405" s="213"/>
      <c r="Y405" s="213"/>
      <c r="Z405" s="213"/>
      <c r="AA405" s="213"/>
      <c r="AB405" s="213"/>
      <c r="AC405" s="224">
        <f t="shared" si="326"/>
        <v>1.1627906976744187</v>
      </c>
      <c r="AD405" s="12" t="s">
        <v>276</v>
      </c>
      <c r="AE405" s="12" t="s">
        <v>709</v>
      </c>
      <c r="AF405">
        <v>1</v>
      </c>
      <c r="AG405">
        <v>1</v>
      </c>
    </row>
    <row r="406" spans="1:33" ht="42.75" customHeight="1">
      <c r="A406" s="127" t="s">
        <v>34</v>
      </c>
      <c r="B406" s="128" t="s">
        <v>473</v>
      </c>
      <c r="C406" s="128"/>
      <c r="D406" s="35">
        <v>0</v>
      </c>
      <c r="E406" s="35">
        <v>0</v>
      </c>
      <c r="F406" s="35">
        <v>0</v>
      </c>
      <c r="G406" s="35"/>
      <c r="H406" s="35"/>
      <c r="I406" s="35"/>
      <c r="J406" s="35"/>
      <c r="K406" s="35"/>
      <c r="L406" s="35"/>
      <c r="M406" s="35"/>
      <c r="N406" s="35"/>
      <c r="O406" s="35"/>
      <c r="P406" s="4"/>
      <c r="Q406" s="4"/>
      <c r="R406" s="213"/>
      <c r="S406" s="213"/>
      <c r="T406" s="213"/>
      <c r="U406" s="213"/>
      <c r="V406" s="213"/>
      <c r="W406" s="213"/>
      <c r="X406" s="213"/>
      <c r="Y406" s="213"/>
      <c r="Z406" s="213"/>
      <c r="AA406" s="213"/>
      <c r="AB406" s="213"/>
      <c r="AC406" s="224"/>
      <c r="AD406" s="12"/>
      <c r="AE406" s="4"/>
      <c r="AF406">
        <v>3</v>
      </c>
      <c r="AG406">
        <v>0</v>
      </c>
    </row>
    <row r="407" spans="1:33" ht="19.5">
      <c r="A407" s="162" t="s">
        <v>52</v>
      </c>
      <c r="B407" s="163" t="s">
        <v>32</v>
      </c>
      <c r="C407" s="163"/>
      <c r="D407" s="35">
        <v>0</v>
      </c>
      <c r="E407" s="35">
        <v>0</v>
      </c>
      <c r="F407" s="35">
        <v>0</v>
      </c>
      <c r="G407" s="35"/>
      <c r="H407" s="35"/>
      <c r="I407" s="35"/>
      <c r="J407" s="35"/>
      <c r="K407" s="35"/>
      <c r="L407" s="35"/>
      <c r="M407" s="35"/>
      <c r="N407" s="35"/>
      <c r="O407" s="35"/>
      <c r="P407" s="4"/>
      <c r="Q407" s="4"/>
      <c r="R407" s="213"/>
      <c r="S407" s="213"/>
      <c r="T407" s="213"/>
      <c r="U407" s="213"/>
      <c r="V407" s="213"/>
      <c r="W407" s="213"/>
      <c r="X407" s="213"/>
      <c r="Y407" s="213"/>
      <c r="Z407" s="213"/>
      <c r="AA407" s="213"/>
      <c r="AB407" s="213"/>
      <c r="AC407" s="224"/>
      <c r="AD407" s="12"/>
      <c r="AE407" s="4">
        <v>0</v>
      </c>
      <c r="AF407">
        <v>2</v>
      </c>
      <c r="AG407">
        <v>0</v>
      </c>
    </row>
    <row r="408" spans="1:33" ht="37.5">
      <c r="A408" s="138">
        <v>1</v>
      </c>
      <c r="B408" s="139" t="s">
        <v>223</v>
      </c>
      <c r="C408" s="139"/>
      <c r="D408" s="35"/>
      <c r="E408" s="35"/>
      <c r="F408" s="35"/>
      <c r="G408" s="35"/>
      <c r="H408" s="35"/>
      <c r="I408" s="35"/>
      <c r="J408" s="35"/>
      <c r="K408" s="35"/>
      <c r="L408" s="35"/>
      <c r="M408" s="35"/>
      <c r="N408" s="35"/>
      <c r="O408" s="35"/>
      <c r="P408" s="35"/>
      <c r="Q408" s="35"/>
      <c r="R408" s="39"/>
      <c r="S408" s="213"/>
      <c r="T408" s="213"/>
      <c r="U408" s="213"/>
      <c r="V408" s="213"/>
      <c r="W408" s="213"/>
      <c r="X408" s="213"/>
      <c r="Y408" s="213"/>
      <c r="Z408" s="213"/>
      <c r="AA408" s="213"/>
      <c r="AB408" s="213"/>
      <c r="AC408" s="224"/>
      <c r="AD408" s="12" t="s">
        <v>276</v>
      </c>
      <c r="AE408" s="4">
        <v>0</v>
      </c>
      <c r="AF408">
        <v>1</v>
      </c>
    </row>
    <row r="409" spans="1:33" ht="37.5">
      <c r="A409" s="138">
        <v>2</v>
      </c>
      <c r="B409" s="139" t="s">
        <v>222</v>
      </c>
      <c r="C409" s="139"/>
      <c r="D409" s="35"/>
      <c r="E409" s="35"/>
      <c r="F409" s="35"/>
      <c r="G409" s="35"/>
      <c r="H409" s="35"/>
      <c r="I409" s="35"/>
      <c r="J409" s="35"/>
      <c r="K409" s="35"/>
      <c r="L409" s="35"/>
      <c r="M409" s="35"/>
      <c r="N409" s="35"/>
      <c r="O409" s="35"/>
      <c r="P409" s="4"/>
      <c r="Q409" s="4"/>
      <c r="R409" s="213"/>
      <c r="S409" s="213"/>
      <c r="T409" s="213"/>
      <c r="U409" s="213"/>
      <c r="V409" s="213"/>
      <c r="W409" s="213"/>
      <c r="X409" s="213"/>
      <c r="Y409" s="213"/>
      <c r="Z409" s="213"/>
      <c r="AA409" s="213"/>
      <c r="AB409" s="213"/>
      <c r="AC409" s="224"/>
      <c r="AD409" s="12" t="s">
        <v>275</v>
      </c>
      <c r="AE409" s="4">
        <v>0</v>
      </c>
      <c r="AF409">
        <v>1</v>
      </c>
    </row>
    <row r="410" spans="1:33" ht="19.5">
      <c r="A410" s="162" t="s">
        <v>46</v>
      </c>
      <c r="B410" s="163" t="s">
        <v>33</v>
      </c>
      <c r="C410" s="163"/>
      <c r="D410" s="35">
        <v>0</v>
      </c>
      <c r="E410" s="35">
        <v>0</v>
      </c>
      <c r="F410" s="35">
        <v>0</v>
      </c>
      <c r="G410" s="35"/>
      <c r="H410" s="35"/>
      <c r="I410" s="35"/>
      <c r="J410" s="35"/>
      <c r="K410" s="35"/>
      <c r="L410" s="35"/>
      <c r="M410" s="35"/>
      <c r="N410" s="35"/>
      <c r="O410" s="35"/>
      <c r="P410" s="4"/>
      <c r="Q410" s="4"/>
      <c r="R410" s="213"/>
      <c r="S410" s="213"/>
      <c r="T410" s="213"/>
      <c r="U410" s="213"/>
      <c r="V410" s="213"/>
      <c r="W410" s="213"/>
      <c r="X410" s="213"/>
      <c r="Y410" s="213"/>
      <c r="Z410" s="213"/>
      <c r="AA410" s="213"/>
      <c r="AB410" s="213"/>
      <c r="AC410" s="224"/>
      <c r="AD410" s="12"/>
      <c r="AE410" s="4"/>
      <c r="AF410">
        <v>1</v>
      </c>
      <c r="AG410">
        <v>0</v>
      </c>
    </row>
    <row r="411" spans="1:33" ht="37.5">
      <c r="A411" s="138"/>
      <c r="B411" s="139" t="s">
        <v>224</v>
      </c>
      <c r="C411" s="139"/>
      <c r="D411" s="35"/>
      <c r="E411" s="35"/>
      <c r="F411" s="35"/>
      <c r="G411" s="35"/>
      <c r="H411" s="35"/>
      <c r="I411" s="35"/>
      <c r="J411" s="35"/>
      <c r="K411" s="35"/>
      <c r="L411" s="35"/>
      <c r="M411" s="35"/>
      <c r="N411" s="35"/>
      <c r="O411" s="35"/>
      <c r="P411" s="4"/>
      <c r="Q411" s="4"/>
      <c r="R411" s="213"/>
      <c r="S411" s="213"/>
      <c r="T411" s="213"/>
      <c r="U411" s="213"/>
      <c r="V411" s="213"/>
      <c r="W411" s="213"/>
      <c r="X411" s="213"/>
      <c r="Y411" s="213"/>
      <c r="Z411" s="213"/>
      <c r="AA411" s="213"/>
      <c r="AB411" s="213"/>
      <c r="AC411" s="224"/>
      <c r="AD411" s="12" t="s">
        <v>277</v>
      </c>
      <c r="AE411" s="4">
        <v>0</v>
      </c>
      <c r="AF411">
        <v>1</v>
      </c>
    </row>
    <row r="412" spans="1:33">
      <c r="A412" s="165" t="s">
        <v>673</v>
      </c>
      <c r="B412" s="137" t="s">
        <v>226</v>
      </c>
      <c r="C412" s="137"/>
      <c r="D412" s="35">
        <v>0</v>
      </c>
      <c r="E412" s="35">
        <v>0</v>
      </c>
      <c r="F412" s="35">
        <v>0</v>
      </c>
      <c r="G412" s="35"/>
      <c r="H412" s="35"/>
      <c r="I412" s="35"/>
      <c r="J412" s="35"/>
      <c r="K412" s="35"/>
      <c r="L412" s="35"/>
      <c r="M412" s="35"/>
      <c r="N412" s="35"/>
      <c r="O412" s="35"/>
      <c r="P412" s="4"/>
      <c r="Q412" s="4"/>
      <c r="R412" s="213"/>
      <c r="S412" s="213"/>
      <c r="T412" s="213"/>
      <c r="U412" s="213"/>
      <c r="V412" s="213"/>
      <c r="W412" s="213"/>
      <c r="X412" s="213"/>
      <c r="Y412" s="213"/>
      <c r="Z412" s="213"/>
      <c r="AA412" s="213"/>
      <c r="AB412" s="213"/>
      <c r="AC412" s="224"/>
      <c r="AD412" s="12"/>
      <c r="AE412" s="4">
        <v>0</v>
      </c>
      <c r="AF412">
        <v>1</v>
      </c>
      <c r="AG412">
        <v>0</v>
      </c>
    </row>
    <row r="413" spans="1:33">
      <c r="A413" s="161" t="s">
        <v>38</v>
      </c>
      <c r="B413" s="137" t="s">
        <v>29</v>
      </c>
      <c r="C413" s="137"/>
      <c r="D413" s="35">
        <v>0</v>
      </c>
      <c r="E413" s="35">
        <v>0</v>
      </c>
      <c r="F413" s="35">
        <v>0</v>
      </c>
      <c r="G413" s="35"/>
      <c r="H413" s="35"/>
      <c r="I413" s="35"/>
      <c r="J413" s="35"/>
      <c r="K413" s="35"/>
      <c r="L413" s="35"/>
      <c r="M413" s="35"/>
      <c r="N413" s="35"/>
      <c r="O413" s="35"/>
      <c r="P413" s="4"/>
      <c r="Q413" s="4"/>
      <c r="R413" s="213"/>
      <c r="S413" s="213"/>
      <c r="T413" s="213"/>
      <c r="U413" s="213"/>
      <c r="V413" s="213"/>
      <c r="W413" s="213"/>
      <c r="X413" s="213"/>
      <c r="Y413" s="213"/>
      <c r="Z413" s="213"/>
      <c r="AA413" s="213"/>
      <c r="AB413" s="213"/>
      <c r="AC413" s="224"/>
      <c r="AD413" s="12">
        <v>0</v>
      </c>
      <c r="AE413" s="4"/>
      <c r="AF413">
        <v>1</v>
      </c>
      <c r="AG413">
        <v>0</v>
      </c>
    </row>
    <row r="414" spans="1:33">
      <c r="A414" s="161" t="s">
        <v>30</v>
      </c>
      <c r="B414" s="128" t="s">
        <v>472</v>
      </c>
      <c r="C414" s="128"/>
      <c r="D414" s="35">
        <v>0</v>
      </c>
      <c r="E414" s="35">
        <v>0</v>
      </c>
      <c r="F414" s="35">
        <v>0</v>
      </c>
      <c r="G414" s="35"/>
      <c r="H414" s="35"/>
      <c r="I414" s="35"/>
      <c r="J414" s="35"/>
      <c r="K414" s="35"/>
      <c r="L414" s="35"/>
      <c r="M414" s="35"/>
      <c r="N414" s="35"/>
      <c r="O414" s="35"/>
      <c r="P414" s="4"/>
      <c r="Q414" s="4"/>
      <c r="R414" s="213"/>
      <c r="S414" s="213"/>
      <c r="T414" s="213"/>
      <c r="U414" s="213"/>
      <c r="V414" s="213"/>
      <c r="W414" s="213"/>
      <c r="X414" s="213"/>
      <c r="Y414" s="213"/>
      <c r="Z414" s="213"/>
      <c r="AA414" s="213"/>
      <c r="AB414" s="213"/>
      <c r="AC414" s="224"/>
      <c r="AD414" s="12"/>
      <c r="AE414" s="4"/>
      <c r="AF414">
        <v>1</v>
      </c>
      <c r="AG414">
        <v>0</v>
      </c>
    </row>
    <row r="415" spans="1:33" ht="19.5">
      <c r="A415" s="162" t="s">
        <v>46</v>
      </c>
      <c r="B415" s="163" t="s">
        <v>33</v>
      </c>
      <c r="C415" s="163"/>
      <c r="D415" s="35">
        <v>0</v>
      </c>
      <c r="E415" s="35">
        <v>0</v>
      </c>
      <c r="F415" s="35">
        <v>0</v>
      </c>
      <c r="G415" s="35"/>
      <c r="H415" s="35"/>
      <c r="I415" s="35"/>
      <c r="J415" s="35"/>
      <c r="K415" s="35"/>
      <c r="L415" s="35"/>
      <c r="M415" s="35"/>
      <c r="N415" s="35"/>
      <c r="O415" s="35"/>
      <c r="P415" s="4"/>
      <c r="Q415" s="4"/>
      <c r="R415" s="213"/>
      <c r="S415" s="213"/>
      <c r="T415" s="213"/>
      <c r="U415" s="213"/>
      <c r="V415" s="213"/>
      <c r="W415" s="213"/>
      <c r="X415" s="213"/>
      <c r="Y415" s="213"/>
      <c r="Z415" s="213"/>
      <c r="AA415" s="213"/>
      <c r="AB415" s="213"/>
      <c r="AC415" s="224"/>
      <c r="AD415" s="12"/>
      <c r="AE415" s="4"/>
      <c r="AF415">
        <v>1</v>
      </c>
      <c r="AG415">
        <v>0</v>
      </c>
    </row>
    <row r="416" spans="1:33" ht="37.5">
      <c r="A416" s="138"/>
      <c r="B416" s="129" t="s">
        <v>674</v>
      </c>
      <c r="C416" s="129"/>
      <c r="D416" s="35"/>
      <c r="E416" s="35"/>
      <c r="F416" s="35"/>
      <c r="G416" s="35"/>
      <c r="H416" s="35"/>
      <c r="I416" s="35"/>
      <c r="J416" s="35"/>
      <c r="K416" s="35"/>
      <c r="L416" s="35"/>
      <c r="M416" s="35"/>
      <c r="N416" s="35"/>
      <c r="O416" s="35"/>
      <c r="P416" s="4"/>
      <c r="Q416" s="4"/>
      <c r="R416" s="213"/>
      <c r="S416" s="213"/>
      <c r="T416" s="213"/>
      <c r="U416" s="213"/>
      <c r="V416" s="213"/>
      <c r="W416" s="213"/>
      <c r="X416" s="213"/>
      <c r="Y416" s="213"/>
      <c r="Z416" s="213"/>
      <c r="AA416" s="213"/>
      <c r="AB416" s="213"/>
      <c r="AC416" s="224"/>
      <c r="AD416" s="12" t="s">
        <v>719</v>
      </c>
      <c r="AE416" s="4"/>
      <c r="AF416">
        <v>1</v>
      </c>
    </row>
    <row r="417" spans="1:33">
      <c r="A417" s="165" t="s">
        <v>675</v>
      </c>
      <c r="B417" s="137" t="s">
        <v>228</v>
      </c>
      <c r="C417" s="137"/>
      <c r="D417" s="35">
        <v>0</v>
      </c>
      <c r="E417" s="35">
        <v>0</v>
      </c>
      <c r="F417" s="35">
        <v>0</v>
      </c>
      <c r="G417" s="35"/>
      <c r="H417" s="35"/>
      <c r="I417" s="35"/>
      <c r="J417" s="35"/>
      <c r="K417" s="35"/>
      <c r="L417" s="35"/>
      <c r="M417" s="35"/>
      <c r="N417" s="35"/>
      <c r="O417" s="35"/>
      <c r="P417" s="4"/>
      <c r="Q417" s="4"/>
      <c r="R417" s="213"/>
      <c r="S417" s="213"/>
      <c r="T417" s="213"/>
      <c r="U417" s="213"/>
      <c r="V417" s="213"/>
      <c r="W417" s="213"/>
      <c r="X417" s="213"/>
      <c r="Y417" s="213"/>
      <c r="Z417" s="213"/>
      <c r="AA417" s="213"/>
      <c r="AB417" s="213"/>
      <c r="AC417" s="224"/>
      <c r="AD417" s="12"/>
      <c r="AE417" s="4">
        <v>0</v>
      </c>
      <c r="AF417">
        <v>8</v>
      </c>
      <c r="AG417">
        <v>0</v>
      </c>
    </row>
    <row r="418" spans="1:33">
      <c r="A418" s="136" t="s">
        <v>26</v>
      </c>
      <c r="B418" s="154" t="s">
        <v>28</v>
      </c>
      <c r="C418" s="154"/>
      <c r="D418" s="35">
        <v>0</v>
      </c>
      <c r="E418" s="35">
        <v>0</v>
      </c>
      <c r="F418" s="35">
        <v>0</v>
      </c>
      <c r="G418" s="35"/>
      <c r="H418" s="35"/>
      <c r="I418" s="35"/>
      <c r="J418" s="35"/>
      <c r="K418" s="35"/>
      <c r="L418" s="35"/>
      <c r="M418" s="35"/>
      <c r="N418" s="35"/>
      <c r="O418" s="35"/>
      <c r="P418" s="4"/>
      <c r="Q418" s="4"/>
      <c r="R418" s="213"/>
      <c r="S418" s="213"/>
      <c r="T418" s="213"/>
      <c r="U418" s="213"/>
      <c r="V418" s="213"/>
      <c r="W418" s="213"/>
      <c r="X418" s="213"/>
      <c r="Y418" s="213"/>
      <c r="Z418" s="213"/>
      <c r="AA418" s="213"/>
      <c r="AB418" s="213"/>
      <c r="AC418" s="224"/>
      <c r="AD418" s="12"/>
      <c r="AE418" s="4">
        <v>0</v>
      </c>
      <c r="AF418">
        <v>4</v>
      </c>
      <c r="AG418">
        <v>0</v>
      </c>
    </row>
    <row r="419" spans="1:33" ht="37.5">
      <c r="A419" s="143">
        <v>1</v>
      </c>
      <c r="B419" s="168" t="s">
        <v>232</v>
      </c>
      <c r="C419" s="168"/>
      <c r="D419" s="35"/>
      <c r="E419" s="35"/>
      <c r="F419" s="35"/>
      <c r="G419" s="35"/>
      <c r="H419" s="35"/>
      <c r="I419" s="35"/>
      <c r="J419" s="35"/>
      <c r="K419" s="35"/>
      <c r="L419" s="35"/>
      <c r="M419" s="35"/>
      <c r="N419" s="35"/>
      <c r="O419" s="35"/>
      <c r="P419" s="4"/>
      <c r="Q419" s="4"/>
      <c r="R419" s="213"/>
      <c r="S419" s="213"/>
      <c r="T419" s="213"/>
      <c r="U419" s="213"/>
      <c r="V419" s="213"/>
      <c r="W419" s="213"/>
      <c r="X419" s="213"/>
      <c r="Y419" s="213"/>
      <c r="Z419" s="213"/>
      <c r="AA419" s="213"/>
      <c r="AB419" s="213"/>
      <c r="AC419" s="224"/>
      <c r="AD419" s="12" t="s">
        <v>280</v>
      </c>
      <c r="AE419" s="4">
        <v>0</v>
      </c>
      <c r="AF419">
        <v>1</v>
      </c>
    </row>
    <row r="420" spans="1:33" ht="37.5">
      <c r="A420" s="143">
        <v>2</v>
      </c>
      <c r="B420" s="168" t="s">
        <v>676</v>
      </c>
      <c r="C420" s="168"/>
      <c r="D420" s="35"/>
      <c r="E420" s="35"/>
      <c r="F420" s="35"/>
      <c r="G420" s="35"/>
      <c r="H420" s="35"/>
      <c r="I420" s="35"/>
      <c r="J420" s="35"/>
      <c r="K420" s="35"/>
      <c r="L420" s="35"/>
      <c r="M420" s="35"/>
      <c r="N420" s="35"/>
      <c r="O420" s="35"/>
      <c r="P420" s="4"/>
      <c r="Q420" s="4"/>
      <c r="R420" s="213"/>
      <c r="S420" s="213"/>
      <c r="T420" s="213"/>
      <c r="U420" s="213"/>
      <c r="V420" s="213"/>
      <c r="W420" s="213"/>
      <c r="X420" s="213"/>
      <c r="Y420" s="213"/>
      <c r="Z420" s="213"/>
      <c r="AA420" s="213"/>
      <c r="AB420" s="213"/>
      <c r="AC420" s="224"/>
      <c r="AD420" s="12" t="s">
        <v>729</v>
      </c>
      <c r="AE420" s="4">
        <v>0</v>
      </c>
      <c r="AF420">
        <v>1</v>
      </c>
    </row>
    <row r="421" spans="1:33" ht="56.25">
      <c r="A421" s="143">
        <v>3</v>
      </c>
      <c r="B421" s="28" t="s">
        <v>677</v>
      </c>
      <c r="C421" s="28"/>
      <c r="D421" s="35"/>
      <c r="E421" s="35"/>
      <c r="F421" s="35"/>
      <c r="G421" s="35"/>
      <c r="H421" s="35"/>
      <c r="I421" s="35"/>
      <c r="J421" s="35"/>
      <c r="K421" s="35"/>
      <c r="L421" s="35"/>
      <c r="M421" s="35"/>
      <c r="N421" s="35"/>
      <c r="O421" s="35"/>
      <c r="P421" s="4"/>
      <c r="Q421" s="4"/>
      <c r="R421" s="213"/>
      <c r="S421" s="213"/>
      <c r="T421" s="213"/>
      <c r="U421" s="213"/>
      <c r="V421" s="213"/>
      <c r="W421" s="213"/>
      <c r="X421" s="213"/>
      <c r="Y421" s="213"/>
      <c r="Z421" s="213"/>
      <c r="AA421" s="213"/>
      <c r="AB421" s="213"/>
      <c r="AC421" s="224"/>
      <c r="AD421" s="12" t="s">
        <v>729</v>
      </c>
      <c r="AE421" s="4"/>
      <c r="AF421">
        <v>1</v>
      </c>
    </row>
    <row r="422" spans="1:33" ht="56.25">
      <c r="A422" s="143">
        <v>4</v>
      </c>
      <c r="B422" s="28" t="s">
        <v>678</v>
      </c>
      <c r="C422" s="28"/>
      <c r="D422" s="35"/>
      <c r="E422" s="35"/>
      <c r="F422" s="35"/>
      <c r="G422" s="35"/>
      <c r="H422" s="35"/>
      <c r="I422" s="35"/>
      <c r="J422" s="35"/>
      <c r="K422" s="35"/>
      <c r="L422" s="35"/>
      <c r="M422" s="35"/>
      <c r="N422" s="35"/>
      <c r="O422" s="35"/>
      <c r="P422" s="4"/>
      <c r="Q422" s="4"/>
      <c r="R422" s="213"/>
      <c r="S422" s="213"/>
      <c r="T422" s="213"/>
      <c r="U422" s="213"/>
      <c r="V422" s="213"/>
      <c r="W422" s="213"/>
      <c r="X422" s="213"/>
      <c r="Y422" s="213"/>
      <c r="Z422" s="213"/>
      <c r="AA422" s="213"/>
      <c r="AB422" s="213"/>
      <c r="AC422" s="224"/>
      <c r="AD422" s="12" t="s">
        <v>259</v>
      </c>
      <c r="AE422" s="4">
        <v>0</v>
      </c>
      <c r="AF422">
        <v>1</v>
      </c>
    </row>
    <row r="423" spans="1:33">
      <c r="A423" s="20" t="s">
        <v>38</v>
      </c>
      <c r="B423" s="128" t="s">
        <v>29</v>
      </c>
      <c r="C423" s="128"/>
      <c r="D423" s="35">
        <v>0</v>
      </c>
      <c r="E423" s="35">
        <v>0</v>
      </c>
      <c r="F423" s="35">
        <v>0</v>
      </c>
      <c r="G423" s="35"/>
      <c r="H423" s="35"/>
      <c r="I423" s="35"/>
      <c r="J423" s="35"/>
      <c r="K423" s="35"/>
      <c r="L423" s="35"/>
      <c r="M423" s="35"/>
      <c r="N423" s="35"/>
      <c r="O423" s="35"/>
      <c r="P423" s="4"/>
      <c r="Q423" s="4"/>
      <c r="R423" s="213"/>
      <c r="S423" s="213"/>
      <c r="T423" s="213"/>
      <c r="U423" s="213"/>
      <c r="V423" s="213"/>
      <c r="W423" s="213"/>
      <c r="X423" s="213"/>
      <c r="Y423" s="213"/>
      <c r="Z423" s="213"/>
      <c r="AA423" s="213"/>
      <c r="AB423" s="213"/>
      <c r="AC423" s="224"/>
      <c r="AD423" s="12"/>
      <c r="AE423" s="4">
        <v>0</v>
      </c>
      <c r="AF423">
        <v>4</v>
      </c>
      <c r="AG423">
        <v>0</v>
      </c>
    </row>
    <row r="424" spans="1:33">
      <c r="A424" s="127" t="s">
        <v>30</v>
      </c>
      <c r="B424" s="128" t="s">
        <v>472</v>
      </c>
      <c r="C424" s="128"/>
      <c r="D424" s="35">
        <v>0</v>
      </c>
      <c r="E424" s="35">
        <v>0</v>
      </c>
      <c r="F424" s="35">
        <v>0</v>
      </c>
      <c r="G424" s="35"/>
      <c r="H424" s="35"/>
      <c r="I424" s="35"/>
      <c r="J424" s="35"/>
      <c r="K424" s="35"/>
      <c r="L424" s="35"/>
      <c r="M424" s="35"/>
      <c r="N424" s="35"/>
      <c r="O424" s="35"/>
      <c r="P424" s="4"/>
      <c r="Q424" s="4"/>
      <c r="R424" s="213"/>
      <c r="S424" s="213"/>
      <c r="T424" s="213"/>
      <c r="U424" s="213"/>
      <c r="V424" s="213"/>
      <c r="W424" s="213"/>
      <c r="X424" s="213"/>
      <c r="Y424" s="213"/>
      <c r="Z424" s="213"/>
      <c r="AA424" s="213"/>
      <c r="AB424" s="213"/>
      <c r="AC424" s="224"/>
      <c r="AD424" s="12"/>
      <c r="AE424" s="4"/>
      <c r="AF424">
        <v>3</v>
      </c>
      <c r="AG424">
        <v>0</v>
      </c>
    </row>
    <row r="425" spans="1:33" ht="19.5">
      <c r="A425" s="141" t="s">
        <v>46</v>
      </c>
      <c r="B425" s="152" t="s">
        <v>33</v>
      </c>
      <c r="C425" s="152"/>
      <c r="D425" s="35">
        <v>0</v>
      </c>
      <c r="E425" s="35">
        <v>0</v>
      </c>
      <c r="F425" s="35">
        <v>0</v>
      </c>
      <c r="G425" s="35"/>
      <c r="H425" s="35"/>
      <c r="I425" s="35"/>
      <c r="J425" s="35"/>
      <c r="K425" s="35"/>
      <c r="L425" s="35"/>
      <c r="M425" s="35"/>
      <c r="N425" s="35"/>
      <c r="O425" s="35"/>
      <c r="P425" s="4"/>
      <c r="Q425" s="4"/>
      <c r="R425" s="213"/>
      <c r="S425" s="213"/>
      <c r="T425" s="213"/>
      <c r="U425" s="213"/>
      <c r="V425" s="213"/>
      <c r="W425" s="213"/>
      <c r="X425" s="213"/>
      <c r="Y425" s="213"/>
      <c r="Z425" s="213"/>
      <c r="AA425" s="213"/>
      <c r="AB425" s="213"/>
      <c r="AC425" s="224"/>
      <c r="AD425" s="12"/>
      <c r="AE425" s="4"/>
      <c r="AF425">
        <v>3</v>
      </c>
      <c r="AG425">
        <v>0</v>
      </c>
    </row>
    <row r="426" spans="1:33" ht="56.25">
      <c r="A426" s="143">
        <v>1</v>
      </c>
      <c r="B426" s="139" t="s">
        <v>229</v>
      </c>
      <c r="C426" s="139"/>
      <c r="D426" s="35"/>
      <c r="E426" s="35"/>
      <c r="F426" s="35"/>
      <c r="G426" s="35"/>
      <c r="H426" s="35"/>
      <c r="I426" s="35"/>
      <c r="J426" s="35"/>
      <c r="K426" s="35"/>
      <c r="L426" s="35"/>
      <c r="M426" s="35"/>
      <c r="N426" s="35"/>
      <c r="O426" s="35"/>
      <c r="P426" s="4"/>
      <c r="Q426" s="4"/>
      <c r="R426" s="213"/>
      <c r="S426" s="213"/>
      <c r="T426" s="213"/>
      <c r="U426" s="213"/>
      <c r="V426" s="213"/>
      <c r="W426" s="213"/>
      <c r="X426" s="213"/>
      <c r="Y426" s="213"/>
      <c r="Z426" s="213"/>
      <c r="AA426" s="213"/>
      <c r="AB426" s="213"/>
      <c r="AC426" s="224"/>
      <c r="AD426" s="12" t="s">
        <v>259</v>
      </c>
      <c r="AE426" s="4"/>
      <c r="AF426">
        <v>1</v>
      </c>
    </row>
    <row r="427" spans="1:33" ht="43.5" customHeight="1">
      <c r="A427" s="143">
        <v>2</v>
      </c>
      <c r="B427" s="139" t="s">
        <v>230</v>
      </c>
      <c r="C427" s="139"/>
      <c r="D427" s="35"/>
      <c r="E427" s="35"/>
      <c r="F427" s="35"/>
      <c r="G427" s="35"/>
      <c r="H427" s="35"/>
      <c r="I427" s="35"/>
      <c r="J427" s="35"/>
      <c r="K427" s="35"/>
      <c r="L427" s="35"/>
      <c r="M427" s="35"/>
      <c r="N427" s="35"/>
      <c r="O427" s="35"/>
      <c r="P427" s="4"/>
      <c r="Q427" s="4"/>
      <c r="R427" s="213"/>
      <c r="S427" s="213"/>
      <c r="T427" s="213"/>
      <c r="U427" s="213"/>
      <c r="V427" s="213"/>
      <c r="W427" s="213"/>
      <c r="X427" s="213"/>
      <c r="Y427" s="213"/>
      <c r="Z427" s="213"/>
      <c r="AA427" s="213"/>
      <c r="AB427" s="213"/>
      <c r="AC427" s="224"/>
      <c r="AD427" s="12" t="s">
        <v>278</v>
      </c>
      <c r="AE427" s="4">
        <v>0</v>
      </c>
      <c r="AF427">
        <v>1</v>
      </c>
    </row>
    <row r="428" spans="1:33" ht="56.25">
      <c r="A428" s="143">
        <v>3</v>
      </c>
      <c r="B428" s="139" t="s">
        <v>679</v>
      </c>
      <c r="C428" s="139"/>
      <c r="D428" s="35"/>
      <c r="E428" s="35"/>
      <c r="F428" s="35"/>
      <c r="G428" s="35"/>
      <c r="H428" s="35"/>
      <c r="I428" s="35"/>
      <c r="J428" s="35"/>
      <c r="K428" s="35"/>
      <c r="L428" s="35"/>
      <c r="M428" s="35"/>
      <c r="N428" s="35"/>
      <c r="O428" s="35"/>
      <c r="P428" s="4"/>
      <c r="Q428" s="4"/>
      <c r="R428" s="213"/>
      <c r="S428" s="213"/>
      <c r="T428" s="213"/>
      <c r="U428" s="213"/>
      <c r="V428" s="213"/>
      <c r="W428" s="213"/>
      <c r="X428" s="213"/>
      <c r="Y428" s="213"/>
      <c r="Z428" s="213"/>
      <c r="AA428" s="213"/>
      <c r="AB428" s="213"/>
      <c r="AC428" s="224"/>
      <c r="AD428" s="12" t="s">
        <v>259</v>
      </c>
      <c r="AE428" s="4">
        <v>0</v>
      </c>
      <c r="AF428">
        <v>1</v>
      </c>
    </row>
    <row r="429" spans="1:33">
      <c r="A429" s="127" t="s">
        <v>36</v>
      </c>
      <c r="B429" s="137" t="s">
        <v>473</v>
      </c>
      <c r="C429" s="137"/>
      <c r="D429" s="35">
        <v>0</v>
      </c>
      <c r="E429" s="35">
        <v>0</v>
      </c>
      <c r="F429" s="35">
        <v>0</v>
      </c>
      <c r="G429" s="35"/>
      <c r="H429" s="35"/>
      <c r="I429" s="35"/>
      <c r="J429" s="35"/>
      <c r="K429" s="35"/>
      <c r="L429" s="35"/>
      <c r="M429" s="35"/>
      <c r="N429" s="35"/>
      <c r="O429" s="35"/>
      <c r="P429" s="4"/>
      <c r="Q429" s="4"/>
      <c r="R429" s="213"/>
      <c r="S429" s="213"/>
      <c r="T429" s="213"/>
      <c r="U429" s="213"/>
      <c r="V429" s="213"/>
      <c r="W429" s="213"/>
      <c r="X429" s="213"/>
      <c r="Y429" s="213"/>
      <c r="Z429" s="213"/>
      <c r="AA429" s="213"/>
      <c r="AB429" s="213"/>
      <c r="AC429" s="224"/>
      <c r="AD429" s="12"/>
      <c r="AE429" s="4">
        <v>0</v>
      </c>
      <c r="AF429">
        <v>1</v>
      </c>
    </row>
    <row r="430" spans="1:33" ht="19.5">
      <c r="A430" s="141" t="s">
        <v>46</v>
      </c>
      <c r="B430" s="152" t="s">
        <v>33</v>
      </c>
      <c r="C430" s="152"/>
      <c r="D430" s="35">
        <v>0</v>
      </c>
      <c r="E430" s="35">
        <v>0</v>
      </c>
      <c r="F430" s="35">
        <v>0</v>
      </c>
      <c r="G430" s="35"/>
      <c r="H430" s="35"/>
      <c r="I430" s="35"/>
      <c r="J430" s="35"/>
      <c r="K430" s="35"/>
      <c r="L430" s="35"/>
      <c r="M430" s="35"/>
      <c r="N430" s="35"/>
      <c r="O430" s="35"/>
      <c r="P430" s="4"/>
      <c r="Q430" s="4"/>
      <c r="R430" s="213"/>
      <c r="S430" s="213"/>
      <c r="T430" s="213"/>
      <c r="U430" s="213"/>
      <c r="V430" s="213"/>
      <c r="W430" s="213"/>
      <c r="X430" s="213"/>
      <c r="Y430" s="213"/>
      <c r="Z430" s="213"/>
      <c r="AA430" s="213"/>
      <c r="AB430" s="213"/>
      <c r="AC430" s="224"/>
      <c r="AD430" s="12"/>
      <c r="AE430" s="4"/>
      <c r="AF430">
        <v>1</v>
      </c>
    </row>
    <row r="431" spans="1:33">
      <c r="A431" s="143"/>
      <c r="B431" s="171" t="s">
        <v>231</v>
      </c>
      <c r="C431" s="171"/>
      <c r="D431" s="35"/>
      <c r="E431" s="35"/>
      <c r="F431" s="35"/>
      <c r="G431" s="35"/>
      <c r="H431" s="35"/>
      <c r="I431" s="35"/>
      <c r="J431" s="35"/>
      <c r="K431" s="35"/>
      <c r="L431" s="35"/>
      <c r="M431" s="35"/>
      <c r="N431" s="35"/>
      <c r="O431" s="35"/>
      <c r="P431" s="4"/>
      <c r="Q431" s="4"/>
      <c r="R431" s="213"/>
      <c r="S431" s="213"/>
      <c r="T431" s="213"/>
      <c r="U431" s="213"/>
      <c r="V431" s="213"/>
      <c r="W431" s="213"/>
      <c r="X431" s="213"/>
      <c r="Y431" s="213"/>
      <c r="Z431" s="213"/>
      <c r="AA431" s="213"/>
      <c r="AB431" s="213"/>
      <c r="AC431" s="224"/>
      <c r="AD431" s="12" t="s">
        <v>279</v>
      </c>
      <c r="AE431" s="4"/>
      <c r="AF431">
        <v>1</v>
      </c>
    </row>
    <row r="432" spans="1:33">
      <c r="A432" s="165" t="s">
        <v>680</v>
      </c>
      <c r="B432" s="137" t="s">
        <v>233</v>
      </c>
      <c r="C432" s="34">
        <f>C433</f>
        <v>114795</v>
      </c>
      <c r="D432" s="34">
        <f t="shared" ref="D432:AB432" si="350">D433</f>
        <v>0</v>
      </c>
      <c r="E432" s="34">
        <f t="shared" si="350"/>
        <v>0</v>
      </c>
      <c r="F432" s="34">
        <f t="shared" si="350"/>
        <v>0</v>
      </c>
      <c r="G432" s="34">
        <f t="shared" si="350"/>
        <v>0</v>
      </c>
      <c r="H432" s="34">
        <f t="shared" si="350"/>
        <v>0</v>
      </c>
      <c r="I432" s="34">
        <f t="shared" si="350"/>
        <v>114795</v>
      </c>
      <c r="J432" s="34">
        <f t="shared" si="350"/>
        <v>5945</v>
      </c>
      <c r="K432" s="34">
        <f t="shared" si="350"/>
        <v>5945</v>
      </c>
      <c r="L432" s="34">
        <f t="shared" si="350"/>
        <v>0</v>
      </c>
      <c r="M432" s="34">
        <f t="shared" si="350"/>
        <v>0</v>
      </c>
      <c r="N432" s="34">
        <f t="shared" si="350"/>
        <v>0</v>
      </c>
      <c r="O432" s="34">
        <f t="shared" si="350"/>
        <v>108850</v>
      </c>
      <c r="P432" s="34">
        <f t="shared" si="350"/>
        <v>40356</v>
      </c>
      <c r="Q432" s="34">
        <f t="shared" si="350"/>
        <v>0</v>
      </c>
      <c r="R432" s="34">
        <f t="shared" si="350"/>
        <v>0</v>
      </c>
      <c r="S432" s="34">
        <f t="shared" si="350"/>
        <v>0</v>
      </c>
      <c r="T432" s="34">
        <f t="shared" si="350"/>
        <v>0</v>
      </c>
      <c r="U432" s="34">
        <f t="shared" si="350"/>
        <v>0</v>
      </c>
      <c r="V432" s="34">
        <f t="shared" si="350"/>
        <v>40356</v>
      </c>
      <c r="W432" s="34">
        <f t="shared" si="350"/>
        <v>5945</v>
      </c>
      <c r="X432" s="34">
        <f t="shared" si="350"/>
        <v>5945</v>
      </c>
      <c r="Y432" s="34">
        <f t="shared" si="350"/>
        <v>0</v>
      </c>
      <c r="Z432" s="34">
        <f t="shared" si="350"/>
        <v>0</v>
      </c>
      <c r="AA432" s="34">
        <f t="shared" si="350"/>
        <v>0</v>
      </c>
      <c r="AB432" s="34">
        <f t="shared" si="350"/>
        <v>34411</v>
      </c>
      <c r="AC432" s="224">
        <f t="shared" ref="AC432:AC435" si="351">P432/C432*100</f>
        <v>35.154841238729908</v>
      </c>
      <c r="AD432" s="12"/>
      <c r="AE432" s="4"/>
      <c r="AF432">
        <v>4</v>
      </c>
      <c r="AG432">
        <v>0</v>
      </c>
    </row>
    <row r="433" spans="1:39">
      <c r="A433" s="20" t="s">
        <v>38</v>
      </c>
      <c r="B433" s="128" t="s">
        <v>29</v>
      </c>
      <c r="C433" s="34">
        <f>C434+C438</f>
        <v>114795</v>
      </c>
      <c r="D433" s="34">
        <f t="shared" ref="D433:X433" si="352">D434+D438</f>
        <v>0</v>
      </c>
      <c r="E433" s="34">
        <f t="shared" si="352"/>
        <v>0</v>
      </c>
      <c r="F433" s="34">
        <f t="shared" si="352"/>
        <v>0</v>
      </c>
      <c r="G433" s="34">
        <f t="shared" si="352"/>
        <v>0</v>
      </c>
      <c r="H433" s="34">
        <f t="shared" si="352"/>
        <v>0</v>
      </c>
      <c r="I433" s="34">
        <f t="shared" si="352"/>
        <v>114795</v>
      </c>
      <c r="J433" s="34">
        <f t="shared" si="352"/>
        <v>5945</v>
      </c>
      <c r="K433" s="34">
        <f t="shared" si="352"/>
        <v>5945</v>
      </c>
      <c r="L433" s="34">
        <f t="shared" si="352"/>
        <v>0</v>
      </c>
      <c r="M433" s="34">
        <f t="shared" si="352"/>
        <v>0</v>
      </c>
      <c r="N433" s="34">
        <f t="shared" si="352"/>
        <v>0</v>
      </c>
      <c r="O433" s="34">
        <f t="shared" si="352"/>
        <v>108850</v>
      </c>
      <c r="P433" s="34">
        <f t="shared" si="352"/>
        <v>40356</v>
      </c>
      <c r="Q433" s="34">
        <f t="shared" si="352"/>
        <v>0</v>
      </c>
      <c r="R433" s="34">
        <f t="shared" si="352"/>
        <v>0</v>
      </c>
      <c r="S433" s="34">
        <f t="shared" si="352"/>
        <v>0</v>
      </c>
      <c r="T433" s="34">
        <f t="shared" si="352"/>
        <v>0</v>
      </c>
      <c r="U433" s="34">
        <f t="shared" si="352"/>
        <v>0</v>
      </c>
      <c r="V433" s="34">
        <f t="shared" si="352"/>
        <v>40356</v>
      </c>
      <c r="W433" s="34">
        <f t="shared" ref="W433" si="353">W434+W438</f>
        <v>5945</v>
      </c>
      <c r="X433" s="34">
        <f t="shared" si="352"/>
        <v>5945</v>
      </c>
      <c r="Y433" s="34">
        <f t="shared" ref="Y433:AB433" si="354">Y434+Y438</f>
        <v>0</v>
      </c>
      <c r="Z433" s="34">
        <f t="shared" si="354"/>
        <v>0</v>
      </c>
      <c r="AA433" s="34">
        <f t="shared" si="354"/>
        <v>0</v>
      </c>
      <c r="AB433" s="34">
        <f t="shared" si="354"/>
        <v>34411</v>
      </c>
      <c r="AC433" s="224">
        <f t="shared" si="351"/>
        <v>35.154841238729908</v>
      </c>
      <c r="AD433" s="12"/>
      <c r="AE433" s="4"/>
      <c r="AF433">
        <v>4</v>
      </c>
      <c r="AG433">
        <v>0</v>
      </c>
    </row>
    <row r="434" spans="1:39">
      <c r="A434" s="136" t="s">
        <v>30</v>
      </c>
      <c r="B434" s="128" t="s">
        <v>472</v>
      </c>
      <c r="C434" s="34">
        <f>C435</f>
        <v>114795</v>
      </c>
      <c r="D434" s="34">
        <f t="shared" ref="D434:AB434" si="355">D435</f>
        <v>0</v>
      </c>
      <c r="E434" s="34">
        <f t="shared" si="355"/>
        <v>0</v>
      </c>
      <c r="F434" s="34">
        <f t="shared" si="355"/>
        <v>0</v>
      </c>
      <c r="G434" s="34">
        <f t="shared" si="355"/>
        <v>0</v>
      </c>
      <c r="H434" s="34">
        <f t="shared" si="355"/>
        <v>0</v>
      </c>
      <c r="I434" s="34">
        <f t="shared" si="355"/>
        <v>114795</v>
      </c>
      <c r="J434" s="34">
        <f t="shared" si="355"/>
        <v>5945</v>
      </c>
      <c r="K434" s="34">
        <f t="shared" si="355"/>
        <v>5945</v>
      </c>
      <c r="L434" s="34">
        <f t="shared" si="355"/>
        <v>0</v>
      </c>
      <c r="M434" s="34">
        <f t="shared" si="355"/>
        <v>0</v>
      </c>
      <c r="N434" s="34">
        <f t="shared" si="355"/>
        <v>0</v>
      </c>
      <c r="O434" s="34">
        <f t="shared" si="355"/>
        <v>108850</v>
      </c>
      <c r="P434" s="34">
        <f t="shared" si="355"/>
        <v>40356</v>
      </c>
      <c r="Q434" s="34">
        <f t="shared" si="355"/>
        <v>0</v>
      </c>
      <c r="R434" s="34">
        <f t="shared" si="355"/>
        <v>0</v>
      </c>
      <c r="S434" s="34">
        <f t="shared" si="355"/>
        <v>0</v>
      </c>
      <c r="T434" s="34">
        <f t="shared" si="355"/>
        <v>0</v>
      </c>
      <c r="U434" s="34">
        <f t="shared" si="355"/>
        <v>0</v>
      </c>
      <c r="V434" s="34">
        <f t="shared" si="355"/>
        <v>40356</v>
      </c>
      <c r="W434" s="34">
        <f t="shared" si="355"/>
        <v>5945</v>
      </c>
      <c r="X434" s="34">
        <f t="shared" si="355"/>
        <v>5945</v>
      </c>
      <c r="Y434" s="34">
        <f t="shared" si="355"/>
        <v>0</v>
      </c>
      <c r="Z434" s="34">
        <f t="shared" si="355"/>
        <v>0</v>
      </c>
      <c r="AA434" s="34">
        <f t="shared" si="355"/>
        <v>0</v>
      </c>
      <c r="AB434" s="34">
        <f t="shared" si="355"/>
        <v>34411</v>
      </c>
      <c r="AC434" s="224">
        <f t="shared" si="351"/>
        <v>35.154841238729908</v>
      </c>
      <c r="AD434" s="12"/>
      <c r="AE434" s="4">
        <v>0</v>
      </c>
      <c r="AF434">
        <v>1</v>
      </c>
      <c r="AG434">
        <v>0</v>
      </c>
    </row>
    <row r="435" spans="1:39" ht="19.5">
      <c r="A435" s="141" t="s">
        <v>52</v>
      </c>
      <c r="B435" s="163" t="s">
        <v>32</v>
      </c>
      <c r="C435" s="248">
        <f>SUM(C436:C437)</f>
        <v>114795</v>
      </c>
      <c r="D435" s="248">
        <f t="shared" ref="D435:X435" si="356">SUM(D436:D437)</f>
        <v>0</v>
      </c>
      <c r="E435" s="248">
        <f t="shared" si="356"/>
        <v>0</v>
      </c>
      <c r="F435" s="248">
        <f t="shared" si="356"/>
        <v>0</v>
      </c>
      <c r="G435" s="248">
        <f t="shared" si="356"/>
        <v>0</v>
      </c>
      <c r="H435" s="248">
        <f t="shared" si="356"/>
        <v>0</v>
      </c>
      <c r="I435" s="248">
        <f t="shared" si="356"/>
        <v>114795</v>
      </c>
      <c r="J435" s="248">
        <f t="shared" si="356"/>
        <v>5945</v>
      </c>
      <c r="K435" s="248">
        <f t="shared" si="356"/>
        <v>5945</v>
      </c>
      <c r="L435" s="248">
        <f t="shared" si="356"/>
        <v>0</v>
      </c>
      <c r="M435" s="248">
        <f t="shared" si="356"/>
        <v>0</v>
      </c>
      <c r="N435" s="248">
        <f t="shared" si="356"/>
        <v>0</v>
      </c>
      <c r="O435" s="248">
        <f t="shared" si="356"/>
        <v>108850</v>
      </c>
      <c r="P435" s="248">
        <f t="shared" si="356"/>
        <v>40356</v>
      </c>
      <c r="Q435" s="248">
        <f t="shared" si="356"/>
        <v>0</v>
      </c>
      <c r="R435" s="248">
        <f t="shared" si="356"/>
        <v>0</v>
      </c>
      <c r="S435" s="248">
        <f t="shared" si="356"/>
        <v>0</v>
      </c>
      <c r="T435" s="248">
        <f t="shared" si="356"/>
        <v>0</v>
      </c>
      <c r="U435" s="248">
        <f t="shared" si="356"/>
        <v>0</v>
      </c>
      <c r="V435" s="248">
        <f t="shared" si="356"/>
        <v>40356</v>
      </c>
      <c r="W435" s="248">
        <f t="shared" ref="W435" si="357">SUM(W436:W437)</f>
        <v>5945</v>
      </c>
      <c r="X435" s="248">
        <f t="shared" si="356"/>
        <v>5945</v>
      </c>
      <c r="Y435" s="248">
        <f t="shared" ref="Y435:AB435" si="358">SUM(Y436:Y437)</f>
        <v>0</v>
      </c>
      <c r="Z435" s="248">
        <f t="shared" si="358"/>
        <v>0</v>
      </c>
      <c r="AA435" s="248">
        <f t="shared" si="358"/>
        <v>0</v>
      </c>
      <c r="AB435" s="248">
        <f t="shared" si="358"/>
        <v>34411</v>
      </c>
      <c r="AC435" s="256">
        <f t="shared" si="351"/>
        <v>35.154841238729908</v>
      </c>
      <c r="AD435" s="12"/>
      <c r="AE435" s="4">
        <v>0</v>
      </c>
      <c r="AF435">
        <v>1</v>
      </c>
      <c r="AG435">
        <v>0</v>
      </c>
    </row>
    <row r="436" spans="1:39" ht="37.5">
      <c r="A436" s="134" t="s">
        <v>49</v>
      </c>
      <c r="B436" s="135" t="s">
        <v>681</v>
      </c>
      <c r="C436" s="135">
        <f>D436+I436</f>
        <v>0</v>
      </c>
      <c r="D436" s="35"/>
      <c r="E436" s="35"/>
      <c r="F436" s="35"/>
      <c r="G436" s="35"/>
      <c r="H436" s="35"/>
      <c r="I436" s="35"/>
      <c r="J436" s="35"/>
      <c r="K436" s="35"/>
      <c r="L436" s="35"/>
      <c r="M436" s="35"/>
      <c r="N436" s="35"/>
      <c r="O436" s="35"/>
      <c r="P436" s="4"/>
      <c r="Q436" s="4"/>
      <c r="R436" s="213"/>
      <c r="S436" s="213"/>
      <c r="T436" s="213"/>
      <c r="U436" s="213"/>
      <c r="V436" s="213"/>
      <c r="W436" s="213"/>
      <c r="X436" s="213"/>
      <c r="Y436" s="213"/>
      <c r="Z436" s="213"/>
      <c r="AA436" s="213"/>
      <c r="AB436" s="213"/>
      <c r="AC436" s="224"/>
      <c r="AD436" s="12" t="s">
        <v>281</v>
      </c>
      <c r="AE436" s="4"/>
      <c r="AF436">
        <v>1</v>
      </c>
    </row>
    <row r="437" spans="1:39" ht="57.75" customHeight="1">
      <c r="A437" s="134" t="s">
        <v>54</v>
      </c>
      <c r="B437" s="247" t="s">
        <v>828</v>
      </c>
      <c r="C437" s="135">
        <f>D437+I437</f>
        <v>114795</v>
      </c>
      <c r="D437" s="35"/>
      <c r="E437" s="35"/>
      <c r="F437" s="35"/>
      <c r="G437" s="35"/>
      <c r="H437" s="35"/>
      <c r="I437" s="35">
        <f>J437+O437</f>
        <v>114795</v>
      </c>
      <c r="J437" s="35">
        <f>SUM(K437:N437)</f>
        <v>5945</v>
      </c>
      <c r="K437" s="35">
        <v>5945</v>
      </c>
      <c r="L437" s="35"/>
      <c r="M437" s="35"/>
      <c r="N437" s="35"/>
      <c r="O437" s="35">
        <v>108850</v>
      </c>
      <c r="P437" s="35">
        <f>Q437+V437</f>
        <v>40356</v>
      </c>
      <c r="Q437" s="4"/>
      <c r="R437" s="213"/>
      <c r="S437" s="213"/>
      <c r="T437" s="213"/>
      <c r="U437" s="213"/>
      <c r="V437" s="39">
        <f>W437+AB437</f>
        <v>40356</v>
      </c>
      <c r="W437" s="39">
        <f>SUM(X437:AA437)</f>
        <v>5945</v>
      </c>
      <c r="X437" s="39">
        <v>5945</v>
      </c>
      <c r="Y437" s="213"/>
      <c r="Z437" s="213"/>
      <c r="AA437" s="213"/>
      <c r="AB437" s="39">
        <v>34411</v>
      </c>
      <c r="AC437" s="225">
        <f t="shared" ref="AC437" si="359">P437/C437*100</f>
        <v>35.154841238729908</v>
      </c>
      <c r="AD437" s="12" t="s">
        <v>833</v>
      </c>
      <c r="AE437" s="4"/>
      <c r="AL437" s="57">
        <f>I437-P437</f>
        <v>74439</v>
      </c>
      <c r="AM437" s="57">
        <f>O437-AB437</f>
        <v>74439</v>
      </c>
    </row>
    <row r="438" spans="1:39">
      <c r="A438" s="127" t="s">
        <v>36</v>
      </c>
      <c r="B438" s="172" t="s">
        <v>474</v>
      </c>
      <c r="C438" s="172"/>
      <c r="D438" s="35">
        <v>0</v>
      </c>
      <c r="E438" s="35">
        <v>0</v>
      </c>
      <c r="F438" s="35">
        <v>0</v>
      </c>
      <c r="G438" s="35"/>
      <c r="H438" s="35"/>
      <c r="I438" s="35"/>
      <c r="J438" s="35"/>
      <c r="K438" s="35"/>
      <c r="L438" s="35"/>
      <c r="M438" s="35"/>
      <c r="N438" s="35"/>
      <c r="O438" s="35"/>
      <c r="P438" s="4"/>
      <c r="Q438" s="4"/>
      <c r="R438" s="213"/>
      <c r="S438" s="213"/>
      <c r="T438" s="213"/>
      <c r="U438" s="213"/>
      <c r="V438" s="213"/>
      <c r="W438" s="213"/>
      <c r="X438" s="213"/>
      <c r="Y438" s="213"/>
      <c r="Z438" s="213"/>
      <c r="AA438" s="213"/>
      <c r="AB438" s="213"/>
      <c r="AC438" s="224"/>
      <c r="AD438" s="12"/>
      <c r="AE438" s="4">
        <v>0</v>
      </c>
      <c r="AF438">
        <v>3</v>
      </c>
      <c r="AG438">
        <v>0</v>
      </c>
    </row>
    <row r="439" spans="1:39" ht="19.5">
      <c r="A439" s="141" t="s">
        <v>46</v>
      </c>
      <c r="B439" s="163" t="s">
        <v>33</v>
      </c>
      <c r="C439" s="163"/>
      <c r="D439" s="35">
        <v>0</v>
      </c>
      <c r="E439" s="35">
        <v>0</v>
      </c>
      <c r="F439" s="35">
        <v>0</v>
      </c>
      <c r="G439" s="35"/>
      <c r="H439" s="35"/>
      <c r="I439" s="35"/>
      <c r="J439" s="35"/>
      <c r="K439" s="35"/>
      <c r="L439" s="35"/>
      <c r="M439" s="35"/>
      <c r="N439" s="35"/>
      <c r="O439" s="35"/>
      <c r="P439" s="4"/>
      <c r="Q439" s="4"/>
      <c r="R439" s="213"/>
      <c r="S439" s="213"/>
      <c r="T439" s="213"/>
      <c r="U439" s="213"/>
      <c r="V439" s="213"/>
      <c r="W439" s="213"/>
      <c r="X439" s="213"/>
      <c r="Y439" s="213"/>
      <c r="Z439" s="213"/>
      <c r="AA439" s="213"/>
      <c r="AB439" s="213"/>
      <c r="AC439" s="224"/>
      <c r="AD439" s="12"/>
      <c r="AE439" s="4">
        <v>0</v>
      </c>
      <c r="AF439">
        <v>3</v>
      </c>
      <c r="AG439">
        <v>0</v>
      </c>
    </row>
    <row r="440" spans="1:39" ht="116.25" customHeight="1">
      <c r="A440" s="143">
        <v>1</v>
      </c>
      <c r="B440" s="173" t="s">
        <v>234</v>
      </c>
      <c r="C440" s="173"/>
      <c r="D440" s="35"/>
      <c r="E440" s="35"/>
      <c r="F440" s="35"/>
      <c r="G440" s="35"/>
      <c r="H440" s="35"/>
      <c r="I440" s="35"/>
      <c r="J440" s="35"/>
      <c r="K440" s="35"/>
      <c r="L440" s="35"/>
      <c r="M440" s="35"/>
      <c r="N440" s="35"/>
      <c r="O440" s="35"/>
      <c r="P440" s="4"/>
      <c r="Q440" s="4"/>
      <c r="R440" s="213"/>
      <c r="S440" s="213"/>
      <c r="T440" s="213"/>
      <c r="U440" s="213"/>
      <c r="V440" s="213"/>
      <c r="W440" s="213"/>
      <c r="X440" s="213"/>
      <c r="Y440" s="213"/>
      <c r="Z440" s="213"/>
      <c r="AA440" s="213"/>
      <c r="AB440" s="213"/>
      <c r="AC440" s="224"/>
      <c r="AD440" s="12" t="s">
        <v>281</v>
      </c>
      <c r="AE440" s="4"/>
      <c r="AF440">
        <v>1</v>
      </c>
    </row>
    <row r="441" spans="1:39" ht="93.75" customHeight="1">
      <c r="A441" s="143">
        <v>2</v>
      </c>
      <c r="B441" s="173" t="s">
        <v>235</v>
      </c>
      <c r="C441" s="173"/>
      <c r="D441" s="35"/>
      <c r="E441" s="35"/>
      <c r="F441" s="35"/>
      <c r="G441" s="35"/>
      <c r="H441" s="35"/>
      <c r="I441" s="35"/>
      <c r="J441" s="35"/>
      <c r="K441" s="35"/>
      <c r="L441" s="35"/>
      <c r="M441" s="35"/>
      <c r="N441" s="35"/>
      <c r="O441" s="35"/>
      <c r="P441" s="4"/>
      <c r="Q441" s="4"/>
      <c r="R441" s="213"/>
      <c r="S441" s="213"/>
      <c r="T441" s="213"/>
      <c r="U441" s="213"/>
      <c r="V441" s="213"/>
      <c r="W441" s="213"/>
      <c r="X441" s="213"/>
      <c r="Y441" s="213"/>
      <c r="Z441" s="213"/>
      <c r="AA441" s="213"/>
      <c r="AB441" s="213"/>
      <c r="AC441" s="224"/>
      <c r="AD441" s="12" t="s">
        <v>281</v>
      </c>
      <c r="AE441" s="4"/>
      <c r="AF441">
        <v>1</v>
      </c>
    </row>
    <row r="442" spans="1:39" ht="117.75" customHeight="1">
      <c r="A442" s="174">
        <v>3</v>
      </c>
      <c r="B442" s="173" t="s">
        <v>682</v>
      </c>
      <c r="C442" s="173"/>
      <c r="D442" s="35"/>
      <c r="E442" s="35"/>
      <c r="F442" s="35"/>
      <c r="G442" s="35"/>
      <c r="H442" s="35"/>
      <c r="I442" s="35"/>
      <c r="J442" s="35"/>
      <c r="K442" s="35"/>
      <c r="L442" s="35"/>
      <c r="M442" s="35"/>
      <c r="N442" s="35"/>
      <c r="O442" s="35"/>
      <c r="P442" s="4"/>
      <c r="Q442" s="4"/>
      <c r="R442" s="213"/>
      <c r="S442" s="213"/>
      <c r="T442" s="213"/>
      <c r="U442" s="213"/>
      <c r="V442" s="213"/>
      <c r="W442" s="213"/>
      <c r="X442" s="213"/>
      <c r="Y442" s="213"/>
      <c r="Z442" s="213"/>
      <c r="AA442" s="213"/>
      <c r="AB442" s="213"/>
      <c r="AC442" s="224"/>
      <c r="AD442" s="12" t="s">
        <v>730</v>
      </c>
      <c r="AE442" s="4"/>
      <c r="AF442">
        <v>1</v>
      </c>
    </row>
    <row r="443" spans="1:39">
      <c r="A443" s="165" t="s">
        <v>683</v>
      </c>
      <c r="B443" s="137" t="s">
        <v>684</v>
      </c>
      <c r="C443" s="34">
        <f t="shared" ref="C443:C446" si="360">C444</f>
        <v>759</v>
      </c>
      <c r="D443" s="34">
        <f>D444</f>
        <v>759</v>
      </c>
      <c r="E443" s="34">
        <f t="shared" ref="E443:H446" si="361">E444</f>
        <v>759</v>
      </c>
      <c r="F443" s="34">
        <f t="shared" si="361"/>
        <v>0</v>
      </c>
      <c r="G443" s="34">
        <f t="shared" si="361"/>
        <v>0</v>
      </c>
      <c r="H443" s="34">
        <f t="shared" si="361"/>
        <v>0</v>
      </c>
      <c r="I443" s="34"/>
      <c r="J443" s="34"/>
      <c r="K443" s="34"/>
      <c r="L443" s="34"/>
      <c r="M443" s="34"/>
      <c r="N443" s="34"/>
      <c r="O443" s="34"/>
      <c r="P443" s="34">
        <f t="shared" ref="P443:AA446" si="362">P444</f>
        <v>344</v>
      </c>
      <c r="Q443" s="34">
        <f t="shared" si="362"/>
        <v>344</v>
      </c>
      <c r="R443" s="34">
        <f t="shared" si="362"/>
        <v>344</v>
      </c>
      <c r="S443" s="34">
        <f t="shared" si="362"/>
        <v>0</v>
      </c>
      <c r="T443" s="34">
        <f t="shared" si="362"/>
        <v>0</v>
      </c>
      <c r="U443" s="34">
        <f t="shared" si="362"/>
        <v>0</v>
      </c>
      <c r="V443" s="34">
        <f t="shared" si="362"/>
        <v>0</v>
      </c>
      <c r="W443" s="34"/>
      <c r="X443" s="34">
        <f t="shared" si="362"/>
        <v>0</v>
      </c>
      <c r="Y443" s="34">
        <f t="shared" si="362"/>
        <v>0</v>
      </c>
      <c r="Z443" s="34">
        <f t="shared" si="362"/>
        <v>0</v>
      </c>
      <c r="AA443" s="34">
        <f t="shared" si="362"/>
        <v>0</v>
      </c>
      <c r="AB443" s="34"/>
      <c r="AC443" s="224">
        <f t="shared" ref="AC443:AC486" si="363">P443/C443*100</f>
        <v>45.322793148880102</v>
      </c>
      <c r="AD443" s="12"/>
      <c r="AE443" s="4">
        <v>0</v>
      </c>
      <c r="AF443">
        <v>1</v>
      </c>
      <c r="AG443">
        <v>1</v>
      </c>
    </row>
    <row r="444" spans="1:39">
      <c r="A444" s="20" t="s">
        <v>38</v>
      </c>
      <c r="B444" s="128" t="s">
        <v>29</v>
      </c>
      <c r="C444" s="34">
        <f t="shared" si="360"/>
        <v>759</v>
      </c>
      <c r="D444" s="34">
        <f>D445</f>
        <v>759</v>
      </c>
      <c r="E444" s="34">
        <f t="shared" si="361"/>
        <v>759</v>
      </c>
      <c r="F444" s="34">
        <f t="shared" si="361"/>
        <v>0</v>
      </c>
      <c r="G444" s="34">
        <f t="shared" si="361"/>
        <v>0</v>
      </c>
      <c r="H444" s="34">
        <f t="shared" si="361"/>
        <v>0</v>
      </c>
      <c r="I444" s="34"/>
      <c r="J444" s="34"/>
      <c r="K444" s="34"/>
      <c r="L444" s="34"/>
      <c r="M444" s="34"/>
      <c r="N444" s="34"/>
      <c r="O444" s="34"/>
      <c r="P444" s="34">
        <f t="shared" si="362"/>
        <v>344</v>
      </c>
      <c r="Q444" s="34">
        <f t="shared" si="362"/>
        <v>344</v>
      </c>
      <c r="R444" s="34">
        <f t="shared" si="362"/>
        <v>344</v>
      </c>
      <c r="S444" s="34">
        <f t="shared" si="362"/>
        <v>0</v>
      </c>
      <c r="T444" s="34">
        <f t="shared" si="362"/>
        <v>0</v>
      </c>
      <c r="U444" s="34">
        <f t="shared" si="362"/>
        <v>0</v>
      </c>
      <c r="V444" s="34">
        <f t="shared" si="362"/>
        <v>0</v>
      </c>
      <c r="W444" s="34"/>
      <c r="X444" s="34">
        <f t="shared" si="362"/>
        <v>0</v>
      </c>
      <c r="Y444" s="34">
        <f t="shared" si="362"/>
        <v>0</v>
      </c>
      <c r="Z444" s="34">
        <f t="shared" si="362"/>
        <v>0</v>
      </c>
      <c r="AA444" s="34">
        <f t="shared" si="362"/>
        <v>0</v>
      </c>
      <c r="AB444" s="34"/>
      <c r="AC444" s="224">
        <f t="shared" si="363"/>
        <v>45.322793148880102</v>
      </c>
      <c r="AD444" s="12"/>
      <c r="AE444" s="4">
        <v>0</v>
      </c>
      <c r="AF444">
        <v>1</v>
      </c>
      <c r="AG444">
        <v>1</v>
      </c>
    </row>
    <row r="445" spans="1:39">
      <c r="A445" s="136" t="s">
        <v>30</v>
      </c>
      <c r="B445" s="128" t="s">
        <v>472</v>
      </c>
      <c r="C445" s="34">
        <f t="shared" si="360"/>
        <v>759</v>
      </c>
      <c r="D445" s="34">
        <f>D446</f>
        <v>759</v>
      </c>
      <c r="E445" s="34">
        <f t="shared" si="361"/>
        <v>759</v>
      </c>
      <c r="F445" s="34">
        <f t="shared" si="361"/>
        <v>0</v>
      </c>
      <c r="G445" s="34">
        <f t="shared" si="361"/>
        <v>0</v>
      </c>
      <c r="H445" s="34">
        <f t="shared" si="361"/>
        <v>0</v>
      </c>
      <c r="I445" s="34"/>
      <c r="J445" s="34"/>
      <c r="K445" s="34"/>
      <c r="L445" s="34"/>
      <c r="M445" s="34"/>
      <c r="N445" s="34"/>
      <c r="O445" s="34"/>
      <c r="P445" s="34">
        <f t="shared" si="362"/>
        <v>344</v>
      </c>
      <c r="Q445" s="34">
        <f t="shared" si="362"/>
        <v>344</v>
      </c>
      <c r="R445" s="34">
        <f t="shared" si="362"/>
        <v>344</v>
      </c>
      <c r="S445" s="34">
        <f t="shared" si="362"/>
        <v>0</v>
      </c>
      <c r="T445" s="34">
        <f t="shared" si="362"/>
        <v>0</v>
      </c>
      <c r="U445" s="34">
        <f t="shared" si="362"/>
        <v>0</v>
      </c>
      <c r="V445" s="34">
        <f t="shared" si="362"/>
        <v>0</v>
      </c>
      <c r="W445" s="34"/>
      <c r="X445" s="34">
        <f t="shared" si="362"/>
        <v>0</v>
      </c>
      <c r="Y445" s="34">
        <f t="shared" si="362"/>
        <v>0</v>
      </c>
      <c r="Z445" s="34">
        <f t="shared" si="362"/>
        <v>0</v>
      </c>
      <c r="AA445" s="34">
        <f t="shared" si="362"/>
        <v>0</v>
      </c>
      <c r="AB445" s="34"/>
      <c r="AC445" s="224">
        <f t="shared" si="363"/>
        <v>45.322793148880102</v>
      </c>
      <c r="AD445" s="12"/>
      <c r="AE445" s="4">
        <v>0</v>
      </c>
      <c r="AF445">
        <v>1</v>
      </c>
      <c r="AG445">
        <v>1</v>
      </c>
    </row>
    <row r="446" spans="1:39" ht="19.5">
      <c r="A446" s="175" t="s">
        <v>52</v>
      </c>
      <c r="B446" s="163" t="s">
        <v>32</v>
      </c>
      <c r="C446" s="38">
        <f t="shared" si="360"/>
        <v>759</v>
      </c>
      <c r="D446" s="38">
        <f>D447</f>
        <v>759</v>
      </c>
      <c r="E446" s="38">
        <f t="shared" si="361"/>
        <v>759</v>
      </c>
      <c r="F446" s="38">
        <f t="shared" si="361"/>
        <v>0</v>
      </c>
      <c r="G446" s="38">
        <f t="shared" si="361"/>
        <v>0</v>
      </c>
      <c r="H446" s="38">
        <f t="shared" si="361"/>
        <v>0</v>
      </c>
      <c r="I446" s="38"/>
      <c r="J446" s="38"/>
      <c r="K446" s="38"/>
      <c r="L446" s="38"/>
      <c r="M446" s="38"/>
      <c r="N446" s="38"/>
      <c r="O446" s="38"/>
      <c r="P446" s="38">
        <f t="shared" si="362"/>
        <v>344</v>
      </c>
      <c r="Q446" s="38">
        <f t="shared" si="362"/>
        <v>344</v>
      </c>
      <c r="R446" s="38">
        <f t="shared" si="362"/>
        <v>344</v>
      </c>
      <c r="S446" s="38">
        <f t="shared" si="362"/>
        <v>0</v>
      </c>
      <c r="T446" s="38">
        <f t="shared" si="362"/>
        <v>0</v>
      </c>
      <c r="U446" s="38">
        <f t="shared" si="362"/>
        <v>0</v>
      </c>
      <c r="V446" s="38">
        <f t="shared" si="362"/>
        <v>0</v>
      </c>
      <c r="W446" s="38"/>
      <c r="X446" s="38">
        <f t="shared" si="362"/>
        <v>0</v>
      </c>
      <c r="Y446" s="38">
        <f t="shared" si="362"/>
        <v>0</v>
      </c>
      <c r="Z446" s="38">
        <f t="shared" si="362"/>
        <v>0</v>
      </c>
      <c r="AA446" s="38">
        <f t="shared" si="362"/>
        <v>0</v>
      </c>
      <c r="AB446" s="38"/>
      <c r="AC446" s="256">
        <f t="shared" si="363"/>
        <v>45.322793148880102</v>
      </c>
      <c r="AD446" s="12"/>
      <c r="AE446" s="4"/>
      <c r="AF446">
        <v>1</v>
      </c>
      <c r="AG446">
        <v>1</v>
      </c>
    </row>
    <row r="447" spans="1:39" ht="56.25">
      <c r="A447" s="174"/>
      <c r="B447" s="139" t="s">
        <v>685</v>
      </c>
      <c r="C447" s="220">
        <f t="shared" ref="C447" si="364">D447+J447</f>
        <v>759</v>
      </c>
      <c r="D447" s="35">
        <f t="shared" ref="D447" si="365">SUM(E447:H447)</f>
        <v>759</v>
      </c>
      <c r="E447" s="35">
        <v>759</v>
      </c>
      <c r="F447" s="35"/>
      <c r="G447" s="35"/>
      <c r="H447" s="35"/>
      <c r="I447" s="35"/>
      <c r="J447" s="35"/>
      <c r="K447" s="35"/>
      <c r="L447" s="35"/>
      <c r="M447" s="35"/>
      <c r="N447" s="35"/>
      <c r="O447" s="35"/>
      <c r="P447" s="35">
        <f>Q447+V447</f>
        <v>344</v>
      </c>
      <c r="Q447" s="35">
        <f>SUM(R447:U447)</f>
        <v>344</v>
      </c>
      <c r="R447" s="399">
        <v>344</v>
      </c>
      <c r="S447" s="213"/>
      <c r="T447" s="213"/>
      <c r="U447" s="213"/>
      <c r="V447" s="213"/>
      <c r="W447" s="213"/>
      <c r="X447" s="213"/>
      <c r="Y447" s="213"/>
      <c r="Z447" s="213"/>
      <c r="AA447" s="213"/>
      <c r="AB447" s="213"/>
      <c r="AC447" s="225">
        <f t="shared" si="363"/>
        <v>45.322793148880102</v>
      </c>
      <c r="AD447" s="12" t="s">
        <v>280</v>
      </c>
      <c r="AE447" s="12" t="s">
        <v>709</v>
      </c>
      <c r="AF447">
        <v>1</v>
      </c>
      <c r="AG447">
        <v>1</v>
      </c>
    </row>
    <row r="448" spans="1:39" ht="56.25">
      <c r="A448" s="130" t="s">
        <v>686</v>
      </c>
      <c r="B448" s="131" t="s">
        <v>236</v>
      </c>
      <c r="C448" s="131"/>
      <c r="D448" s="35">
        <v>0</v>
      </c>
      <c r="E448" s="35">
        <v>0</v>
      </c>
      <c r="F448" s="35">
        <v>0</v>
      </c>
      <c r="G448" s="35"/>
      <c r="H448" s="35"/>
      <c r="I448" s="35"/>
      <c r="J448" s="35"/>
      <c r="K448" s="35"/>
      <c r="L448" s="35"/>
      <c r="M448" s="35"/>
      <c r="N448" s="35"/>
      <c r="O448" s="35"/>
      <c r="P448" s="4"/>
      <c r="Q448" s="4"/>
      <c r="R448" s="213"/>
      <c r="S448" s="213"/>
      <c r="T448" s="213"/>
      <c r="U448" s="213"/>
      <c r="V448" s="213"/>
      <c r="W448" s="213"/>
      <c r="X448" s="213"/>
      <c r="Y448" s="213"/>
      <c r="Z448" s="213"/>
      <c r="AA448" s="213"/>
      <c r="AB448" s="213"/>
      <c r="AC448" s="224"/>
      <c r="AD448" s="12"/>
      <c r="AE448" s="4"/>
      <c r="AF448">
        <v>17</v>
      </c>
      <c r="AG448">
        <v>0</v>
      </c>
    </row>
    <row r="449" spans="1:33">
      <c r="A449" s="136" t="s">
        <v>38</v>
      </c>
      <c r="B449" s="137" t="s">
        <v>29</v>
      </c>
      <c r="C449" s="137"/>
      <c r="D449" s="35">
        <v>0</v>
      </c>
      <c r="E449" s="35">
        <v>0</v>
      </c>
      <c r="F449" s="35">
        <v>0</v>
      </c>
      <c r="G449" s="35"/>
      <c r="H449" s="35"/>
      <c r="I449" s="35"/>
      <c r="J449" s="35"/>
      <c r="K449" s="35"/>
      <c r="L449" s="35"/>
      <c r="M449" s="35"/>
      <c r="N449" s="35"/>
      <c r="O449" s="35"/>
      <c r="P449" s="4"/>
      <c r="Q449" s="4"/>
      <c r="R449" s="213"/>
      <c r="S449" s="213"/>
      <c r="T449" s="213"/>
      <c r="U449" s="213"/>
      <c r="V449" s="213"/>
      <c r="W449" s="213"/>
      <c r="X449" s="213"/>
      <c r="Y449" s="213"/>
      <c r="Z449" s="213"/>
      <c r="AA449" s="213"/>
      <c r="AB449" s="213"/>
      <c r="AC449" s="224"/>
      <c r="AD449" s="12"/>
      <c r="AE449" s="4"/>
      <c r="AF449">
        <v>17</v>
      </c>
      <c r="AG449">
        <v>0</v>
      </c>
    </row>
    <row r="450" spans="1:33">
      <c r="A450" s="136" t="s">
        <v>30</v>
      </c>
      <c r="B450" s="128" t="s">
        <v>472</v>
      </c>
      <c r="C450" s="128"/>
      <c r="D450" s="35">
        <v>0</v>
      </c>
      <c r="E450" s="35">
        <v>0</v>
      </c>
      <c r="F450" s="35">
        <v>0</v>
      </c>
      <c r="G450" s="35"/>
      <c r="H450" s="35"/>
      <c r="I450" s="35"/>
      <c r="J450" s="35"/>
      <c r="K450" s="35"/>
      <c r="L450" s="35"/>
      <c r="M450" s="35"/>
      <c r="N450" s="35"/>
      <c r="O450" s="35"/>
      <c r="P450" s="4"/>
      <c r="Q450" s="4"/>
      <c r="R450" s="213"/>
      <c r="S450" s="213"/>
      <c r="T450" s="213"/>
      <c r="U450" s="213"/>
      <c r="V450" s="213"/>
      <c r="W450" s="213"/>
      <c r="X450" s="213"/>
      <c r="Y450" s="213"/>
      <c r="Z450" s="213"/>
      <c r="AA450" s="213"/>
      <c r="AB450" s="213"/>
      <c r="AC450" s="224"/>
      <c r="AD450" s="12"/>
      <c r="AE450" s="4"/>
      <c r="AF450">
        <v>10</v>
      </c>
      <c r="AG450">
        <v>0</v>
      </c>
    </row>
    <row r="451" spans="1:33" ht="19.5">
      <c r="A451" s="141" t="s">
        <v>46</v>
      </c>
      <c r="B451" s="163" t="s">
        <v>33</v>
      </c>
      <c r="C451" s="163"/>
      <c r="D451" s="35">
        <v>0</v>
      </c>
      <c r="E451" s="35">
        <v>0</v>
      </c>
      <c r="F451" s="35">
        <v>0</v>
      </c>
      <c r="G451" s="35"/>
      <c r="H451" s="35"/>
      <c r="I451" s="35"/>
      <c r="J451" s="35"/>
      <c r="K451" s="35"/>
      <c r="L451" s="35"/>
      <c r="M451" s="35"/>
      <c r="N451" s="35"/>
      <c r="O451" s="35"/>
      <c r="P451" s="4"/>
      <c r="Q451" s="4"/>
      <c r="R451" s="213"/>
      <c r="S451" s="213"/>
      <c r="T451" s="213"/>
      <c r="U451" s="213"/>
      <c r="V451" s="213"/>
      <c r="W451" s="213"/>
      <c r="X451" s="213"/>
      <c r="Y451" s="213"/>
      <c r="Z451" s="213"/>
      <c r="AA451" s="213"/>
      <c r="AB451" s="213"/>
      <c r="AC451" s="224"/>
      <c r="AD451" s="12"/>
      <c r="AE451" s="4"/>
      <c r="AF451">
        <v>10</v>
      </c>
      <c r="AG451">
        <v>0</v>
      </c>
    </row>
    <row r="452" spans="1:33" ht="56.25">
      <c r="A452" s="143">
        <v>1</v>
      </c>
      <c r="B452" s="139" t="s">
        <v>687</v>
      </c>
      <c r="C452" s="139"/>
      <c r="D452" s="35"/>
      <c r="E452" s="35"/>
      <c r="F452" s="35"/>
      <c r="G452" s="35"/>
      <c r="H452" s="35"/>
      <c r="I452" s="35"/>
      <c r="J452" s="35"/>
      <c r="K452" s="35"/>
      <c r="L452" s="35"/>
      <c r="M452" s="35"/>
      <c r="N452" s="35"/>
      <c r="O452" s="35"/>
      <c r="P452" s="4"/>
      <c r="Q452" s="4"/>
      <c r="R452" s="213"/>
      <c r="S452" s="213"/>
      <c r="T452" s="213"/>
      <c r="U452" s="213"/>
      <c r="V452" s="213"/>
      <c r="W452" s="213"/>
      <c r="X452" s="213"/>
      <c r="Y452" s="213"/>
      <c r="Z452" s="213"/>
      <c r="AA452" s="213"/>
      <c r="AB452" s="213"/>
      <c r="AC452" s="224"/>
      <c r="AD452" s="12" t="s">
        <v>259</v>
      </c>
      <c r="AE452" s="4"/>
      <c r="AF452">
        <v>1</v>
      </c>
    </row>
    <row r="453" spans="1:33" ht="56.25">
      <c r="A453" s="143">
        <v>2</v>
      </c>
      <c r="B453" s="159" t="s">
        <v>688</v>
      </c>
      <c r="C453" s="159"/>
      <c r="D453" s="35"/>
      <c r="E453" s="35"/>
      <c r="F453" s="35"/>
      <c r="G453" s="35"/>
      <c r="H453" s="35"/>
      <c r="I453" s="35"/>
      <c r="J453" s="35"/>
      <c r="K453" s="35"/>
      <c r="L453" s="35"/>
      <c r="M453" s="35"/>
      <c r="N453" s="35"/>
      <c r="O453" s="35"/>
      <c r="P453" s="4"/>
      <c r="Q453" s="4"/>
      <c r="R453" s="213"/>
      <c r="S453" s="213"/>
      <c r="T453" s="213"/>
      <c r="U453" s="213"/>
      <c r="V453" s="213"/>
      <c r="W453" s="213"/>
      <c r="X453" s="213"/>
      <c r="Y453" s="213"/>
      <c r="Z453" s="213"/>
      <c r="AA453" s="213"/>
      <c r="AB453" s="213"/>
      <c r="AC453" s="224"/>
      <c r="AD453" s="12" t="s">
        <v>259</v>
      </c>
      <c r="AE453" s="4"/>
      <c r="AF453">
        <v>1</v>
      </c>
    </row>
    <row r="454" spans="1:33" ht="37.5">
      <c r="A454" s="143">
        <v>3</v>
      </c>
      <c r="B454" s="139" t="s">
        <v>689</v>
      </c>
      <c r="C454" s="139"/>
      <c r="D454" s="35"/>
      <c r="E454" s="35"/>
      <c r="F454" s="35"/>
      <c r="G454" s="35"/>
      <c r="H454" s="35"/>
      <c r="I454" s="35"/>
      <c r="J454" s="35"/>
      <c r="K454" s="35"/>
      <c r="L454" s="35"/>
      <c r="M454" s="35"/>
      <c r="N454" s="35"/>
      <c r="O454" s="35"/>
      <c r="P454" s="4"/>
      <c r="Q454" s="4"/>
      <c r="R454" s="213"/>
      <c r="S454" s="213"/>
      <c r="T454" s="213"/>
      <c r="U454" s="213"/>
      <c r="V454" s="213"/>
      <c r="W454" s="213"/>
      <c r="X454" s="213"/>
      <c r="Y454" s="213"/>
      <c r="Z454" s="213"/>
      <c r="AA454" s="213"/>
      <c r="AB454" s="213"/>
      <c r="AC454" s="224"/>
      <c r="AD454" s="12" t="s">
        <v>713</v>
      </c>
      <c r="AE454" s="4"/>
      <c r="AF454">
        <v>1</v>
      </c>
    </row>
    <row r="455" spans="1:33" ht="56.25">
      <c r="A455" s="143">
        <v>4</v>
      </c>
      <c r="B455" s="139" t="s">
        <v>690</v>
      </c>
      <c r="C455" s="139"/>
      <c r="D455" s="35"/>
      <c r="E455" s="35"/>
      <c r="F455" s="35"/>
      <c r="G455" s="35"/>
      <c r="H455" s="35"/>
      <c r="I455" s="35"/>
      <c r="J455" s="35"/>
      <c r="K455" s="35"/>
      <c r="L455" s="35"/>
      <c r="M455" s="35"/>
      <c r="N455" s="35"/>
      <c r="O455" s="35"/>
      <c r="P455" s="4"/>
      <c r="Q455" s="4"/>
      <c r="R455" s="213"/>
      <c r="S455" s="213"/>
      <c r="T455" s="213"/>
      <c r="U455" s="213"/>
      <c r="V455" s="213"/>
      <c r="W455" s="213"/>
      <c r="X455" s="213"/>
      <c r="Y455" s="213"/>
      <c r="Z455" s="213"/>
      <c r="AA455" s="213"/>
      <c r="AB455" s="213"/>
      <c r="AC455" s="224"/>
      <c r="AD455" s="12" t="s">
        <v>259</v>
      </c>
      <c r="AE455" s="4"/>
      <c r="AF455">
        <v>1</v>
      </c>
    </row>
    <row r="456" spans="1:33" ht="56.25">
      <c r="A456" s="143">
        <v>5</v>
      </c>
      <c r="B456" s="159" t="s">
        <v>691</v>
      </c>
      <c r="C456" s="159"/>
      <c r="D456" s="35"/>
      <c r="E456" s="35"/>
      <c r="F456" s="35"/>
      <c r="G456" s="35"/>
      <c r="H456" s="35"/>
      <c r="I456" s="35"/>
      <c r="J456" s="35"/>
      <c r="K456" s="35"/>
      <c r="L456" s="35"/>
      <c r="M456" s="35"/>
      <c r="N456" s="35"/>
      <c r="O456" s="35"/>
      <c r="P456" s="4"/>
      <c r="Q456" s="4"/>
      <c r="R456" s="213"/>
      <c r="S456" s="213"/>
      <c r="T456" s="213"/>
      <c r="U456" s="213"/>
      <c r="V456" s="213"/>
      <c r="W456" s="213"/>
      <c r="X456" s="213"/>
      <c r="Y456" s="213"/>
      <c r="Z456" s="213"/>
      <c r="AA456" s="213"/>
      <c r="AB456" s="213"/>
      <c r="AC456" s="224"/>
      <c r="AD456" s="12" t="s">
        <v>259</v>
      </c>
      <c r="AE456" s="4">
        <v>0</v>
      </c>
      <c r="AF456">
        <v>1</v>
      </c>
    </row>
    <row r="457" spans="1:33" ht="41.25" customHeight="1">
      <c r="A457" s="143">
        <v>6</v>
      </c>
      <c r="B457" s="139" t="s">
        <v>692</v>
      </c>
      <c r="C457" s="139"/>
      <c r="D457" s="35"/>
      <c r="E457" s="35"/>
      <c r="F457" s="35"/>
      <c r="G457" s="35"/>
      <c r="H457" s="35"/>
      <c r="I457" s="35"/>
      <c r="J457" s="35"/>
      <c r="K457" s="35"/>
      <c r="L457" s="35"/>
      <c r="M457" s="35"/>
      <c r="N457" s="35"/>
      <c r="O457" s="35"/>
      <c r="P457" s="4"/>
      <c r="Q457" s="4"/>
      <c r="R457" s="213"/>
      <c r="S457" s="213"/>
      <c r="T457" s="213"/>
      <c r="U457" s="213"/>
      <c r="V457" s="213"/>
      <c r="W457" s="213"/>
      <c r="X457" s="213"/>
      <c r="Y457" s="213"/>
      <c r="Z457" s="213"/>
      <c r="AA457" s="213"/>
      <c r="AB457" s="213"/>
      <c r="AC457" s="224"/>
      <c r="AD457" s="12" t="s">
        <v>267</v>
      </c>
      <c r="AE457" s="4">
        <v>0</v>
      </c>
      <c r="AF457">
        <v>1</v>
      </c>
    </row>
    <row r="458" spans="1:33" ht="43.5" customHeight="1">
      <c r="A458" s="143">
        <v>7</v>
      </c>
      <c r="B458" s="139" t="s">
        <v>693</v>
      </c>
      <c r="C458" s="139"/>
      <c r="D458" s="35"/>
      <c r="E458" s="35"/>
      <c r="F458" s="35"/>
      <c r="G458" s="35"/>
      <c r="H458" s="35"/>
      <c r="I458" s="35"/>
      <c r="J458" s="35"/>
      <c r="K458" s="35"/>
      <c r="L458" s="35"/>
      <c r="M458" s="35"/>
      <c r="N458" s="35"/>
      <c r="O458" s="35"/>
      <c r="P458" s="4"/>
      <c r="Q458" s="4"/>
      <c r="R458" s="213"/>
      <c r="S458" s="213"/>
      <c r="T458" s="213"/>
      <c r="U458" s="213"/>
      <c r="V458" s="213"/>
      <c r="W458" s="213"/>
      <c r="X458" s="213"/>
      <c r="Y458" s="213"/>
      <c r="Z458" s="213"/>
      <c r="AA458" s="213"/>
      <c r="AB458" s="213"/>
      <c r="AC458" s="224"/>
      <c r="AD458" s="12" t="s">
        <v>265</v>
      </c>
      <c r="AE458" s="4">
        <v>0</v>
      </c>
      <c r="AF458">
        <v>1</v>
      </c>
    </row>
    <row r="459" spans="1:33" ht="42.75" customHeight="1">
      <c r="A459" s="143">
        <v>9</v>
      </c>
      <c r="B459" s="139" t="s">
        <v>694</v>
      </c>
      <c r="C459" s="139"/>
      <c r="D459" s="35"/>
      <c r="E459" s="35"/>
      <c r="F459" s="35"/>
      <c r="G459" s="35"/>
      <c r="H459" s="35"/>
      <c r="I459" s="35"/>
      <c r="J459" s="35"/>
      <c r="K459" s="35"/>
      <c r="L459" s="35"/>
      <c r="M459" s="35"/>
      <c r="N459" s="35"/>
      <c r="O459" s="35"/>
      <c r="P459" s="4"/>
      <c r="Q459" s="4"/>
      <c r="R459" s="213"/>
      <c r="S459" s="213"/>
      <c r="T459" s="213"/>
      <c r="U459" s="213"/>
      <c r="V459" s="213"/>
      <c r="W459" s="213"/>
      <c r="X459" s="213"/>
      <c r="Y459" s="213"/>
      <c r="Z459" s="213"/>
      <c r="AA459" s="213"/>
      <c r="AB459" s="213"/>
      <c r="AC459" s="224"/>
      <c r="AD459" s="12" t="s">
        <v>266</v>
      </c>
      <c r="AE459" s="4">
        <v>0</v>
      </c>
      <c r="AF459">
        <v>1</v>
      </c>
    </row>
    <row r="460" spans="1:33" ht="42.75" customHeight="1">
      <c r="A460" s="143">
        <v>10</v>
      </c>
      <c r="B460" s="139" t="s">
        <v>695</v>
      </c>
      <c r="C460" s="139"/>
      <c r="D460" s="35"/>
      <c r="E460" s="35"/>
      <c r="F460" s="35"/>
      <c r="G460" s="35"/>
      <c r="H460" s="35"/>
      <c r="I460" s="35"/>
      <c r="J460" s="35"/>
      <c r="K460" s="35"/>
      <c r="L460" s="35"/>
      <c r="M460" s="35"/>
      <c r="N460" s="35"/>
      <c r="O460" s="35"/>
      <c r="P460" s="4"/>
      <c r="Q460" s="4"/>
      <c r="R460" s="213"/>
      <c r="S460" s="213"/>
      <c r="T460" s="213"/>
      <c r="U460" s="213"/>
      <c r="V460" s="213"/>
      <c r="W460" s="213"/>
      <c r="X460" s="213"/>
      <c r="Y460" s="213"/>
      <c r="Z460" s="213"/>
      <c r="AA460" s="213"/>
      <c r="AB460" s="213"/>
      <c r="AC460" s="224"/>
      <c r="AD460" s="12" t="s">
        <v>715</v>
      </c>
      <c r="AE460" s="4"/>
      <c r="AF460">
        <v>1</v>
      </c>
    </row>
    <row r="461" spans="1:33" ht="56.25">
      <c r="A461" s="143">
        <v>11</v>
      </c>
      <c r="B461" s="139" t="s">
        <v>696</v>
      </c>
      <c r="C461" s="139"/>
      <c r="D461" s="35"/>
      <c r="E461" s="35"/>
      <c r="F461" s="35"/>
      <c r="G461" s="35"/>
      <c r="H461" s="35"/>
      <c r="I461" s="35"/>
      <c r="J461" s="35"/>
      <c r="K461" s="35"/>
      <c r="L461" s="35"/>
      <c r="M461" s="35"/>
      <c r="N461" s="35"/>
      <c r="O461" s="35"/>
      <c r="P461" s="4"/>
      <c r="Q461" s="4"/>
      <c r="R461" s="213"/>
      <c r="S461" s="213"/>
      <c r="T461" s="213"/>
      <c r="U461" s="213"/>
      <c r="V461" s="213"/>
      <c r="W461" s="213"/>
      <c r="X461" s="213"/>
      <c r="Y461" s="213"/>
      <c r="Z461" s="213"/>
      <c r="AA461" s="213"/>
      <c r="AB461" s="213"/>
      <c r="AC461" s="224"/>
      <c r="AD461" s="12" t="s">
        <v>262</v>
      </c>
      <c r="AE461" s="4">
        <v>0</v>
      </c>
      <c r="AF461">
        <v>1</v>
      </c>
    </row>
    <row r="462" spans="1:33">
      <c r="A462" s="136" t="s">
        <v>34</v>
      </c>
      <c r="B462" s="128" t="s">
        <v>473</v>
      </c>
      <c r="C462" s="128"/>
      <c r="D462" s="35">
        <v>0</v>
      </c>
      <c r="E462" s="35">
        <v>0</v>
      </c>
      <c r="F462" s="35">
        <v>0</v>
      </c>
      <c r="G462" s="35"/>
      <c r="H462" s="35"/>
      <c r="I462" s="35"/>
      <c r="J462" s="35"/>
      <c r="K462" s="35"/>
      <c r="L462" s="35"/>
      <c r="M462" s="35"/>
      <c r="N462" s="35"/>
      <c r="O462" s="35"/>
      <c r="P462" s="4"/>
      <c r="Q462" s="4"/>
      <c r="R462" s="213"/>
      <c r="S462" s="213"/>
      <c r="T462" s="213"/>
      <c r="U462" s="213"/>
      <c r="V462" s="213"/>
      <c r="W462" s="213"/>
      <c r="X462" s="213"/>
      <c r="Y462" s="213"/>
      <c r="Z462" s="213"/>
      <c r="AA462" s="213"/>
      <c r="AB462" s="213"/>
      <c r="AC462" s="224"/>
      <c r="AD462" s="12"/>
      <c r="AE462" s="4"/>
      <c r="AF462">
        <v>3</v>
      </c>
      <c r="AG462">
        <v>0</v>
      </c>
    </row>
    <row r="463" spans="1:33" ht="19.5">
      <c r="A463" s="141" t="s">
        <v>52</v>
      </c>
      <c r="B463" s="163" t="s">
        <v>32</v>
      </c>
      <c r="C463" s="163"/>
      <c r="D463" s="35">
        <v>0</v>
      </c>
      <c r="E463" s="35">
        <v>0</v>
      </c>
      <c r="F463" s="35">
        <v>0</v>
      </c>
      <c r="G463" s="35"/>
      <c r="H463" s="35"/>
      <c r="I463" s="35"/>
      <c r="J463" s="35"/>
      <c r="K463" s="35"/>
      <c r="L463" s="35"/>
      <c r="M463" s="35"/>
      <c r="N463" s="35"/>
      <c r="O463" s="35"/>
      <c r="P463" s="4"/>
      <c r="Q463" s="4"/>
      <c r="R463" s="213"/>
      <c r="S463" s="213"/>
      <c r="T463" s="213"/>
      <c r="U463" s="213"/>
      <c r="V463" s="213"/>
      <c r="W463" s="213"/>
      <c r="X463" s="213"/>
      <c r="Y463" s="213"/>
      <c r="Z463" s="213"/>
      <c r="AA463" s="213"/>
      <c r="AB463" s="213"/>
      <c r="AC463" s="224"/>
      <c r="AD463" s="12"/>
      <c r="AE463" s="4"/>
      <c r="AF463">
        <v>2</v>
      </c>
      <c r="AG463">
        <v>0</v>
      </c>
    </row>
    <row r="464" spans="1:33" ht="56.25">
      <c r="A464" s="143">
        <v>1</v>
      </c>
      <c r="B464" s="176" t="s">
        <v>237</v>
      </c>
      <c r="C464" s="176"/>
      <c r="D464" s="35"/>
      <c r="E464" s="35"/>
      <c r="F464" s="35"/>
      <c r="G464" s="35"/>
      <c r="H464" s="35"/>
      <c r="I464" s="35"/>
      <c r="J464" s="35"/>
      <c r="K464" s="35"/>
      <c r="L464" s="35"/>
      <c r="M464" s="35"/>
      <c r="N464" s="35"/>
      <c r="O464" s="35"/>
      <c r="P464" s="4"/>
      <c r="Q464" s="4"/>
      <c r="R464" s="213"/>
      <c r="S464" s="213"/>
      <c r="T464" s="213"/>
      <c r="U464" s="213"/>
      <c r="V464" s="213"/>
      <c r="W464" s="213"/>
      <c r="X464" s="213"/>
      <c r="Y464" s="213"/>
      <c r="Z464" s="213"/>
      <c r="AA464" s="213"/>
      <c r="AB464" s="213"/>
      <c r="AC464" s="224"/>
      <c r="AD464" s="12" t="s">
        <v>259</v>
      </c>
      <c r="AE464" s="4"/>
      <c r="AF464">
        <v>1</v>
      </c>
    </row>
    <row r="465" spans="1:33">
      <c r="A465" s="143">
        <v>2</v>
      </c>
      <c r="B465" s="139" t="s">
        <v>238</v>
      </c>
      <c r="C465" s="139"/>
      <c r="D465" s="35"/>
      <c r="E465" s="35"/>
      <c r="F465" s="35"/>
      <c r="G465" s="35"/>
      <c r="H465" s="35"/>
      <c r="I465" s="35"/>
      <c r="J465" s="35"/>
      <c r="K465" s="35"/>
      <c r="L465" s="35"/>
      <c r="M465" s="35"/>
      <c r="N465" s="35"/>
      <c r="O465" s="35"/>
      <c r="P465" s="4"/>
      <c r="Q465" s="4"/>
      <c r="R465" s="213"/>
      <c r="S465" s="213"/>
      <c r="T465" s="213"/>
      <c r="U465" s="213"/>
      <c r="V465" s="213"/>
      <c r="W465" s="213"/>
      <c r="X465" s="213"/>
      <c r="Y465" s="213"/>
      <c r="Z465" s="213"/>
      <c r="AA465" s="213"/>
      <c r="AB465" s="213"/>
      <c r="AC465" s="224"/>
      <c r="AD465" s="12" t="s">
        <v>282</v>
      </c>
      <c r="AE465" s="4"/>
      <c r="AF465">
        <v>1</v>
      </c>
    </row>
    <row r="466" spans="1:33" ht="19.5">
      <c r="A466" s="141" t="s">
        <v>46</v>
      </c>
      <c r="B466" s="163" t="s">
        <v>33</v>
      </c>
      <c r="C466" s="163"/>
      <c r="D466" s="35">
        <v>0</v>
      </c>
      <c r="E466" s="35">
        <v>0</v>
      </c>
      <c r="F466" s="35">
        <v>0</v>
      </c>
      <c r="G466" s="35"/>
      <c r="H466" s="35"/>
      <c r="I466" s="35"/>
      <c r="J466" s="35"/>
      <c r="K466" s="35"/>
      <c r="L466" s="35"/>
      <c r="M466" s="35"/>
      <c r="N466" s="35"/>
      <c r="O466" s="35"/>
      <c r="P466" s="4"/>
      <c r="Q466" s="4"/>
      <c r="R466" s="213"/>
      <c r="S466" s="213"/>
      <c r="T466" s="213"/>
      <c r="U466" s="213"/>
      <c r="V466" s="213"/>
      <c r="W466" s="213"/>
      <c r="X466" s="213"/>
      <c r="Y466" s="213"/>
      <c r="Z466" s="213"/>
      <c r="AA466" s="213"/>
      <c r="AB466" s="213"/>
      <c r="AC466" s="224"/>
      <c r="AD466" s="12"/>
      <c r="AE466" s="4"/>
      <c r="AF466">
        <v>1</v>
      </c>
      <c r="AG466">
        <v>0</v>
      </c>
    </row>
    <row r="467" spans="1:33" ht="56.25">
      <c r="A467" s="143"/>
      <c r="B467" s="139" t="s">
        <v>697</v>
      </c>
      <c r="C467" s="139"/>
      <c r="D467" s="35"/>
      <c r="E467" s="35"/>
      <c r="F467" s="35"/>
      <c r="G467" s="35"/>
      <c r="H467" s="35"/>
      <c r="I467" s="35"/>
      <c r="J467" s="35"/>
      <c r="K467" s="35"/>
      <c r="L467" s="35"/>
      <c r="M467" s="35"/>
      <c r="N467" s="35"/>
      <c r="O467" s="35"/>
      <c r="P467" s="4"/>
      <c r="Q467" s="4"/>
      <c r="R467" s="213"/>
      <c r="S467" s="213"/>
      <c r="T467" s="213"/>
      <c r="U467" s="213"/>
      <c r="V467" s="213"/>
      <c r="W467" s="213"/>
      <c r="X467" s="213"/>
      <c r="Y467" s="213"/>
      <c r="Z467" s="213"/>
      <c r="AA467" s="213"/>
      <c r="AB467" s="213"/>
      <c r="AC467" s="224"/>
      <c r="AD467" s="12" t="s">
        <v>259</v>
      </c>
      <c r="AE467" s="4">
        <v>0</v>
      </c>
      <c r="AF467">
        <v>1</v>
      </c>
    </row>
    <row r="468" spans="1:33">
      <c r="A468" s="127" t="s">
        <v>36</v>
      </c>
      <c r="B468" s="172" t="s">
        <v>474</v>
      </c>
      <c r="C468" s="172"/>
      <c r="D468" s="35">
        <v>0</v>
      </c>
      <c r="E468" s="35">
        <v>0</v>
      </c>
      <c r="F468" s="35">
        <v>0</v>
      </c>
      <c r="G468" s="35"/>
      <c r="H468" s="35"/>
      <c r="I468" s="35"/>
      <c r="J468" s="35"/>
      <c r="K468" s="35"/>
      <c r="L468" s="35"/>
      <c r="M468" s="35"/>
      <c r="N468" s="35"/>
      <c r="O468" s="35"/>
      <c r="P468" s="4"/>
      <c r="Q468" s="4"/>
      <c r="R468" s="213"/>
      <c r="S468" s="213"/>
      <c r="T468" s="213"/>
      <c r="U468" s="213"/>
      <c r="V468" s="213"/>
      <c r="W468" s="213"/>
      <c r="X468" s="213"/>
      <c r="Y468" s="213"/>
      <c r="Z468" s="213"/>
      <c r="AA468" s="213"/>
      <c r="AB468" s="213"/>
      <c r="AC468" s="224"/>
      <c r="AD468" s="12"/>
      <c r="AE468" s="4"/>
      <c r="AF468">
        <v>4</v>
      </c>
      <c r="AG468">
        <v>0</v>
      </c>
    </row>
    <row r="469" spans="1:33" ht="19.5">
      <c r="A469" s="141" t="s">
        <v>46</v>
      </c>
      <c r="B469" s="163" t="s">
        <v>33</v>
      </c>
      <c r="C469" s="163"/>
      <c r="D469" s="35">
        <v>0</v>
      </c>
      <c r="E469" s="35">
        <v>0</v>
      </c>
      <c r="F469" s="35">
        <v>0</v>
      </c>
      <c r="G469" s="35"/>
      <c r="H469" s="35"/>
      <c r="I469" s="35"/>
      <c r="J469" s="35"/>
      <c r="K469" s="35"/>
      <c r="L469" s="35"/>
      <c r="M469" s="35"/>
      <c r="N469" s="35"/>
      <c r="O469" s="35"/>
      <c r="P469" s="4"/>
      <c r="Q469" s="4"/>
      <c r="R469" s="213"/>
      <c r="S469" s="213"/>
      <c r="T469" s="213"/>
      <c r="U469" s="213"/>
      <c r="V469" s="213"/>
      <c r="W469" s="213"/>
      <c r="X469" s="213"/>
      <c r="Y469" s="213"/>
      <c r="Z469" s="213"/>
      <c r="AA469" s="213"/>
      <c r="AB469" s="213"/>
      <c r="AC469" s="224"/>
      <c r="AD469" s="12"/>
      <c r="AE469" s="4"/>
      <c r="AF469">
        <v>4</v>
      </c>
      <c r="AG469">
        <v>0</v>
      </c>
    </row>
    <row r="470" spans="1:33" ht="56.25">
      <c r="A470" s="143">
        <v>1</v>
      </c>
      <c r="B470" s="158" t="s">
        <v>241</v>
      </c>
      <c r="C470" s="220">
        <f t="shared" ref="C470:C473" si="366">D470+J470</f>
        <v>0</v>
      </c>
      <c r="D470" s="35">
        <v>0</v>
      </c>
      <c r="E470" s="35"/>
      <c r="F470" s="35"/>
      <c r="G470" s="35"/>
      <c r="H470" s="35"/>
      <c r="I470" s="35"/>
      <c r="J470" s="35"/>
      <c r="K470" s="35"/>
      <c r="L470" s="35"/>
      <c r="M470" s="35"/>
      <c r="N470" s="35"/>
      <c r="O470" s="35"/>
      <c r="P470" s="4"/>
      <c r="Q470" s="4"/>
      <c r="R470" s="213"/>
      <c r="S470" s="213"/>
      <c r="T470" s="213"/>
      <c r="U470" s="213"/>
      <c r="V470" s="213"/>
      <c r="W470" s="213"/>
      <c r="X470" s="213"/>
      <c r="Y470" s="213"/>
      <c r="Z470" s="213"/>
      <c r="AA470" s="213"/>
      <c r="AB470" s="213"/>
      <c r="AC470" s="224"/>
      <c r="AD470" s="12" t="s">
        <v>259</v>
      </c>
      <c r="AE470" s="4"/>
      <c r="AF470">
        <v>1</v>
      </c>
    </row>
    <row r="471" spans="1:33" ht="46.5" customHeight="1">
      <c r="A471" s="143">
        <v>2</v>
      </c>
      <c r="B471" s="159" t="s">
        <v>698</v>
      </c>
      <c r="C471" s="220">
        <f t="shared" si="366"/>
        <v>0</v>
      </c>
      <c r="D471" s="35">
        <v>0</v>
      </c>
      <c r="E471" s="35"/>
      <c r="F471" s="35"/>
      <c r="G471" s="35"/>
      <c r="H471" s="35"/>
      <c r="I471" s="35"/>
      <c r="J471" s="35"/>
      <c r="K471" s="35"/>
      <c r="L471" s="35"/>
      <c r="M471" s="35"/>
      <c r="N471" s="35"/>
      <c r="O471" s="35"/>
      <c r="P471" s="4"/>
      <c r="Q471" s="4"/>
      <c r="R471" s="213"/>
      <c r="S471" s="213"/>
      <c r="T471" s="213"/>
      <c r="U471" s="213"/>
      <c r="V471" s="213"/>
      <c r="W471" s="213"/>
      <c r="X471" s="213"/>
      <c r="Y471" s="213"/>
      <c r="Z471" s="213"/>
      <c r="AA471" s="213"/>
      <c r="AB471" s="213"/>
      <c r="AC471" s="224"/>
      <c r="AD471" s="12" t="s">
        <v>264</v>
      </c>
      <c r="AE471" s="4"/>
      <c r="AF471">
        <v>1</v>
      </c>
    </row>
    <row r="472" spans="1:33" ht="50.25" customHeight="1">
      <c r="A472" s="143">
        <v>3</v>
      </c>
      <c r="B472" s="159" t="s">
        <v>699</v>
      </c>
      <c r="C472" s="220">
        <f t="shared" si="366"/>
        <v>0</v>
      </c>
      <c r="D472" s="35">
        <v>0</v>
      </c>
      <c r="E472" s="35"/>
      <c r="F472" s="35"/>
      <c r="G472" s="35"/>
      <c r="H472" s="35"/>
      <c r="I472" s="35"/>
      <c r="J472" s="35"/>
      <c r="K472" s="35"/>
      <c r="L472" s="35"/>
      <c r="M472" s="35"/>
      <c r="N472" s="35"/>
      <c r="O472" s="35"/>
      <c r="P472" s="4"/>
      <c r="Q472" s="4"/>
      <c r="R472" s="213"/>
      <c r="S472" s="213"/>
      <c r="T472" s="213"/>
      <c r="U472" s="213"/>
      <c r="V472" s="213"/>
      <c r="W472" s="213"/>
      <c r="X472" s="213"/>
      <c r="Y472" s="213"/>
      <c r="Z472" s="213"/>
      <c r="AA472" s="213"/>
      <c r="AB472" s="213"/>
      <c r="AC472" s="224"/>
      <c r="AD472" s="12" t="s">
        <v>264</v>
      </c>
      <c r="AE472" s="4"/>
      <c r="AF472">
        <v>1</v>
      </c>
    </row>
    <row r="473" spans="1:33" ht="62.25" customHeight="1">
      <c r="A473" s="143">
        <v>4</v>
      </c>
      <c r="B473" s="159" t="s">
        <v>700</v>
      </c>
      <c r="C473" s="220">
        <f t="shared" si="366"/>
        <v>0</v>
      </c>
      <c r="D473" s="35">
        <v>0</v>
      </c>
      <c r="E473" s="35"/>
      <c r="F473" s="35"/>
      <c r="G473" s="35"/>
      <c r="H473" s="35"/>
      <c r="I473" s="35"/>
      <c r="J473" s="35"/>
      <c r="K473" s="35"/>
      <c r="L473" s="35"/>
      <c r="M473" s="35"/>
      <c r="N473" s="35"/>
      <c r="O473" s="35"/>
      <c r="P473" s="4"/>
      <c r="Q473" s="4"/>
      <c r="R473" s="213"/>
      <c r="S473" s="213"/>
      <c r="T473" s="213"/>
      <c r="U473" s="213"/>
      <c r="V473" s="213"/>
      <c r="W473" s="213"/>
      <c r="X473" s="213"/>
      <c r="Y473" s="213"/>
      <c r="Z473" s="213"/>
      <c r="AA473" s="213"/>
      <c r="AB473" s="213"/>
      <c r="AC473" s="224"/>
      <c r="AD473" s="12" t="s">
        <v>264</v>
      </c>
      <c r="AE473" s="4"/>
      <c r="AF473">
        <v>1</v>
      </c>
    </row>
    <row r="474" spans="1:33">
      <c r="A474" s="130" t="s">
        <v>701</v>
      </c>
      <c r="B474" s="131" t="s">
        <v>244</v>
      </c>
      <c r="C474" s="34">
        <f t="shared" ref="C474" si="367">C475</f>
        <v>101531.5</v>
      </c>
      <c r="D474" s="34">
        <f>D475</f>
        <v>15968.5</v>
      </c>
      <c r="E474" s="34">
        <f t="shared" ref="E474:U474" si="368">E475</f>
        <v>1654</v>
      </c>
      <c r="F474" s="34">
        <f t="shared" si="368"/>
        <v>14314.5</v>
      </c>
      <c r="G474" s="34">
        <f t="shared" si="368"/>
        <v>0</v>
      </c>
      <c r="H474" s="34">
        <f t="shared" si="368"/>
        <v>0</v>
      </c>
      <c r="I474" s="34">
        <f t="shared" si="368"/>
        <v>85563</v>
      </c>
      <c r="J474" s="34">
        <f t="shared" si="368"/>
        <v>85563</v>
      </c>
      <c r="K474" s="34">
        <f t="shared" si="368"/>
        <v>0</v>
      </c>
      <c r="L474" s="34">
        <f t="shared" si="368"/>
        <v>22657</v>
      </c>
      <c r="M474" s="34">
        <f t="shared" si="368"/>
        <v>17053</v>
      </c>
      <c r="N474" s="34">
        <f t="shared" si="368"/>
        <v>45853</v>
      </c>
      <c r="O474" s="34">
        <f t="shared" si="368"/>
        <v>0</v>
      </c>
      <c r="P474" s="34">
        <f t="shared" si="368"/>
        <v>71489</v>
      </c>
      <c r="Q474" s="34">
        <f t="shared" si="368"/>
        <v>4850</v>
      </c>
      <c r="R474" s="34">
        <f t="shared" si="368"/>
        <v>1654</v>
      </c>
      <c r="S474" s="34">
        <f t="shared" si="368"/>
        <v>3196</v>
      </c>
      <c r="T474" s="34">
        <f t="shared" si="368"/>
        <v>0</v>
      </c>
      <c r="U474" s="34">
        <f t="shared" si="368"/>
        <v>0</v>
      </c>
      <c r="V474" s="34">
        <f t="shared" ref="V474:W474" si="369">V475</f>
        <v>66639</v>
      </c>
      <c r="W474" s="34">
        <f t="shared" si="369"/>
        <v>66639</v>
      </c>
      <c r="X474" s="34">
        <f t="shared" ref="X474" si="370">X475</f>
        <v>0</v>
      </c>
      <c r="Y474" s="34">
        <f t="shared" ref="Y474" si="371">Y475</f>
        <v>21325</v>
      </c>
      <c r="Z474" s="34">
        <f t="shared" ref="Z474" si="372">Z475</f>
        <v>13800</v>
      </c>
      <c r="AA474" s="34">
        <f t="shared" ref="AA474" si="373">AA475</f>
        <v>31514</v>
      </c>
      <c r="AB474" s="34"/>
      <c r="AC474" s="224">
        <f t="shared" si="363"/>
        <v>70.410660730906173</v>
      </c>
      <c r="AD474" s="12"/>
      <c r="AE474" s="4"/>
      <c r="AF474">
        <v>3</v>
      </c>
      <c r="AG474">
        <v>3</v>
      </c>
    </row>
    <row r="475" spans="1:33">
      <c r="A475" s="136" t="s">
        <v>38</v>
      </c>
      <c r="B475" s="137" t="s">
        <v>29</v>
      </c>
      <c r="C475" s="34">
        <f t="shared" ref="C475" si="374">C476+C479+C482</f>
        <v>101531.5</v>
      </c>
      <c r="D475" s="34">
        <f>D476+D479+D482</f>
        <v>15968.5</v>
      </c>
      <c r="E475" s="34">
        <f t="shared" ref="E475" si="375">E476+E479+E482</f>
        <v>1654</v>
      </c>
      <c r="F475" s="34">
        <f t="shared" ref="F475:U475" si="376">F476+F479+F482</f>
        <v>14314.5</v>
      </c>
      <c r="G475" s="34">
        <f t="shared" si="376"/>
        <v>0</v>
      </c>
      <c r="H475" s="34">
        <f t="shared" si="376"/>
        <v>0</v>
      </c>
      <c r="I475" s="34">
        <f t="shared" si="376"/>
        <v>85563</v>
      </c>
      <c r="J475" s="34">
        <f t="shared" si="376"/>
        <v>85563</v>
      </c>
      <c r="K475" s="34">
        <f t="shared" si="376"/>
        <v>0</v>
      </c>
      <c r="L475" s="34">
        <f t="shared" si="376"/>
        <v>22657</v>
      </c>
      <c r="M475" s="34">
        <f t="shared" si="376"/>
        <v>17053</v>
      </c>
      <c r="N475" s="34">
        <f t="shared" si="376"/>
        <v>45853</v>
      </c>
      <c r="O475" s="34">
        <f t="shared" si="376"/>
        <v>0</v>
      </c>
      <c r="P475" s="34">
        <f t="shared" si="376"/>
        <v>71489</v>
      </c>
      <c r="Q475" s="34">
        <f t="shared" si="376"/>
        <v>4850</v>
      </c>
      <c r="R475" s="34">
        <f t="shared" si="376"/>
        <v>1654</v>
      </c>
      <c r="S475" s="34">
        <f t="shared" si="376"/>
        <v>3196</v>
      </c>
      <c r="T475" s="34">
        <f t="shared" si="376"/>
        <v>0</v>
      </c>
      <c r="U475" s="34">
        <f t="shared" si="376"/>
        <v>0</v>
      </c>
      <c r="V475" s="34">
        <f t="shared" ref="V475:W475" si="377">V476+V479+V482</f>
        <v>66639</v>
      </c>
      <c r="W475" s="34">
        <f t="shared" si="377"/>
        <v>66639</v>
      </c>
      <c r="X475" s="34">
        <f t="shared" ref="X475" si="378">X476+X479+X482</f>
        <v>0</v>
      </c>
      <c r="Y475" s="34">
        <f t="shared" ref="Y475" si="379">Y476+Y479+Y482</f>
        <v>21325</v>
      </c>
      <c r="Z475" s="34">
        <f t="shared" ref="Z475" si="380">Z476+Z479+Z482</f>
        <v>13800</v>
      </c>
      <c r="AA475" s="34">
        <f t="shared" ref="AA475" si="381">AA476+AA479+AA482</f>
        <v>31514</v>
      </c>
      <c r="AB475" s="34"/>
      <c r="AC475" s="224">
        <f t="shared" si="363"/>
        <v>70.410660730906173</v>
      </c>
      <c r="AD475" s="12"/>
      <c r="AE475" s="4"/>
      <c r="AF475">
        <v>3</v>
      </c>
      <c r="AG475">
        <v>3</v>
      </c>
    </row>
    <row r="476" spans="1:33">
      <c r="A476" s="136" t="s">
        <v>30</v>
      </c>
      <c r="B476" s="128" t="s">
        <v>472</v>
      </c>
      <c r="C476" s="34">
        <f t="shared" ref="C476:C477" si="382">C477</f>
        <v>1548</v>
      </c>
      <c r="D476" s="34">
        <f>D477</f>
        <v>1548</v>
      </c>
      <c r="E476" s="34">
        <f t="shared" ref="E476:X477" si="383">E477</f>
        <v>1548</v>
      </c>
      <c r="F476" s="34">
        <f t="shared" si="383"/>
        <v>0</v>
      </c>
      <c r="G476" s="34">
        <f t="shared" si="383"/>
        <v>0</v>
      </c>
      <c r="H476" s="34">
        <f t="shared" si="383"/>
        <v>0</v>
      </c>
      <c r="I476" s="34">
        <f t="shared" si="383"/>
        <v>0</v>
      </c>
      <c r="J476" s="34">
        <f t="shared" si="383"/>
        <v>0</v>
      </c>
      <c r="K476" s="34">
        <f t="shared" si="383"/>
        <v>0</v>
      </c>
      <c r="L476" s="34">
        <f t="shared" si="383"/>
        <v>0</v>
      </c>
      <c r="M476" s="34">
        <f t="shared" si="383"/>
        <v>0</v>
      </c>
      <c r="N476" s="34">
        <f t="shared" si="383"/>
        <v>0</v>
      </c>
      <c r="O476" s="34">
        <f t="shared" si="383"/>
        <v>0</v>
      </c>
      <c r="P476" s="34">
        <f t="shared" si="383"/>
        <v>1548</v>
      </c>
      <c r="Q476" s="34">
        <f t="shared" si="383"/>
        <v>1548</v>
      </c>
      <c r="R476" s="34">
        <f t="shared" si="383"/>
        <v>1548</v>
      </c>
      <c r="S476" s="34">
        <f t="shared" si="383"/>
        <v>0</v>
      </c>
      <c r="T476" s="34">
        <f t="shared" si="383"/>
        <v>0</v>
      </c>
      <c r="U476" s="34">
        <f t="shared" si="383"/>
        <v>0</v>
      </c>
      <c r="V476" s="34"/>
      <c r="W476" s="34"/>
      <c r="X476" s="34">
        <f t="shared" si="383"/>
        <v>0</v>
      </c>
      <c r="Y476" s="34"/>
      <c r="Z476" s="34"/>
      <c r="AA476" s="34"/>
      <c r="AB476" s="34"/>
      <c r="AC476" s="224">
        <f t="shared" si="363"/>
        <v>100</v>
      </c>
      <c r="AD476" s="12"/>
      <c r="AE476" s="4"/>
      <c r="AF476">
        <v>1</v>
      </c>
      <c r="AG476">
        <v>1</v>
      </c>
    </row>
    <row r="477" spans="1:33" ht="19.5">
      <c r="A477" s="141" t="s">
        <v>46</v>
      </c>
      <c r="B477" s="163" t="s">
        <v>33</v>
      </c>
      <c r="C477" s="38">
        <f t="shared" si="382"/>
        <v>1548</v>
      </c>
      <c r="D477" s="38">
        <f>D478</f>
        <v>1548</v>
      </c>
      <c r="E477" s="38">
        <f t="shared" si="383"/>
        <v>1548</v>
      </c>
      <c r="F477" s="38">
        <f t="shared" si="383"/>
        <v>0</v>
      </c>
      <c r="G477" s="38">
        <f t="shared" si="383"/>
        <v>0</v>
      </c>
      <c r="H477" s="38">
        <f t="shared" si="383"/>
        <v>0</v>
      </c>
      <c r="I477" s="38">
        <f t="shared" si="383"/>
        <v>0</v>
      </c>
      <c r="J477" s="38">
        <f t="shared" si="383"/>
        <v>0</v>
      </c>
      <c r="K477" s="38">
        <f t="shared" si="383"/>
        <v>0</v>
      </c>
      <c r="L477" s="38">
        <f t="shared" si="383"/>
        <v>0</v>
      </c>
      <c r="M477" s="38">
        <f t="shared" si="383"/>
        <v>0</v>
      </c>
      <c r="N477" s="38">
        <f t="shared" si="383"/>
        <v>0</v>
      </c>
      <c r="O477" s="38">
        <f t="shared" si="383"/>
        <v>0</v>
      </c>
      <c r="P477" s="38">
        <f t="shared" si="383"/>
        <v>1548</v>
      </c>
      <c r="Q477" s="38">
        <f t="shared" si="383"/>
        <v>1548</v>
      </c>
      <c r="R477" s="38">
        <f t="shared" si="383"/>
        <v>1548</v>
      </c>
      <c r="S477" s="38">
        <f t="shared" si="383"/>
        <v>0</v>
      </c>
      <c r="T477" s="38">
        <f t="shared" si="383"/>
        <v>0</v>
      </c>
      <c r="U477" s="38">
        <f t="shared" si="383"/>
        <v>0</v>
      </c>
      <c r="V477" s="38"/>
      <c r="W477" s="38"/>
      <c r="X477" s="38">
        <f t="shared" si="383"/>
        <v>0</v>
      </c>
      <c r="Y477" s="38"/>
      <c r="Z477" s="38"/>
      <c r="AA477" s="38"/>
      <c r="AB477" s="38"/>
      <c r="AC477" s="224">
        <f t="shared" si="363"/>
        <v>100</v>
      </c>
      <c r="AD477" s="12"/>
      <c r="AE477" s="4"/>
      <c r="AF477">
        <v>1</v>
      </c>
      <c r="AG477">
        <v>1</v>
      </c>
    </row>
    <row r="478" spans="1:33" ht="56.25">
      <c r="A478" s="143"/>
      <c r="B478" s="139" t="s">
        <v>702</v>
      </c>
      <c r="C478" s="220">
        <f t="shared" ref="C478" si="384">D478+J478</f>
        <v>1548</v>
      </c>
      <c r="D478" s="35">
        <f>SUM(E478:H478)</f>
        <v>1548</v>
      </c>
      <c r="E478" s="35">
        <v>1548</v>
      </c>
      <c r="F478" s="35"/>
      <c r="G478" s="35"/>
      <c r="H478" s="35"/>
      <c r="I478" s="35">
        <f>J478+O478</f>
        <v>0</v>
      </c>
      <c r="J478" s="35"/>
      <c r="K478" s="35"/>
      <c r="L478" s="35"/>
      <c r="M478" s="35"/>
      <c r="N478" s="35"/>
      <c r="O478" s="35"/>
      <c r="P478" s="35">
        <f>Q478+V478</f>
        <v>1548</v>
      </c>
      <c r="Q478" s="35">
        <f>SUM(R478:U478)</f>
        <v>1548</v>
      </c>
      <c r="R478" s="39">
        <v>1548</v>
      </c>
      <c r="S478" s="213"/>
      <c r="T478" s="213"/>
      <c r="U478" s="213"/>
      <c r="V478" s="213"/>
      <c r="W478" s="213"/>
      <c r="X478" s="213"/>
      <c r="Y478" s="213"/>
      <c r="Z478" s="213"/>
      <c r="AA478" s="213"/>
      <c r="AB478" s="213"/>
      <c r="AC478" s="224">
        <f t="shared" si="363"/>
        <v>100</v>
      </c>
      <c r="AD478" s="12" t="s">
        <v>259</v>
      </c>
      <c r="AE478" s="12" t="s">
        <v>709</v>
      </c>
      <c r="AF478">
        <v>1</v>
      </c>
      <c r="AG478">
        <v>1</v>
      </c>
    </row>
    <row r="479" spans="1:33">
      <c r="A479" s="127" t="s">
        <v>34</v>
      </c>
      <c r="B479" s="172" t="s">
        <v>473</v>
      </c>
      <c r="C479" s="34">
        <f t="shared" ref="C479:C480" si="385">C480</f>
        <v>106</v>
      </c>
      <c r="D479" s="34">
        <f>D480</f>
        <v>106</v>
      </c>
      <c r="E479" s="34">
        <f t="shared" ref="E479:X480" si="386">E480</f>
        <v>106</v>
      </c>
      <c r="F479" s="34">
        <f t="shared" si="386"/>
        <v>0</v>
      </c>
      <c r="G479" s="34">
        <f t="shared" si="386"/>
        <v>0</v>
      </c>
      <c r="H479" s="34">
        <f t="shared" si="386"/>
        <v>0</v>
      </c>
      <c r="I479" s="34"/>
      <c r="J479" s="34">
        <f t="shared" si="386"/>
        <v>0</v>
      </c>
      <c r="K479" s="34">
        <f t="shared" si="386"/>
        <v>0</v>
      </c>
      <c r="L479" s="34">
        <f t="shared" si="386"/>
        <v>0</v>
      </c>
      <c r="M479" s="34">
        <f t="shared" si="386"/>
        <v>0</v>
      </c>
      <c r="N479" s="34">
        <f t="shared" si="386"/>
        <v>0</v>
      </c>
      <c r="O479" s="34"/>
      <c r="P479" s="34">
        <f t="shared" si="386"/>
        <v>106</v>
      </c>
      <c r="Q479" s="34">
        <f t="shared" si="386"/>
        <v>106</v>
      </c>
      <c r="R479" s="34">
        <f t="shared" si="386"/>
        <v>106</v>
      </c>
      <c r="S479" s="34">
        <f t="shared" si="386"/>
        <v>0</v>
      </c>
      <c r="T479" s="34">
        <f t="shared" si="386"/>
        <v>0</v>
      </c>
      <c r="U479" s="34">
        <f t="shared" si="386"/>
        <v>0</v>
      </c>
      <c r="V479" s="34"/>
      <c r="W479" s="34"/>
      <c r="X479" s="34">
        <f t="shared" si="386"/>
        <v>0</v>
      </c>
      <c r="Y479" s="34"/>
      <c r="Z479" s="34"/>
      <c r="AA479" s="34"/>
      <c r="AB479" s="34"/>
      <c r="AC479" s="224">
        <f t="shared" si="363"/>
        <v>100</v>
      </c>
      <c r="AD479" s="12"/>
      <c r="AE479" s="12"/>
      <c r="AF479">
        <v>1</v>
      </c>
      <c r="AG479">
        <v>1</v>
      </c>
    </row>
    <row r="480" spans="1:33" ht="19.5">
      <c r="A480" s="141" t="s">
        <v>52</v>
      </c>
      <c r="B480" s="177" t="s">
        <v>32</v>
      </c>
      <c r="C480" s="34">
        <f t="shared" si="385"/>
        <v>106</v>
      </c>
      <c r="D480" s="34">
        <f>D481</f>
        <v>106</v>
      </c>
      <c r="E480" s="34">
        <f t="shared" si="386"/>
        <v>106</v>
      </c>
      <c r="F480" s="34">
        <f t="shared" si="386"/>
        <v>0</v>
      </c>
      <c r="G480" s="34">
        <f t="shared" si="386"/>
        <v>0</v>
      </c>
      <c r="H480" s="34">
        <f t="shared" si="386"/>
        <v>0</v>
      </c>
      <c r="I480" s="34"/>
      <c r="J480" s="34">
        <f t="shared" si="386"/>
        <v>0</v>
      </c>
      <c r="K480" s="34">
        <f t="shared" si="386"/>
        <v>0</v>
      </c>
      <c r="L480" s="34">
        <f t="shared" si="386"/>
        <v>0</v>
      </c>
      <c r="M480" s="34">
        <f t="shared" si="386"/>
        <v>0</v>
      </c>
      <c r="N480" s="34">
        <f t="shared" si="386"/>
        <v>0</v>
      </c>
      <c r="O480" s="34"/>
      <c r="P480" s="34">
        <f t="shared" si="386"/>
        <v>106</v>
      </c>
      <c r="Q480" s="34">
        <f t="shared" si="386"/>
        <v>106</v>
      </c>
      <c r="R480" s="34">
        <f t="shared" si="386"/>
        <v>106</v>
      </c>
      <c r="S480" s="34">
        <f t="shared" si="386"/>
        <v>0</v>
      </c>
      <c r="T480" s="34">
        <f t="shared" si="386"/>
        <v>0</v>
      </c>
      <c r="U480" s="34">
        <f t="shared" si="386"/>
        <v>0</v>
      </c>
      <c r="V480" s="34"/>
      <c r="W480" s="34"/>
      <c r="X480" s="34">
        <f t="shared" si="386"/>
        <v>0</v>
      </c>
      <c r="Y480" s="34"/>
      <c r="Z480" s="34"/>
      <c r="AA480" s="34"/>
      <c r="AB480" s="34"/>
      <c r="AC480" s="224">
        <f t="shared" si="363"/>
        <v>100</v>
      </c>
      <c r="AD480" s="12"/>
      <c r="AE480" s="12"/>
      <c r="AF480">
        <v>1</v>
      </c>
      <c r="AG480">
        <v>1</v>
      </c>
    </row>
    <row r="481" spans="1:33" ht="56.25">
      <c r="A481" s="143"/>
      <c r="B481" s="139" t="s">
        <v>703</v>
      </c>
      <c r="C481" s="220">
        <f t="shared" ref="C481" si="387">D481+J481</f>
        <v>106</v>
      </c>
      <c r="D481" s="35">
        <f>SUM(E481:H481)</f>
        <v>106</v>
      </c>
      <c r="E481" s="35">
        <v>106</v>
      </c>
      <c r="F481" s="35"/>
      <c r="G481" s="35"/>
      <c r="H481" s="35"/>
      <c r="I481" s="35">
        <f>J481+O481</f>
        <v>0</v>
      </c>
      <c r="J481" s="35"/>
      <c r="K481" s="35"/>
      <c r="L481" s="35"/>
      <c r="M481" s="35"/>
      <c r="N481" s="35"/>
      <c r="O481" s="35"/>
      <c r="P481" s="35">
        <f>Q481+V481</f>
        <v>106</v>
      </c>
      <c r="Q481" s="35">
        <f>SUM(R481:U481)</f>
        <v>106</v>
      </c>
      <c r="R481" s="39">
        <v>106</v>
      </c>
      <c r="S481" s="213"/>
      <c r="T481" s="213"/>
      <c r="U481" s="213"/>
      <c r="V481" s="213"/>
      <c r="W481" s="213"/>
      <c r="X481" s="213"/>
      <c r="Y481" s="213"/>
      <c r="Z481" s="213"/>
      <c r="AA481" s="213"/>
      <c r="AB481" s="213"/>
      <c r="AC481" s="224">
        <f t="shared" si="363"/>
        <v>100</v>
      </c>
      <c r="AD481" s="12" t="s">
        <v>259</v>
      </c>
      <c r="AE481" s="12" t="s">
        <v>709</v>
      </c>
      <c r="AF481">
        <v>1</v>
      </c>
      <c r="AG481">
        <v>1</v>
      </c>
    </row>
    <row r="482" spans="1:33">
      <c r="A482" s="127" t="s">
        <v>36</v>
      </c>
      <c r="B482" s="172" t="s">
        <v>474</v>
      </c>
      <c r="C482" s="34">
        <f t="shared" ref="C482" si="388">C483</f>
        <v>99877.5</v>
      </c>
      <c r="D482" s="34">
        <f>D483</f>
        <v>14314.5</v>
      </c>
      <c r="E482" s="34">
        <f t="shared" ref="E482:AA482" si="389">E483</f>
        <v>0</v>
      </c>
      <c r="F482" s="34">
        <f t="shared" si="389"/>
        <v>14314.5</v>
      </c>
      <c r="G482" s="34">
        <f t="shared" si="389"/>
        <v>0</v>
      </c>
      <c r="H482" s="34">
        <f t="shared" si="389"/>
        <v>0</v>
      </c>
      <c r="I482" s="34">
        <f t="shared" si="389"/>
        <v>85563</v>
      </c>
      <c r="J482" s="34">
        <f t="shared" si="389"/>
        <v>85563</v>
      </c>
      <c r="K482" s="34">
        <f t="shared" si="389"/>
        <v>0</v>
      </c>
      <c r="L482" s="34">
        <f t="shared" si="389"/>
        <v>22657</v>
      </c>
      <c r="M482" s="34">
        <f t="shared" si="389"/>
        <v>17053</v>
      </c>
      <c r="N482" s="34">
        <f t="shared" si="389"/>
        <v>45853</v>
      </c>
      <c r="O482" s="34"/>
      <c r="P482" s="34">
        <f t="shared" si="389"/>
        <v>69835</v>
      </c>
      <c r="Q482" s="34">
        <f t="shared" si="389"/>
        <v>3196</v>
      </c>
      <c r="R482" s="34">
        <f t="shared" si="389"/>
        <v>0</v>
      </c>
      <c r="S482" s="34">
        <f t="shared" si="389"/>
        <v>3196</v>
      </c>
      <c r="T482" s="34">
        <f t="shared" si="389"/>
        <v>0</v>
      </c>
      <c r="U482" s="34">
        <f t="shared" si="389"/>
        <v>0</v>
      </c>
      <c r="V482" s="34">
        <f t="shared" si="389"/>
        <v>66639</v>
      </c>
      <c r="W482" s="34">
        <f t="shared" si="389"/>
        <v>66639</v>
      </c>
      <c r="X482" s="34">
        <f t="shared" si="389"/>
        <v>0</v>
      </c>
      <c r="Y482" s="34">
        <f t="shared" si="389"/>
        <v>21325</v>
      </c>
      <c r="Z482" s="34">
        <f t="shared" si="389"/>
        <v>13800</v>
      </c>
      <c r="AA482" s="34">
        <f t="shared" si="389"/>
        <v>31514</v>
      </c>
      <c r="AB482" s="34"/>
      <c r="AC482" s="224">
        <f t="shared" si="363"/>
        <v>69.920652799679601</v>
      </c>
      <c r="AD482" s="12"/>
      <c r="AE482" s="12"/>
      <c r="AF482">
        <v>1</v>
      </c>
      <c r="AG482">
        <v>1</v>
      </c>
    </row>
    <row r="483" spans="1:33" ht="19.5">
      <c r="A483" s="141" t="s">
        <v>46</v>
      </c>
      <c r="B483" s="163" t="s">
        <v>33</v>
      </c>
      <c r="C483" s="38">
        <f>SUM(C484:C486)</f>
        <v>99877.5</v>
      </c>
      <c r="D483" s="38">
        <f t="shared" ref="D483:AA483" si="390">SUM(D484:D486)</f>
        <v>14314.5</v>
      </c>
      <c r="E483" s="38">
        <f t="shared" si="390"/>
        <v>0</v>
      </c>
      <c r="F483" s="38">
        <f t="shared" si="390"/>
        <v>14314.5</v>
      </c>
      <c r="G483" s="38">
        <f t="shared" si="390"/>
        <v>0</v>
      </c>
      <c r="H483" s="38">
        <f t="shared" si="390"/>
        <v>0</v>
      </c>
      <c r="I483" s="38">
        <f t="shared" si="390"/>
        <v>85563</v>
      </c>
      <c r="J483" s="38">
        <f t="shared" si="390"/>
        <v>85563</v>
      </c>
      <c r="K483" s="38">
        <f t="shared" si="390"/>
        <v>0</v>
      </c>
      <c r="L483" s="38">
        <f t="shared" si="390"/>
        <v>22657</v>
      </c>
      <c r="M483" s="38">
        <f t="shared" si="390"/>
        <v>17053</v>
      </c>
      <c r="N483" s="38">
        <f t="shared" si="390"/>
        <v>45853</v>
      </c>
      <c r="O483" s="38">
        <f t="shared" si="390"/>
        <v>0</v>
      </c>
      <c r="P483" s="38">
        <f t="shared" si="390"/>
        <v>69835</v>
      </c>
      <c r="Q483" s="38">
        <f t="shared" si="390"/>
        <v>3196</v>
      </c>
      <c r="R483" s="38">
        <f t="shared" si="390"/>
        <v>0</v>
      </c>
      <c r="S483" s="38">
        <f t="shared" si="390"/>
        <v>3196</v>
      </c>
      <c r="T483" s="38">
        <f t="shared" si="390"/>
        <v>0</v>
      </c>
      <c r="U483" s="38">
        <f t="shared" si="390"/>
        <v>0</v>
      </c>
      <c r="V483" s="38">
        <f t="shared" si="390"/>
        <v>66639</v>
      </c>
      <c r="W483" s="38">
        <f t="shared" ref="W483" si="391">SUM(W484:W486)</f>
        <v>66639</v>
      </c>
      <c r="X483" s="38">
        <f t="shared" si="390"/>
        <v>0</v>
      </c>
      <c r="Y483" s="38">
        <f t="shared" si="390"/>
        <v>21325</v>
      </c>
      <c r="Z483" s="38">
        <f t="shared" si="390"/>
        <v>13800</v>
      </c>
      <c r="AA483" s="38">
        <f t="shared" si="390"/>
        <v>31514</v>
      </c>
      <c r="AB483" s="38"/>
      <c r="AC483" s="224">
        <f t="shared" si="363"/>
        <v>69.920652799679601</v>
      </c>
      <c r="AD483" s="12"/>
      <c r="AE483" s="12"/>
      <c r="AF483">
        <v>1</v>
      </c>
      <c r="AG483">
        <v>1</v>
      </c>
    </row>
    <row r="484" spans="1:33" ht="47.25" customHeight="1">
      <c r="A484" s="143">
        <v>1</v>
      </c>
      <c r="B484" s="28" t="s">
        <v>245</v>
      </c>
      <c r="C484" s="220">
        <f>D484+J484</f>
        <v>29219.200000000001</v>
      </c>
      <c r="D484" s="35">
        <f>SUM(E484:H484)</f>
        <v>6562.2</v>
      </c>
      <c r="E484" s="35"/>
      <c r="F484" s="35">
        <f>5010.2+1552</f>
        <v>6562.2</v>
      </c>
      <c r="G484" s="35"/>
      <c r="H484" s="35"/>
      <c r="I484" s="35">
        <f>J484+O484</f>
        <v>22657</v>
      </c>
      <c r="J484" s="35">
        <f t="shared" ref="J484:J486" si="392">SUM(K484:N484)</f>
        <v>22657</v>
      </c>
      <c r="K484" s="35"/>
      <c r="L484" s="35">
        <v>22657</v>
      </c>
      <c r="M484" s="35"/>
      <c r="N484" s="35"/>
      <c r="O484" s="35"/>
      <c r="P484" s="35">
        <f>Q484+V484</f>
        <v>24210</v>
      </c>
      <c r="Q484" s="35">
        <f>SUM(R484:U484)</f>
        <v>2885</v>
      </c>
      <c r="R484" s="213"/>
      <c r="S484" s="39">
        <v>2885</v>
      </c>
      <c r="T484" s="213"/>
      <c r="U484" s="213"/>
      <c r="V484" s="39">
        <f>SUM(X484:AA484)</f>
        <v>21325</v>
      </c>
      <c r="W484" s="39">
        <f>SUM(X484:AA484)</f>
        <v>21325</v>
      </c>
      <c r="X484" s="213"/>
      <c r="Y484" s="39">
        <v>21325</v>
      </c>
      <c r="Z484" s="39"/>
      <c r="AA484" s="39"/>
      <c r="AB484" s="39"/>
      <c r="AC484" s="225">
        <f t="shared" si="363"/>
        <v>82.856477932318469</v>
      </c>
      <c r="AD484" s="12" t="s">
        <v>283</v>
      </c>
      <c r="AE484" s="12" t="s">
        <v>731</v>
      </c>
      <c r="AF484">
        <v>1</v>
      </c>
      <c r="AG484">
        <v>1</v>
      </c>
    </row>
    <row r="485" spans="1:33" ht="56.25" customHeight="1">
      <c r="A485" s="143">
        <v>2</v>
      </c>
      <c r="B485" s="28" t="s">
        <v>246</v>
      </c>
      <c r="C485" s="220">
        <f t="shared" ref="C485:C486" si="393">D485+J485</f>
        <v>21479.3</v>
      </c>
      <c r="D485" s="35">
        <f>SUM(E485:H485)</f>
        <v>4426.3</v>
      </c>
      <c r="E485" s="35"/>
      <c r="F485" s="35">
        <f>3033.3+1393</f>
        <v>4426.3</v>
      </c>
      <c r="G485" s="35"/>
      <c r="H485" s="35"/>
      <c r="I485" s="35">
        <f>J485+O485</f>
        <v>17053</v>
      </c>
      <c r="J485" s="35">
        <f t="shared" si="392"/>
        <v>17053</v>
      </c>
      <c r="K485" s="35"/>
      <c r="L485" s="35"/>
      <c r="M485" s="35">
        <v>17053</v>
      </c>
      <c r="N485" s="35"/>
      <c r="O485" s="35"/>
      <c r="P485" s="35">
        <f t="shared" ref="P485" si="394">Q485+V485</f>
        <v>14068</v>
      </c>
      <c r="Q485" s="35">
        <f>SUM(R485:U485)</f>
        <v>268</v>
      </c>
      <c r="R485" s="213"/>
      <c r="S485" s="39">
        <v>268</v>
      </c>
      <c r="T485" s="213"/>
      <c r="U485" s="213"/>
      <c r="V485" s="39">
        <f t="shared" ref="V485:V486" si="395">SUM(X485:AA485)</f>
        <v>13800</v>
      </c>
      <c r="W485" s="39">
        <f t="shared" ref="W485:W486" si="396">SUM(X485:AA485)</f>
        <v>13800</v>
      </c>
      <c r="X485" s="213"/>
      <c r="Y485" s="39"/>
      <c r="Z485" s="39">
        <v>13800</v>
      </c>
      <c r="AA485" s="39"/>
      <c r="AB485" s="39"/>
      <c r="AC485" s="225">
        <f t="shared" si="363"/>
        <v>65.495616710041759</v>
      </c>
      <c r="AD485" s="12" t="s">
        <v>283</v>
      </c>
      <c r="AE485" s="12" t="s">
        <v>732</v>
      </c>
    </row>
    <row r="486" spans="1:33" ht="56.25" customHeight="1">
      <c r="A486" s="143">
        <v>3</v>
      </c>
      <c r="B486" s="28" t="s">
        <v>463</v>
      </c>
      <c r="C486" s="220">
        <f t="shared" si="393"/>
        <v>49179</v>
      </c>
      <c r="D486" s="35">
        <f>SUM(E486:H486)</f>
        <v>3326</v>
      </c>
      <c r="E486" s="35"/>
      <c r="F486" s="35">
        <v>3326</v>
      </c>
      <c r="G486" s="35"/>
      <c r="H486" s="35"/>
      <c r="I486" s="35">
        <f>J486+O486</f>
        <v>45853</v>
      </c>
      <c r="J486" s="35">
        <f t="shared" si="392"/>
        <v>45853</v>
      </c>
      <c r="K486" s="35"/>
      <c r="L486" s="35"/>
      <c r="M486" s="35"/>
      <c r="N486" s="35">
        <v>45853</v>
      </c>
      <c r="O486" s="35"/>
      <c r="P486" s="35">
        <f>Q486+V486</f>
        <v>31557</v>
      </c>
      <c r="Q486" s="35">
        <f>SUM(R486:U486)</f>
        <v>43</v>
      </c>
      <c r="R486" s="213"/>
      <c r="S486" s="39">
        <v>43</v>
      </c>
      <c r="T486" s="213"/>
      <c r="U486" s="213"/>
      <c r="V486" s="39">
        <f t="shared" si="395"/>
        <v>31514</v>
      </c>
      <c r="W486" s="39">
        <f t="shared" si="396"/>
        <v>31514</v>
      </c>
      <c r="X486" s="213"/>
      <c r="Y486" s="39"/>
      <c r="Z486" s="39"/>
      <c r="AA486" s="39">
        <v>31514</v>
      </c>
      <c r="AB486" s="39"/>
      <c r="AC486" s="225">
        <f t="shared" si="363"/>
        <v>64.167632526078194</v>
      </c>
      <c r="AD486" s="12" t="s">
        <v>283</v>
      </c>
      <c r="AE486" s="12"/>
    </row>
    <row r="487" spans="1:33">
      <c r="A487" s="136" t="s">
        <v>38</v>
      </c>
      <c r="B487" s="128" t="s">
        <v>247</v>
      </c>
      <c r="C487" s="128"/>
      <c r="D487" s="35">
        <v>0</v>
      </c>
      <c r="E487" s="35">
        <v>0</v>
      </c>
      <c r="F487" s="35">
        <v>0</v>
      </c>
      <c r="G487" s="35"/>
      <c r="H487" s="35"/>
      <c r="I487" s="35"/>
      <c r="J487" s="35"/>
      <c r="K487" s="35"/>
      <c r="L487" s="35"/>
      <c r="M487" s="35"/>
      <c r="N487" s="35"/>
      <c r="O487" s="35"/>
      <c r="P487" s="4"/>
      <c r="Q487" s="4"/>
      <c r="R487" s="213"/>
      <c r="S487" s="213"/>
      <c r="T487" s="213"/>
      <c r="U487" s="213"/>
      <c r="V487" s="213"/>
      <c r="W487" s="213"/>
      <c r="X487" s="213"/>
      <c r="Y487" s="213"/>
      <c r="Z487" s="213"/>
      <c r="AA487" s="213"/>
      <c r="AB487" s="213"/>
      <c r="AC487" s="224"/>
      <c r="AD487" s="12"/>
      <c r="AE487" s="4"/>
    </row>
    <row r="488" spans="1:33">
      <c r="A488" s="143">
        <v>1</v>
      </c>
      <c r="B488" s="129" t="s">
        <v>40</v>
      </c>
      <c r="C488" s="129"/>
      <c r="D488" s="35">
        <v>0</v>
      </c>
      <c r="E488" s="35"/>
      <c r="F488" s="35"/>
      <c r="G488" s="35"/>
      <c r="H488" s="35"/>
      <c r="I488" s="35"/>
      <c r="J488" s="35"/>
      <c r="K488" s="35"/>
      <c r="L488" s="35"/>
      <c r="M488" s="35"/>
      <c r="N488" s="35"/>
      <c r="O488" s="35"/>
      <c r="P488" s="4"/>
      <c r="Q488" s="4"/>
      <c r="R488" s="213"/>
      <c r="S488" s="213"/>
      <c r="T488" s="213"/>
      <c r="U488" s="213"/>
      <c r="V488" s="213"/>
      <c r="W488" s="213"/>
      <c r="X488" s="213"/>
      <c r="Y488" s="213"/>
      <c r="Z488" s="213"/>
      <c r="AA488" s="213"/>
      <c r="AB488" s="213"/>
      <c r="AC488" s="224"/>
      <c r="AD488" s="12" t="s">
        <v>256</v>
      </c>
      <c r="AE488" s="4"/>
    </row>
    <row r="489" spans="1:33" ht="37.5">
      <c r="A489" s="143">
        <v>2</v>
      </c>
      <c r="B489" s="129" t="s">
        <v>42</v>
      </c>
      <c r="C489" s="129"/>
      <c r="D489" s="35">
        <v>0</v>
      </c>
      <c r="E489" s="35"/>
      <c r="F489" s="35"/>
      <c r="G489" s="35"/>
      <c r="H489" s="35"/>
      <c r="I489" s="35"/>
      <c r="J489" s="35"/>
      <c r="K489" s="35"/>
      <c r="L489" s="35"/>
      <c r="M489" s="35"/>
      <c r="N489" s="35"/>
      <c r="O489" s="35"/>
      <c r="P489" s="4"/>
      <c r="Q489" s="4"/>
      <c r="R489" s="213"/>
      <c r="S489" s="213"/>
      <c r="T489" s="213"/>
      <c r="U489" s="213"/>
      <c r="V489" s="213"/>
      <c r="W489" s="213"/>
      <c r="X489" s="213"/>
      <c r="Y489" s="213"/>
      <c r="Z489" s="213"/>
      <c r="AA489" s="213"/>
      <c r="AB489" s="213"/>
      <c r="AC489" s="224"/>
      <c r="AD489" s="12" t="s">
        <v>256</v>
      </c>
      <c r="AE489" s="4"/>
    </row>
    <row r="490" spans="1:33">
      <c r="A490" s="178"/>
      <c r="B490" s="179"/>
      <c r="C490" s="179"/>
      <c r="D490" s="41"/>
      <c r="E490" s="41"/>
      <c r="F490" s="41"/>
      <c r="G490" s="41"/>
      <c r="H490" s="41"/>
      <c r="I490" s="41"/>
      <c r="J490" s="41"/>
      <c r="K490" s="41"/>
      <c r="L490" s="41"/>
      <c r="M490" s="41"/>
      <c r="N490" s="41"/>
      <c r="O490" s="41"/>
      <c r="P490" s="8"/>
      <c r="Q490" s="8"/>
      <c r="R490" s="258"/>
      <c r="S490" s="258"/>
      <c r="T490" s="258"/>
      <c r="U490" s="258"/>
      <c r="V490" s="258"/>
      <c r="W490" s="258"/>
      <c r="X490" s="258"/>
      <c r="Y490" s="258"/>
      <c r="Z490" s="258"/>
      <c r="AA490" s="258"/>
      <c r="AB490" s="258"/>
      <c r="AC490" s="258"/>
      <c r="AD490" s="8"/>
      <c r="AE490" s="8"/>
    </row>
  </sheetData>
  <autoFilter ref="A10:AE490" xr:uid="{00000000-0009-0000-0000-000003000000}"/>
  <mergeCells count="37">
    <mergeCell ref="AF6:AF9"/>
    <mergeCell ref="AG6:AG9"/>
    <mergeCell ref="T5:AE5"/>
    <mergeCell ref="A1:AE1"/>
    <mergeCell ref="A2:AE2"/>
    <mergeCell ref="A3:AE3"/>
    <mergeCell ref="S8:S9"/>
    <mergeCell ref="T8:T9"/>
    <mergeCell ref="U8:U9"/>
    <mergeCell ref="AD6:AD9"/>
    <mergeCell ref="AE6:AE9"/>
    <mergeCell ref="G8:G9"/>
    <mergeCell ref="H8:H9"/>
    <mergeCell ref="A6:A9"/>
    <mergeCell ref="B6:B9"/>
    <mergeCell ref="E8:E9"/>
    <mergeCell ref="C6:C9"/>
    <mergeCell ref="E7:H7"/>
    <mergeCell ref="D7:D9"/>
    <mergeCell ref="F8:F9"/>
    <mergeCell ref="J8:J9"/>
    <mergeCell ref="I7:I9"/>
    <mergeCell ref="D6:O6"/>
    <mergeCell ref="K8:N8"/>
    <mergeCell ref="J7:O7"/>
    <mergeCell ref="O8:O9"/>
    <mergeCell ref="W8:W9"/>
    <mergeCell ref="AB8:AB9"/>
    <mergeCell ref="W7:AB7"/>
    <mergeCell ref="P6:P9"/>
    <mergeCell ref="AC6:AC9"/>
    <mergeCell ref="Q7:Q9"/>
    <mergeCell ref="R7:U7"/>
    <mergeCell ref="V7:V9"/>
    <mergeCell ref="R8:R9"/>
    <mergeCell ref="Q6:AB6"/>
    <mergeCell ref="X8:AA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O41"/>
  <sheetViews>
    <sheetView showZeros="0" zoomScale="60" zoomScaleNormal="60" workbookViewId="0">
      <pane xSplit="2" ySplit="18" topLeftCell="C19" activePane="bottomRight" state="frozen"/>
      <selection pane="topRight" activeCell="C1" sqref="C1"/>
      <selection pane="bottomLeft" activeCell="A19" sqref="A19"/>
      <selection pane="bottomRight" activeCell="H31" sqref="H31"/>
    </sheetView>
  </sheetViews>
  <sheetFormatPr defaultRowHeight="18.75"/>
  <cols>
    <col min="1" max="1" width="5.109375" style="1" customWidth="1"/>
    <col min="2" max="2" width="42.6640625" customWidth="1"/>
    <col min="3" max="3" width="18.44140625" customWidth="1"/>
    <col min="4" max="4" width="12.77734375" customWidth="1"/>
    <col min="5" max="5" width="18.88671875" customWidth="1"/>
    <col min="6" max="6" width="16.44140625" customWidth="1"/>
    <col min="7" max="7" width="12.6640625" customWidth="1"/>
    <col min="8" max="9" width="12.109375" customWidth="1"/>
    <col min="10" max="10" width="24.44140625" customWidth="1"/>
    <col min="11" max="11" width="17.77734375" customWidth="1"/>
  </cols>
  <sheetData>
    <row r="1" spans="1:15" ht="33.75" customHeight="1">
      <c r="A1" s="524" t="s">
        <v>799</v>
      </c>
      <c r="B1" s="524"/>
      <c r="C1" s="524"/>
      <c r="D1" s="524"/>
      <c r="E1" s="524"/>
      <c r="F1" s="524"/>
      <c r="G1" s="524"/>
      <c r="H1" s="524"/>
      <c r="I1" s="524"/>
      <c r="J1" s="524"/>
      <c r="K1" s="524"/>
    </row>
    <row r="2" spans="1:15" ht="69.75" customHeight="1">
      <c r="A2" s="428" t="s">
        <v>755</v>
      </c>
      <c r="B2" s="428"/>
      <c r="C2" s="428"/>
      <c r="D2" s="428"/>
      <c r="E2" s="428"/>
      <c r="F2" s="428"/>
      <c r="G2" s="428"/>
      <c r="H2" s="428"/>
      <c r="I2" s="428"/>
      <c r="J2" s="428"/>
      <c r="K2" s="428"/>
    </row>
    <row r="3" spans="1:15" ht="27">
      <c r="A3" s="487" t="s">
        <v>734</v>
      </c>
      <c r="B3" s="487"/>
      <c r="C3" s="487"/>
      <c r="D3" s="487"/>
      <c r="E3" s="487"/>
      <c r="F3" s="487"/>
      <c r="G3" s="487"/>
      <c r="H3" s="487"/>
      <c r="I3" s="487"/>
      <c r="J3" s="487"/>
      <c r="K3" s="487"/>
    </row>
    <row r="4" spans="1:15" ht="24.75" customHeight="1">
      <c r="A4" s="527" t="s">
        <v>307</v>
      </c>
      <c r="B4" s="527"/>
      <c r="C4" s="527"/>
      <c r="D4" s="527"/>
      <c r="E4" s="527"/>
      <c r="F4" s="527"/>
      <c r="G4" s="527"/>
      <c r="H4" s="527"/>
      <c r="I4" s="527"/>
      <c r="J4" s="527"/>
      <c r="K4" s="527"/>
    </row>
    <row r="5" spans="1:15" ht="24.75" customHeight="1">
      <c r="A5" s="214"/>
      <c r="B5" s="214"/>
      <c r="C5" s="214"/>
      <c r="D5" s="214"/>
      <c r="E5" s="214"/>
      <c r="F5" s="214"/>
      <c r="G5" s="214"/>
      <c r="H5" s="214"/>
      <c r="I5" s="214"/>
      <c r="J5" s="214"/>
      <c r="K5" s="214"/>
    </row>
    <row r="6" spans="1:15" ht="19.5">
      <c r="J6" s="427" t="s">
        <v>733</v>
      </c>
      <c r="K6" s="427"/>
    </row>
    <row r="7" spans="1:15" ht="70.5" customHeight="1">
      <c r="A7" s="420" t="s">
        <v>0</v>
      </c>
      <c r="B7" s="420" t="s">
        <v>1</v>
      </c>
      <c r="C7" s="420" t="s">
        <v>754</v>
      </c>
      <c r="D7" s="420"/>
      <c r="E7" s="420"/>
      <c r="F7" s="420" t="s">
        <v>933</v>
      </c>
      <c r="G7" s="420"/>
      <c r="H7" s="420"/>
      <c r="I7" s="417" t="s">
        <v>932</v>
      </c>
      <c r="J7" s="420" t="s">
        <v>248</v>
      </c>
      <c r="K7" s="420" t="s">
        <v>249</v>
      </c>
      <c r="L7" s="180"/>
      <c r="M7" s="180"/>
      <c r="N7" s="180"/>
      <c r="O7" s="180"/>
    </row>
    <row r="8" spans="1:15" ht="18.75" customHeight="1">
      <c r="A8" s="420"/>
      <c r="B8" s="420"/>
      <c r="C8" s="420" t="s">
        <v>250</v>
      </c>
      <c r="D8" s="420" t="s">
        <v>251</v>
      </c>
      <c r="E8" s="420"/>
      <c r="F8" s="420" t="s">
        <v>250</v>
      </c>
      <c r="G8" s="420" t="s">
        <v>251</v>
      </c>
      <c r="H8" s="420"/>
      <c r="I8" s="418"/>
      <c r="J8" s="420"/>
      <c r="K8" s="420"/>
      <c r="L8" s="180"/>
      <c r="M8" s="180"/>
      <c r="N8" s="180"/>
      <c r="O8" s="180"/>
    </row>
    <row r="9" spans="1:15">
      <c r="A9" s="420"/>
      <c r="B9" s="420"/>
      <c r="C9" s="420"/>
      <c r="D9" s="192" t="s">
        <v>705</v>
      </c>
      <c r="E9" s="192" t="s">
        <v>706</v>
      </c>
      <c r="F9" s="420"/>
      <c r="G9" s="192" t="s">
        <v>705</v>
      </c>
      <c r="H9" s="192" t="s">
        <v>706</v>
      </c>
      <c r="I9" s="419"/>
      <c r="J9" s="420"/>
      <c r="K9" s="420"/>
      <c r="L9" s="180"/>
      <c r="M9" s="180"/>
      <c r="N9" s="180"/>
      <c r="O9" s="180"/>
    </row>
    <row r="10" spans="1:15">
      <c r="A10" s="185">
        <v>1</v>
      </c>
      <c r="B10" s="185">
        <v>2</v>
      </c>
      <c r="C10" s="185">
        <v>3</v>
      </c>
      <c r="D10" s="185">
        <v>4</v>
      </c>
      <c r="E10" s="185">
        <v>5</v>
      </c>
      <c r="F10" s="185">
        <v>6</v>
      </c>
      <c r="G10" s="185">
        <v>7</v>
      </c>
      <c r="H10" s="185">
        <v>8</v>
      </c>
      <c r="I10" s="185"/>
      <c r="J10" s="185">
        <v>36</v>
      </c>
      <c r="K10" s="185">
        <v>37</v>
      </c>
    </row>
    <row r="11" spans="1:15" hidden="1">
      <c r="A11" s="3"/>
      <c r="B11" s="4"/>
      <c r="C11" s="35"/>
      <c r="D11" s="35"/>
      <c r="E11" s="35"/>
      <c r="F11" s="194"/>
      <c r="G11" s="194"/>
      <c r="H11" s="194"/>
      <c r="I11" s="194"/>
      <c r="J11" s="10"/>
      <c r="K11" s="10"/>
    </row>
    <row r="12" spans="1:15" s="180" customFormat="1" hidden="1">
      <c r="A12" s="15"/>
      <c r="B12" s="2" t="s">
        <v>25</v>
      </c>
      <c r="C12" s="34"/>
      <c r="D12" s="34"/>
      <c r="E12" s="34"/>
      <c r="F12" s="34"/>
      <c r="G12" s="34"/>
      <c r="H12" s="34"/>
      <c r="I12" s="34"/>
      <c r="J12" s="87"/>
      <c r="K12" s="87"/>
    </row>
    <row r="13" spans="1:15" s="180" customFormat="1" hidden="1">
      <c r="A13" s="15" t="s">
        <v>26</v>
      </c>
      <c r="B13" s="2" t="s">
        <v>27</v>
      </c>
      <c r="C13" s="34"/>
      <c r="D13" s="34"/>
      <c r="E13" s="34"/>
      <c r="F13" s="34"/>
      <c r="G13" s="34"/>
      <c r="H13" s="34"/>
      <c r="I13" s="34"/>
      <c r="J13" s="87"/>
      <c r="K13" s="87"/>
    </row>
    <row r="14" spans="1:15" s="180" customFormat="1" hidden="1">
      <c r="A14" s="15" t="s">
        <v>8</v>
      </c>
      <c r="B14" s="2" t="s">
        <v>28</v>
      </c>
      <c r="C14" s="34"/>
      <c r="D14" s="34"/>
      <c r="E14" s="34"/>
      <c r="F14" s="34"/>
      <c r="G14" s="34"/>
      <c r="H14" s="34"/>
      <c r="I14" s="34"/>
      <c r="J14" s="87"/>
      <c r="K14" s="87"/>
    </row>
    <row r="15" spans="1:15" s="180" customFormat="1" hidden="1">
      <c r="A15" s="15" t="s">
        <v>21</v>
      </c>
      <c r="B15" s="2" t="s">
        <v>29</v>
      </c>
      <c r="C15" s="34"/>
      <c r="D15" s="34"/>
      <c r="E15" s="34"/>
      <c r="F15" s="34"/>
      <c r="G15" s="34"/>
      <c r="H15" s="34"/>
      <c r="I15" s="34"/>
      <c r="J15" s="87"/>
      <c r="K15" s="87"/>
    </row>
    <row r="16" spans="1:15" s="105" customFormat="1" ht="19.5" hidden="1">
      <c r="A16" s="21" t="s">
        <v>30</v>
      </c>
      <c r="B16" s="56" t="s">
        <v>735</v>
      </c>
      <c r="C16" s="38"/>
      <c r="D16" s="38"/>
      <c r="E16" s="38"/>
      <c r="F16" s="38"/>
      <c r="G16" s="38"/>
      <c r="H16" s="38"/>
      <c r="I16" s="38"/>
      <c r="J16" s="193"/>
      <c r="K16" s="193"/>
    </row>
    <row r="17" spans="1:11" s="105" customFormat="1" ht="39" hidden="1">
      <c r="A17" s="21" t="s">
        <v>34</v>
      </c>
      <c r="B17" s="56" t="s">
        <v>736</v>
      </c>
      <c r="C17" s="38"/>
      <c r="D17" s="38"/>
      <c r="E17" s="38"/>
      <c r="F17" s="38"/>
      <c r="G17" s="38"/>
      <c r="H17" s="38"/>
      <c r="I17" s="38"/>
      <c r="J17" s="193"/>
      <c r="K17" s="193"/>
    </row>
    <row r="18" spans="1:11" s="105" customFormat="1" ht="19.5" hidden="1">
      <c r="A18" s="21" t="s">
        <v>36</v>
      </c>
      <c r="B18" s="56" t="s">
        <v>737</v>
      </c>
      <c r="C18" s="38"/>
      <c r="D18" s="38"/>
      <c r="E18" s="38"/>
      <c r="F18" s="38"/>
      <c r="G18" s="38"/>
      <c r="H18" s="38"/>
      <c r="I18" s="38"/>
      <c r="J18" s="193"/>
      <c r="K18" s="193"/>
    </row>
    <row r="19" spans="1:11" s="180" customFormat="1">
      <c r="A19" s="15"/>
      <c r="B19" s="16" t="s">
        <v>2</v>
      </c>
      <c r="C19" s="34">
        <v>3326</v>
      </c>
      <c r="D19" s="34">
        <v>0</v>
      </c>
      <c r="E19" s="34">
        <v>3326</v>
      </c>
      <c r="F19" s="34">
        <f>F20</f>
        <v>43</v>
      </c>
      <c r="G19" s="34">
        <f t="shared" ref="G19:I19" si="0">G20</f>
        <v>0</v>
      </c>
      <c r="H19" s="34">
        <f t="shared" si="0"/>
        <v>43</v>
      </c>
      <c r="I19" s="34">
        <f t="shared" si="0"/>
        <v>0</v>
      </c>
      <c r="J19" s="87"/>
      <c r="K19" s="87"/>
    </row>
    <row r="20" spans="1:11" s="180" customFormat="1" ht="45.75" customHeight="1">
      <c r="A20" s="15"/>
      <c r="B20" s="2" t="s">
        <v>738</v>
      </c>
      <c r="C20" s="34">
        <v>3326</v>
      </c>
      <c r="D20" s="34">
        <v>0</v>
      </c>
      <c r="E20" s="34">
        <v>3326</v>
      </c>
      <c r="F20" s="34">
        <f>F28+F33</f>
        <v>43</v>
      </c>
      <c r="G20" s="34">
        <f t="shared" ref="G20:I20" si="1">G28+G33</f>
        <v>0</v>
      </c>
      <c r="H20" s="34">
        <f t="shared" si="1"/>
        <v>43</v>
      </c>
      <c r="I20" s="34">
        <f t="shared" si="1"/>
        <v>0</v>
      </c>
      <c r="J20" s="87"/>
      <c r="K20" s="87"/>
    </row>
    <row r="21" spans="1:11" s="180" customFormat="1" ht="50.25" hidden="1" customHeight="1">
      <c r="A21" s="16" t="s">
        <v>8</v>
      </c>
      <c r="B21" s="2" t="s">
        <v>58</v>
      </c>
      <c r="C21" s="34">
        <v>0</v>
      </c>
      <c r="D21" s="34">
        <v>0</v>
      </c>
      <c r="E21" s="34">
        <v>0</v>
      </c>
      <c r="F21" s="34"/>
      <c r="G21" s="34"/>
      <c r="H21" s="34"/>
      <c r="I21" s="34"/>
      <c r="J21" s="87"/>
      <c r="K21" s="87"/>
    </row>
    <row r="22" spans="1:11" ht="45.75" hidden="1" customHeight="1">
      <c r="A22" s="12">
        <v>1</v>
      </c>
      <c r="B22" s="5" t="s">
        <v>495</v>
      </c>
      <c r="C22" s="35">
        <v>0</v>
      </c>
      <c r="D22" s="35"/>
      <c r="E22" s="35">
        <v>0</v>
      </c>
      <c r="F22" s="35"/>
      <c r="G22" s="35"/>
      <c r="H22" s="35"/>
      <c r="I22" s="35"/>
      <c r="J22" s="12" t="s">
        <v>262</v>
      </c>
      <c r="K22" s="4"/>
    </row>
    <row r="23" spans="1:11" ht="37.5" hidden="1">
      <c r="A23" s="12">
        <v>2</v>
      </c>
      <c r="B23" s="5" t="s">
        <v>739</v>
      </c>
      <c r="C23" s="35">
        <v>0</v>
      </c>
      <c r="D23" s="35"/>
      <c r="E23" s="35">
        <v>0</v>
      </c>
      <c r="F23" s="35"/>
      <c r="G23" s="35"/>
      <c r="H23" s="35"/>
      <c r="I23" s="35"/>
      <c r="J23" s="12" t="s">
        <v>713</v>
      </c>
      <c r="K23" s="4"/>
    </row>
    <row r="24" spans="1:11" ht="45.75" hidden="1" customHeight="1">
      <c r="A24" s="12">
        <v>3</v>
      </c>
      <c r="B24" s="5" t="s">
        <v>526</v>
      </c>
      <c r="C24" s="35">
        <v>0</v>
      </c>
      <c r="D24" s="35"/>
      <c r="E24" s="35">
        <v>0</v>
      </c>
      <c r="F24" s="35"/>
      <c r="G24" s="35"/>
      <c r="H24" s="35"/>
      <c r="I24" s="35"/>
      <c r="J24" s="12" t="s">
        <v>264</v>
      </c>
      <c r="K24" s="4"/>
    </row>
    <row r="25" spans="1:11" ht="37.5" hidden="1">
      <c r="A25" s="12">
        <v>4</v>
      </c>
      <c r="B25" s="5" t="s">
        <v>740</v>
      </c>
      <c r="C25" s="35">
        <v>0</v>
      </c>
      <c r="D25" s="35"/>
      <c r="E25" s="35">
        <v>0</v>
      </c>
      <c r="F25" s="35"/>
      <c r="G25" s="35"/>
      <c r="H25" s="35"/>
      <c r="I25" s="35"/>
      <c r="J25" s="12" t="s">
        <v>267</v>
      </c>
      <c r="K25" s="4"/>
    </row>
    <row r="26" spans="1:11" ht="37.5" hidden="1">
      <c r="A26" s="12">
        <v>5</v>
      </c>
      <c r="B26" s="5" t="s">
        <v>741</v>
      </c>
      <c r="C26" s="35">
        <v>0</v>
      </c>
      <c r="D26" s="35"/>
      <c r="E26" s="35">
        <v>0</v>
      </c>
      <c r="F26" s="35"/>
      <c r="G26" s="35"/>
      <c r="H26" s="35"/>
      <c r="I26" s="35"/>
      <c r="J26" s="12" t="s">
        <v>267</v>
      </c>
      <c r="K26" s="4"/>
    </row>
    <row r="27" spans="1:11" ht="37.5" hidden="1">
      <c r="A27" s="12">
        <v>6</v>
      </c>
      <c r="B27" s="5" t="s">
        <v>742</v>
      </c>
      <c r="C27" s="35"/>
      <c r="D27" s="35"/>
      <c r="E27" s="35"/>
      <c r="F27" s="35"/>
      <c r="G27" s="35"/>
      <c r="H27" s="35"/>
      <c r="I27" s="35"/>
      <c r="J27" s="12" t="s">
        <v>268</v>
      </c>
      <c r="K27" s="4"/>
    </row>
    <row r="28" spans="1:11" s="180" customFormat="1" ht="30.75" customHeight="1">
      <c r="A28" s="16" t="s">
        <v>21</v>
      </c>
      <c r="B28" s="2" t="s">
        <v>159</v>
      </c>
      <c r="C28" s="34">
        <v>90</v>
      </c>
      <c r="D28" s="34">
        <v>0</v>
      </c>
      <c r="E28" s="34">
        <v>90</v>
      </c>
      <c r="F28" s="34">
        <f>F31</f>
        <v>43</v>
      </c>
      <c r="G28" s="34">
        <f t="shared" ref="G28:H28" si="2">G31</f>
        <v>0</v>
      </c>
      <c r="H28" s="34">
        <f t="shared" si="2"/>
        <v>43</v>
      </c>
      <c r="I28" s="34"/>
      <c r="J28" s="87"/>
      <c r="K28" s="87"/>
    </row>
    <row r="29" spans="1:11" ht="72" hidden="1" customHeight="1">
      <c r="A29" s="12">
        <v>1</v>
      </c>
      <c r="B29" s="5" t="s">
        <v>743</v>
      </c>
      <c r="C29" s="35">
        <v>0</v>
      </c>
      <c r="D29" s="35"/>
      <c r="E29" s="35">
        <v>0</v>
      </c>
      <c r="F29" s="35"/>
      <c r="G29" s="35"/>
      <c r="H29" s="35"/>
      <c r="I29" s="35"/>
      <c r="J29" s="12" t="s">
        <v>262</v>
      </c>
      <c r="K29" s="4"/>
    </row>
    <row r="30" spans="1:11" ht="37.5" hidden="1">
      <c r="A30" s="12">
        <v>2</v>
      </c>
      <c r="B30" s="5" t="s">
        <v>744</v>
      </c>
      <c r="C30" s="35">
        <v>0</v>
      </c>
      <c r="D30" s="35"/>
      <c r="E30" s="35">
        <v>0</v>
      </c>
      <c r="F30" s="35"/>
      <c r="G30" s="35"/>
      <c r="H30" s="35"/>
      <c r="I30" s="35"/>
      <c r="J30" s="12" t="s">
        <v>264</v>
      </c>
      <c r="K30" s="4"/>
    </row>
    <row r="31" spans="1:11" ht="69" customHeight="1">
      <c r="A31" s="12">
        <v>3</v>
      </c>
      <c r="B31" s="5" t="s">
        <v>745</v>
      </c>
      <c r="C31" s="35">
        <v>90</v>
      </c>
      <c r="D31" s="35"/>
      <c r="E31" s="35">
        <v>90</v>
      </c>
      <c r="F31" s="35">
        <f>G31+H31</f>
        <v>43</v>
      </c>
      <c r="G31" s="35"/>
      <c r="H31" s="102">
        <v>43</v>
      </c>
      <c r="I31" s="35"/>
      <c r="J31" s="12" t="s">
        <v>267</v>
      </c>
      <c r="K31" s="4"/>
    </row>
    <row r="32" spans="1:11" ht="48" hidden="1" customHeight="1">
      <c r="A32" s="12">
        <v>4</v>
      </c>
      <c r="B32" s="5" t="s">
        <v>746</v>
      </c>
      <c r="C32" s="35"/>
      <c r="D32" s="35"/>
      <c r="E32" s="35"/>
      <c r="F32" s="35"/>
      <c r="G32" s="35"/>
      <c r="H32" s="35"/>
      <c r="I32" s="35"/>
      <c r="J32" s="12" t="s">
        <v>268</v>
      </c>
      <c r="K32" s="4"/>
    </row>
    <row r="33" spans="1:11" s="180" customFormat="1" ht="33.75" customHeight="1">
      <c r="A33" s="16" t="s">
        <v>57</v>
      </c>
      <c r="B33" s="2" t="s">
        <v>173</v>
      </c>
      <c r="C33" s="34">
        <v>3236</v>
      </c>
      <c r="D33" s="34">
        <v>0</v>
      </c>
      <c r="E33" s="34">
        <v>3236</v>
      </c>
      <c r="F33" s="34"/>
      <c r="G33" s="34"/>
      <c r="H33" s="34"/>
      <c r="I33" s="34"/>
      <c r="J33" s="87"/>
      <c r="K33" s="87"/>
    </row>
    <row r="34" spans="1:11" ht="55.5" hidden="1" customHeight="1">
      <c r="A34" s="12">
        <v>1</v>
      </c>
      <c r="B34" s="5" t="s">
        <v>747</v>
      </c>
      <c r="C34" s="35">
        <v>0</v>
      </c>
      <c r="D34" s="35"/>
      <c r="E34" s="35">
        <v>0</v>
      </c>
      <c r="F34" s="35"/>
      <c r="G34" s="35"/>
      <c r="H34" s="35"/>
      <c r="I34" s="35"/>
      <c r="J34" s="12" t="s">
        <v>267</v>
      </c>
      <c r="K34" s="4"/>
    </row>
    <row r="35" spans="1:11" ht="37.5" hidden="1">
      <c r="A35" s="12">
        <v>2</v>
      </c>
      <c r="B35" s="5" t="s">
        <v>748</v>
      </c>
      <c r="C35" s="35">
        <v>0</v>
      </c>
      <c r="D35" s="35"/>
      <c r="E35" s="35">
        <v>0</v>
      </c>
      <c r="F35" s="35"/>
      <c r="G35" s="35"/>
      <c r="H35" s="35"/>
      <c r="I35" s="35"/>
      <c r="J35" s="12" t="s">
        <v>267</v>
      </c>
      <c r="K35" s="4"/>
    </row>
    <row r="36" spans="1:11" ht="51.75" hidden="1" customHeight="1">
      <c r="A36" s="12">
        <v>3</v>
      </c>
      <c r="B36" s="5" t="s">
        <v>749</v>
      </c>
      <c r="C36" s="35">
        <v>0</v>
      </c>
      <c r="D36" s="35"/>
      <c r="E36" s="35">
        <v>0</v>
      </c>
      <c r="F36" s="35"/>
      <c r="G36" s="35"/>
      <c r="H36" s="35"/>
      <c r="I36" s="35"/>
      <c r="J36" s="12" t="s">
        <v>267</v>
      </c>
      <c r="K36" s="4"/>
    </row>
    <row r="37" spans="1:11" ht="49.5" customHeight="1">
      <c r="A37" s="12">
        <v>4</v>
      </c>
      <c r="B37" s="5" t="s">
        <v>750</v>
      </c>
      <c r="C37" s="35">
        <v>3236</v>
      </c>
      <c r="D37" s="35"/>
      <c r="E37" s="35">
        <v>3236</v>
      </c>
      <c r="F37" s="35"/>
      <c r="G37" s="35"/>
      <c r="H37" s="35"/>
      <c r="I37" s="35"/>
      <c r="J37" s="12" t="s">
        <v>267</v>
      </c>
      <c r="K37" s="4"/>
    </row>
    <row r="38" spans="1:11" ht="37.5" hidden="1">
      <c r="A38" s="12">
        <v>5</v>
      </c>
      <c r="B38" s="5" t="s">
        <v>751</v>
      </c>
      <c r="C38" s="35">
        <v>0</v>
      </c>
      <c r="D38" s="35">
        <v>0</v>
      </c>
      <c r="E38" s="35">
        <v>0</v>
      </c>
      <c r="F38" s="35"/>
      <c r="G38" s="35"/>
      <c r="H38" s="35"/>
      <c r="I38" s="35"/>
      <c r="J38" s="12" t="s">
        <v>267</v>
      </c>
      <c r="K38" s="4"/>
    </row>
    <row r="39" spans="1:11" ht="45" hidden="1" customHeight="1">
      <c r="A39" s="12">
        <v>6</v>
      </c>
      <c r="B39" s="5" t="s">
        <v>752</v>
      </c>
      <c r="C39" s="35">
        <v>0</v>
      </c>
      <c r="D39" s="35">
        <v>0</v>
      </c>
      <c r="E39" s="35">
        <v>0</v>
      </c>
      <c r="F39" s="35"/>
      <c r="G39" s="35"/>
      <c r="H39" s="35"/>
      <c r="I39" s="35"/>
      <c r="J39" s="12" t="s">
        <v>267</v>
      </c>
      <c r="K39" s="4"/>
    </row>
    <row r="40" spans="1:11" ht="37.5" hidden="1">
      <c r="A40" s="12">
        <v>7</v>
      </c>
      <c r="B40" s="5" t="s">
        <v>753</v>
      </c>
      <c r="C40" s="35">
        <v>0</v>
      </c>
      <c r="D40" s="35">
        <v>0</v>
      </c>
      <c r="E40" s="35">
        <v>0</v>
      </c>
      <c r="F40" s="35"/>
      <c r="G40" s="35"/>
      <c r="H40" s="35"/>
      <c r="I40" s="35"/>
      <c r="J40" s="12" t="s">
        <v>267</v>
      </c>
      <c r="K40" s="4"/>
    </row>
    <row r="41" spans="1:11">
      <c r="A41" s="6"/>
      <c r="B41" s="8"/>
      <c r="C41" s="8"/>
      <c r="D41" s="8"/>
      <c r="E41" s="8"/>
      <c r="F41" s="8"/>
      <c r="G41" s="8"/>
      <c r="H41" s="8"/>
      <c r="I41" s="8"/>
      <c r="J41" s="8"/>
      <c r="K41" s="8"/>
    </row>
  </sheetData>
  <mergeCells count="16">
    <mergeCell ref="J6:K6"/>
    <mergeCell ref="A1:K1"/>
    <mergeCell ref="A2:K2"/>
    <mergeCell ref="A3:K3"/>
    <mergeCell ref="A7:A9"/>
    <mergeCell ref="F7:H7"/>
    <mergeCell ref="F8:F9"/>
    <mergeCell ref="G8:H8"/>
    <mergeCell ref="J7:J9"/>
    <mergeCell ref="K7:K9"/>
    <mergeCell ref="C7:E7"/>
    <mergeCell ref="D8:E8"/>
    <mergeCell ref="C8:C9"/>
    <mergeCell ref="B7:B9"/>
    <mergeCell ref="I7:I9"/>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M130"/>
  <sheetViews>
    <sheetView showZeros="0" topLeftCell="A6" zoomScale="70" zoomScaleNormal="70" workbookViewId="0">
      <pane xSplit="2" ySplit="4" topLeftCell="D101" activePane="bottomRight" state="frozen"/>
      <selection activeCell="A6" sqref="A6"/>
      <selection pane="topRight" activeCell="C6" sqref="C6"/>
      <selection pane="bottomLeft" activeCell="A10" sqref="A10"/>
      <selection pane="bottomRight" activeCell="E134" sqref="E134"/>
    </sheetView>
  </sheetViews>
  <sheetFormatPr defaultRowHeight="18.75"/>
  <cols>
    <col min="1" max="1" width="5" style="1" customWidth="1"/>
    <col min="2" max="2" width="53.77734375" customWidth="1"/>
    <col min="3" max="3" width="15.5546875" customWidth="1"/>
    <col min="4" max="4" width="13.44140625" customWidth="1"/>
    <col min="5" max="9" width="14" customWidth="1"/>
    <col min="10" max="10" width="24.44140625" style="1" customWidth="1"/>
    <col min="11" max="11" width="19" customWidth="1"/>
  </cols>
  <sheetData>
    <row r="1" spans="1:13" ht="25.5">
      <c r="A1" s="528" t="s">
        <v>800</v>
      </c>
      <c r="B1" s="528"/>
      <c r="C1" s="528"/>
      <c r="D1" s="528"/>
      <c r="E1" s="528"/>
      <c r="F1" s="528"/>
      <c r="G1" s="528"/>
      <c r="H1" s="528"/>
      <c r="I1" s="528"/>
      <c r="J1" s="528"/>
      <c r="K1" s="528"/>
    </row>
    <row r="2" spans="1:13" ht="69" customHeight="1">
      <c r="A2" s="428" t="s">
        <v>806</v>
      </c>
      <c r="B2" s="428"/>
      <c r="C2" s="428"/>
      <c r="D2" s="428"/>
      <c r="E2" s="428"/>
      <c r="F2" s="428"/>
      <c r="G2" s="428"/>
      <c r="H2" s="428"/>
      <c r="I2" s="428"/>
      <c r="J2" s="428"/>
      <c r="K2" s="428"/>
    </row>
    <row r="3" spans="1:13" ht="25.5">
      <c r="A3" s="528" t="s">
        <v>734</v>
      </c>
      <c r="B3" s="528"/>
      <c r="C3" s="528"/>
      <c r="D3" s="528"/>
      <c r="E3" s="528"/>
      <c r="F3" s="528"/>
      <c r="G3" s="528"/>
      <c r="H3" s="528"/>
      <c r="I3" s="528"/>
      <c r="J3" s="528"/>
      <c r="K3" s="528"/>
    </row>
    <row r="4" spans="1:13" ht="26.25">
      <c r="A4" s="527" t="s">
        <v>307</v>
      </c>
      <c r="B4" s="527"/>
      <c r="C4" s="527"/>
      <c r="D4" s="527"/>
      <c r="E4" s="527"/>
      <c r="F4" s="527"/>
      <c r="G4" s="527"/>
      <c r="H4" s="527"/>
      <c r="I4" s="527"/>
      <c r="J4" s="527"/>
      <c r="K4" s="527"/>
    </row>
    <row r="6" spans="1:13" ht="19.5">
      <c r="J6" s="529" t="s">
        <v>733</v>
      </c>
      <c r="K6" s="529"/>
    </row>
    <row r="7" spans="1:13" ht="42" customHeight="1">
      <c r="A7" s="417" t="s">
        <v>0</v>
      </c>
      <c r="B7" s="417" t="s">
        <v>1</v>
      </c>
      <c r="C7" s="437" t="s">
        <v>704</v>
      </c>
      <c r="D7" s="438"/>
      <c r="E7" s="439"/>
      <c r="F7" s="437" t="s">
        <v>773</v>
      </c>
      <c r="G7" s="438"/>
      <c r="H7" s="439"/>
      <c r="I7" s="417" t="s">
        <v>932</v>
      </c>
      <c r="J7" s="417" t="s">
        <v>248</v>
      </c>
      <c r="K7" s="417" t="s">
        <v>249</v>
      </c>
    </row>
    <row r="8" spans="1:13">
      <c r="A8" s="418"/>
      <c r="B8" s="418"/>
      <c r="C8" s="417" t="s">
        <v>250</v>
      </c>
      <c r="D8" s="457" t="s">
        <v>251</v>
      </c>
      <c r="E8" s="463"/>
      <c r="F8" s="417" t="s">
        <v>250</v>
      </c>
      <c r="G8" s="457" t="s">
        <v>251</v>
      </c>
      <c r="H8" s="463"/>
      <c r="I8" s="418"/>
      <c r="J8" s="418"/>
      <c r="K8" s="418"/>
    </row>
    <row r="9" spans="1:13">
      <c r="A9" s="419"/>
      <c r="B9" s="419"/>
      <c r="C9" s="419"/>
      <c r="D9" s="192" t="s">
        <v>705</v>
      </c>
      <c r="E9" s="192" t="s">
        <v>706</v>
      </c>
      <c r="F9" s="419"/>
      <c r="G9" s="192" t="s">
        <v>705</v>
      </c>
      <c r="H9" s="192" t="s">
        <v>706</v>
      </c>
      <c r="I9" s="419"/>
      <c r="J9" s="419"/>
      <c r="K9" s="419"/>
    </row>
    <row r="10" spans="1:13">
      <c r="A10" s="195">
        <v>1</v>
      </c>
      <c r="B10" s="195">
        <v>2</v>
      </c>
      <c r="C10" s="195">
        <v>3</v>
      </c>
      <c r="D10" s="195">
        <v>4</v>
      </c>
      <c r="E10" s="195">
        <v>5</v>
      </c>
      <c r="F10" s="195">
        <v>6</v>
      </c>
      <c r="G10" s="195">
        <v>7</v>
      </c>
      <c r="H10" s="195">
        <v>8</v>
      </c>
      <c r="I10" s="195"/>
      <c r="J10" s="195">
        <v>9</v>
      </c>
      <c r="K10" s="195">
        <v>10</v>
      </c>
    </row>
    <row r="11" spans="1:13" s="180" customFormat="1">
      <c r="A11" s="199"/>
      <c r="B11" s="200" t="s">
        <v>2</v>
      </c>
      <c r="C11" s="201">
        <f>C12</f>
        <v>35759</v>
      </c>
      <c r="D11" s="201">
        <f t="shared" ref="D11:H11" si="0">D12</f>
        <v>1648</v>
      </c>
      <c r="E11" s="201">
        <f t="shared" si="0"/>
        <v>34111</v>
      </c>
      <c r="F11" s="201">
        <f t="shared" si="0"/>
        <v>1500</v>
      </c>
      <c r="G11" s="201">
        <f t="shared" si="0"/>
        <v>1500</v>
      </c>
      <c r="H11" s="201">
        <f t="shared" si="0"/>
        <v>0</v>
      </c>
      <c r="I11" s="202"/>
      <c r="J11" s="199"/>
      <c r="K11" s="203"/>
      <c r="M11" s="180">
        <v>3326</v>
      </c>
    </row>
    <row r="12" spans="1:13" s="180" customFormat="1">
      <c r="A12" s="20"/>
      <c r="B12" s="2" t="s">
        <v>738</v>
      </c>
      <c r="C12" s="34">
        <f>C13+C104+C110+C125</f>
        <v>35759</v>
      </c>
      <c r="D12" s="34">
        <f t="shared" ref="D12:H12" si="1">D13+D104+D110+D125</f>
        <v>1648</v>
      </c>
      <c r="E12" s="34">
        <f t="shared" si="1"/>
        <v>34111</v>
      </c>
      <c r="F12" s="34">
        <f t="shared" si="1"/>
        <v>1500</v>
      </c>
      <c r="G12" s="34">
        <f t="shared" si="1"/>
        <v>1500</v>
      </c>
      <c r="H12" s="34">
        <f t="shared" si="1"/>
        <v>0</v>
      </c>
      <c r="I12" s="44"/>
      <c r="J12" s="15"/>
      <c r="K12" s="87"/>
      <c r="M12" s="219">
        <f>C11+M11</f>
        <v>39085</v>
      </c>
    </row>
    <row r="13" spans="1:13" s="180" customFormat="1" ht="37.5">
      <c r="A13" s="20" t="s">
        <v>8</v>
      </c>
      <c r="B13" s="2" t="s">
        <v>58</v>
      </c>
      <c r="C13" s="34">
        <f>SUM(C14:C103)</f>
        <v>30895</v>
      </c>
      <c r="D13" s="34">
        <f t="shared" ref="D13:H13" si="2">SUM(D14:D103)</f>
        <v>0</v>
      </c>
      <c r="E13" s="34">
        <f t="shared" si="2"/>
        <v>30895</v>
      </c>
      <c r="F13" s="34">
        <f t="shared" si="2"/>
        <v>0</v>
      </c>
      <c r="G13" s="34">
        <f t="shared" si="2"/>
        <v>0</v>
      </c>
      <c r="H13" s="34">
        <f t="shared" si="2"/>
        <v>0</v>
      </c>
      <c r="I13" s="34"/>
      <c r="J13" s="15"/>
      <c r="K13" s="87"/>
    </row>
    <row r="14" spans="1:13" ht="37.5" hidden="1">
      <c r="A14" s="19">
        <v>1</v>
      </c>
      <c r="B14" s="5" t="s">
        <v>485</v>
      </c>
      <c r="C14" s="35">
        <f t="shared" ref="C14:C77" si="3">D14+E14</f>
        <v>0</v>
      </c>
      <c r="D14" s="35"/>
      <c r="E14" s="35"/>
      <c r="F14" s="4"/>
      <c r="G14" s="4"/>
      <c r="H14" s="4"/>
      <c r="I14" s="4"/>
      <c r="J14" s="198" t="s">
        <v>713</v>
      </c>
      <c r="K14" s="4"/>
    </row>
    <row r="15" spans="1:13" ht="37.5" hidden="1">
      <c r="A15" s="19">
        <v>2</v>
      </c>
      <c r="B15" s="5" t="s">
        <v>486</v>
      </c>
      <c r="C15" s="35">
        <f t="shared" si="3"/>
        <v>0</v>
      </c>
      <c r="D15" s="35"/>
      <c r="E15" s="35"/>
      <c r="F15" s="4"/>
      <c r="G15" s="4"/>
      <c r="H15" s="4"/>
      <c r="I15" s="4"/>
      <c r="J15" s="198" t="s">
        <v>713</v>
      </c>
      <c r="K15" s="4"/>
    </row>
    <row r="16" spans="1:13" ht="37.5" hidden="1">
      <c r="A16" s="19">
        <v>3</v>
      </c>
      <c r="B16" s="5" t="s">
        <v>487</v>
      </c>
      <c r="C16" s="35">
        <f t="shared" si="3"/>
        <v>0</v>
      </c>
      <c r="D16" s="35"/>
      <c r="E16" s="35"/>
      <c r="F16" s="4"/>
      <c r="G16" s="4"/>
      <c r="H16" s="4"/>
      <c r="I16" s="4"/>
      <c r="J16" s="198" t="s">
        <v>713</v>
      </c>
      <c r="K16" s="4"/>
    </row>
    <row r="17" spans="1:11" ht="37.5" hidden="1">
      <c r="A17" s="19">
        <v>4</v>
      </c>
      <c r="B17" s="5" t="s">
        <v>488</v>
      </c>
      <c r="C17" s="35">
        <f t="shared" si="3"/>
        <v>0</v>
      </c>
      <c r="D17" s="35"/>
      <c r="E17" s="35"/>
      <c r="F17" s="4"/>
      <c r="G17" s="4"/>
      <c r="H17" s="4"/>
      <c r="I17" s="4"/>
      <c r="J17" s="198" t="s">
        <v>713</v>
      </c>
      <c r="K17" s="4"/>
    </row>
    <row r="18" spans="1:11" ht="37.5" hidden="1">
      <c r="A18" s="19">
        <v>5</v>
      </c>
      <c r="B18" s="5" t="s">
        <v>489</v>
      </c>
      <c r="C18" s="35">
        <f t="shared" si="3"/>
        <v>0</v>
      </c>
      <c r="D18" s="35"/>
      <c r="E18" s="35"/>
      <c r="F18" s="4"/>
      <c r="G18" s="4"/>
      <c r="H18" s="4"/>
      <c r="I18" s="4"/>
      <c r="J18" s="198" t="s">
        <v>713</v>
      </c>
      <c r="K18" s="4"/>
    </row>
    <row r="19" spans="1:11" ht="37.5" hidden="1">
      <c r="A19" s="19">
        <v>6</v>
      </c>
      <c r="B19" s="5" t="s">
        <v>490</v>
      </c>
      <c r="C19" s="35">
        <f t="shared" si="3"/>
        <v>0</v>
      </c>
      <c r="D19" s="35"/>
      <c r="E19" s="35"/>
      <c r="F19" s="4"/>
      <c r="G19" s="4"/>
      <c r="H19" s="4"/>
      <c r="I19" s="4"/>
      <c r="J19" s="198" t="s">
        <v>713</v>
      </c>
      <c r="K19" s="4"/>
    </row>
    <row r="20" spans="1:11" ht="37.5">
      <c r="A20" s="19">
        <v>7</v>
      </c>
      <c r="B20" s="5" t="s">
        <v>491</v>
      </c>
      <c r="C20" s="35">
        <f t="shared" si="3"/>
        <v>540</v>
      </c>
      <c r="D20" s="35"/>
      <c r="E20" s="35">
        <v>540</v>
      </c>
      <c r="F20" s="4"/>
      <c r="G20" s="4"/>
      <c r="H20" s="4"/>
      <c r="I20" s="4"/>
      <c r="J20" s="198" t="s">
        <v>713</v>
      </c>
      <c r="K20" s="4"/>
    </row>
    <row r="21" spans="1:11" ht="37.5">
      <c r="A21" s="19">
        <v>8</v>
      </c>
      <c r="B21" s="5" t="s">
        <v>492</v>
      </c>
      <c r="C21" s="35">
        <f t="shared" si="3"/>
        <v>23</v>
      </c>
      <c r="D21" s="35"/>
      <c r="E21" s="35">
        <v>23</v>
      </c>
      <c r="F21" s="4"/>
      <c r="G21" s="4"/>
      <c r="H21" s="4"/>
      <c r="I21" s="4"/>
      <c r="J21" s="198" t="s">
        <v>713</v>
      </c>
      <c r="K21" s="4"/>
    </row>
    <row r="22" spans="1:11" ht="37.5">
      <c r="A22" s="19">
        <v>9</v>
      </c>
      <c r="B22" s="5" t="s">
        <v>493</v>
      </c>
      <c r="C22" s="35">
        <f t="shared" si="3"/>
        <v>1769</v>
      </c>
      <c r="D22" s="35"/>
      <c r="E22" s="35">
        <v>1769</v>
      </c>
      <c r="F22" s="4"/>
      <c r="G22" s="4"/>
      <c r="H22" s="4"/>
      <c r="I22" s="4"/>
      <c r="J22" s="198" t="s">
        <v>713</v>
      </c>
      <c r="K22" s="4"/>
    </row>
    <row r="23" spans="1:11" ht="37.5" hidden="1">
      <c r="A23" s="19">
        <v>10</v>
      </c>
      <c r="B23" s="5" t="s">
        <v>495</v>
      </c>
      <c r="C23" s="35">
        <f t="shared" si="3"/>
        <v>0</v>
      </c>
      <c r="D23" s="35"/>
      <c r="E23" s="35"/>
      <c r="F23" s="4"/>
      <c r="G23" s="4"/>
      <c r="H23" s="4"/>
      <c r="I23" s="4"/>
      <c r="J23" s="198" t="s">
        <v>262</v>
      </c>
      <c r="K23" s="4"/>
    </row>
    <row r="24" spans="1:11" ht="37.5" hidden="1">
      <c r="A24" s="19">
        <v>11</v>
      </c>
      <c r="B24" s="5" t="s">
        <v>496</v>
      </c>
      <c r="C24" s="35">
        <f t="shared" si="3"/>
        <v>0</v>
      </c>
      <c r="D24" s="35"/>
      <c r="E24" s="35"/>
      <c r="F24" s="4"/>
      <c r="G24" s="4"/>
      <c r="H24" s="4"/>
      <c r="I24" s="4"/>
      <c r="J24" s="198" t="s">
        <v>262</v>
      </c>
      <c r="K24" s="4"/>
    </row>
    <row r="25" spans="1:11" ht="37.5" hidden="1">
      <c r="A25" s="19">
        <v>12</v>
      </c>
      <c r="B25" s="5" t="s">
        <v>497</v>
      </c>
      <c r="C25" s="35">
        <f t="shared" si="3"/>
        <v>0</v>
      </c>
      <c r="D25" s="35"/>
      <c r="E25" s="35"/>
      <c r="F25" s="4"/>
      <c r="G25" s="4"/>
      <c r="H25" s="4"/>
      <c r="I25" s="4"/>
      <c r="J25" s="198" t="s">
        <v>262</v>
      </c>
      <c r="K25" s="4"/>
    </row>
    <row r="26" spans="1:11" ht="37.5" hidden="1">
      <c r="A26" s="19">
        <v>13</v>
      </c>
      <c r="B26" s="5" t="s">
        <v>66</v>
      </c>
      <c r="C26" s="35">
        <f t="shared" si="3"/>
        <v>0</v>
      </c>
      <c r="D26" s="35"/>
      <c r="E26" s="35"/>
      <c r="F26" s="4"/>
      <c r="G26" s="4"/>
      <c r="H26" s="4"/>
      <c r="I26" s="4"/>
      <c r="J26" s="198" t="s">
        <v>262</v>
      </c>
      <c r="K26" s="4"/>
    </row>
    <row r="27" spans="1:11" ht="37.5" hidden="1">
      <c r="A27" s="19">
        <v>14</v>
      </c>
      <c r="B27" s="5" t="s">
        <v>498</v>
      </c>
      <c r="C27" s="35">
        <f t="shared" si="3"/>
        <v>0</v>
      </c>
      <c r="D27" s="35"/>
      <c r="E27" s="35"/>
      <c r="F27" s="4"/>
      <c r="G27" s="4"/>
      <c r="H27" s="4"/>
      <c r="I27" s="4"/>
      <c r="J27" s="198" t="s">
        <v>262</v>
      </c>
      <c r="K27" s="4"/>
    </row>
    <row r="28" spans="1:11" ht="37.5" hidden="1">
      <c r="A28" s="19">
        <v>15</v>
      </c>
      <c r="B28" s="5" t="s">
        <v>499</v>
      </c>
      <c r="C28" s="35">
        <f t="shared" si="3"/>
        <v>0</v>
      </c>
      <c r="D28" s="35"/>
      <c r="E28" s="35"/>
      <c r="F28" s="4"/>
      <c r="G28" s="4"/>
      <c r="H28" s="4"/>
      <c r="I28" s="4"/>
      <c r="J28" s="198" t="s">
        <v>262</v>
      </c>
      <c r="K28" s="4"/>
    </row>
    <row r="29" spans="1:11" ht="37.5" hidden="1">
      <c r="A29" s="19">
        <v>16</v>
      </c>
      <c r="B29" s="5" t="s">
        <v>500</v>
      </c>
      <c r="C29" s="35">
        <f t="shared" si="3"/>
        <v>0</v>
      </c>
      <c r="D29" s="35"/>
      <c r="E29" s="35"/>
      <c r="F29" s="4"/>
      <c r="G29" s="4"/>
      <c r="H29" s="4"/>
      <c r="I29" s="4"/>
      <c r="J29" s="198" t="s">
        <v>262</v>
      </c>
      <c r="K29" s="4"/>
    </row>
    <row r="30" spans="1:11" ht="37.5" hidden="1">
      <c r="A30" s="19">
        <v>17</v>
      </c>
      <c r="B30" s="5" t="s">
        <v>501</v>
      </c>
      <c r="C30" s="35">
        <f t="shared" si="3"/>
        <v>0</v>
      </c>
      <c r="D30" s="35"/>
      <c r="E30" s="35"/>
      <c r="F30" s="4"/>
      <c r="G30" s="4"/>
      <c r="H30" s="4"/>
      <c r="I30" s="4"/>
      <c r="J30" s="198" t="s">
        <v>262</v>
      </c>
      <c r="K30" s="4"/>
    </row>
    <row r="31" spans="1:11" ht="37.5" hidden="1">
      <c r="A31" s="19">
        <v>18</v>
      </c>
      <c r="B31" s="5" t="s">
        <v>502</v>
      </c>
      <c r="C31" s="35">
        <f t="shared" si="3"/>
        <v>0</v>
      </c>
      <c r="D31" s="35"/>
      <c r="E31" s="35"/>
      <c r="F31" s="4"/>
      <c r="G31" s="4"/>
      <c r="H31" s="4"/>
      <c r="I31" s="4"/>
      <c r="J31" s="198" t="s">
        <v>262</v>
      </c>
      <c r="K31" s="4"/>
    </row>
    <row r="32" spans="1:11" ht="37.5" hidden="1">
      <c r="A32" s="19">
        <v>19</v>
      </c>
      <c r="B32" s="5" t="s">
        <v>504</v>
      </c>
      <c r="C32" s="35">
        <f t="shared" si="3"/>
        <v>0</v>
      </c>
      <c r="D32" s="35"/>
      <c r="E32" s="35"/>
      <c r="F32" s="4"/>
      <c r="G32" s="4"/>
      <c r="H32" s="4"/>
      <c r="I32" s="4"/>
      <c r="J32" s="198" t="s">
        <v>262</v>
      </c>
      <c r="K32" s="4"/>
    </row>
    <row r="33" spans="1:11" ht="37.5" hidden="1">
      <c r="A33" s="19">
        <v>20</v>
      </c>
      <c r="B33" s="5" t="s">
        <v>506</v>
      </c>
      <c r="C33" s="35">
        <f t="shared" si="3"/>
        <v>0</v>
      </c>
      <c r="D33" s="35"/>
      <c r="E33" s="35"/>
      <c r="F33" s="4"/>
      <c r="G33" s="4"/>
      <c r="H33" s="4"/>
      <c r="I33" s="4"/>
      <c r="J33" s="198" t="s">
        <v>262</v>
      </c>
      <c r="K33" s="4"/>
    </row>
    <row r="34" spans="1:11" ht="37.5">
      <c r="A34" s="19">
        <v>21</v>
      </c>
      <c r="B34" s="5" t="s">
        <v>508</v>
      </c>
      <c r="C34" s="35">
        <f t="shared" si="3"/>
        <v>2500</v>
      </c>
      <c r="D34" s="35"/>
      <c r="E34" s="35">
        <v>2500</v>
      </c>
      <c r="F34" s="4"/>
      <c r="G34" s="4"/>
      <c r="H34" s="4"/>
      <c r="I34" s="4"/>
      <c r="J34" s="198" t="s">
        <v>262</v>
      </c>
      <c r="K34" s="4"/>
    </row>
    <row r="35" spans="1:11" ht="37.5" hidden="1">
      <c r="A35" s="19">
        <v>22</v>
      </c>
      <c r="B35" s="5" t="s">
        <v>510</v>
      </c>
      <c r="C35" s="35">
        <f t="shared" si="3"/>
        <v>0</v>
      </c>
      <c r="D35" s="35"/>
      <c r="E35" s="35"/>
      <c r="F35" s="4"/>
      <c r="G35" s="4"/>
      <c r="H35" s="4"/>
      <c r="I35" s="4"/>
      <c r="J35" s="198" t="s">
        <v>262</v>
      </c>
      <c r="K35" s="4"/>
    </row>
    <row r="36" spans="1:11" ht="37.5" hidden="1">
      <c r="A36" s="19">
        <v>23</v>
      </c>
      <c r="B36" s="5" t="s">
        <v>512</v>
      </c>
      <c r="C36" s="35">
        <f t="shared" si="3"/>
        <v>0</v>
      </c>
      <c r="D36" s="35"/>
      <c r="E36" s="35">
        <v>0</v>
      </c>
      <c r="F36" s="4"/>
      <c r="G36" s="4"/>
      <c r="H36" s="4"/>
      <c r="I36" s="4"/>
      <c r="J36" s="198" t="s">
        <v>262</v>
      </c>
      <c r="K36" s="4"/>
    </row>
    <row r="37" spans="1:11" ht="37.5" hidden="1">
      <c r="A37" s="19">
        <v>24</v>
      </c>
      <c r="B37" s="5" t="s">
        <v>514</v>
      </c>
      <c r="C37" s="35">
        <f t="shared" si="3"/>
        <v>0</v>
      </c>
      <c r="D37" s="35"/>
      <c r="E37" s="35">
        <v>0</v>
      </c>
      <c r="F37" s="4"/>
      <c r="G37" s="4"/>
      <c r="H37" s="4"/>
      <c r="I37" s="4"/>
      <c r="J37" s="198" t="s">
        <v>262</v>
      </c>
      <c r="K37" s="4"/>
    </row>
    <row r="38" spans="1:11" ht="37.5">
      <c r="A38" s="19">
        <v>25</v>
      </c>
      <c r="B38" s="5" t="s">
        <v>516</v>
      </c>
      <c r="C38" s="35">
        <f t="shared" si="3"/>
        <v>797</v>
      </c>
      <c r="D38" s="35"/>
      <c r="E38" s="35">
        <v>797</v>
      </c>
      <c r="F38" s="4"/>
      <c r="G38" s="4"/>
      <c r="H38" s="4"/>
      <c r="I38" s="4"/>
      <c r="J38" s="198" t="s">
        <v>262</v>
      </c>
      <c r="K38" s="4"/>
    </row>
    <row r="39" spans="1:11" ht="37.5" hidden="1">
      <c r="A39" s="19">
        <v>26</v>
      </c>
      <c r="B39" s="5" t="s">
        <v>518</v>
      </c>
      <c r="C39" s="35">
        <f t="shared" si="3"/>
        <v>0</v>
      </c>
      <c r="D39" s="35"/>
      <c r="E39" s="35">
        <v>0</v>
      </c>
      <c r="F39" s="4"/>
      <c r="G39" s="4"/>
      <c r="H39" s="4"/>
      <c r="I39" s="4"/>
      <c r="J39" s="198" t="s">
        <v>262</v>
      </c>
      <c r="K39" s="4"/>
    </row>
    <row r="40" spans="1:11" ht="37.5">
      <c r="A40" s="19">
        <v>27</v>
      </c>
      <c r="B40" s="5" t="s">
        <v>520</v>
      </c>
      <c r="C40" s="35">
        <f t="shared" si="3"/>
        <v>338</v>
      </c>
      <c r="D40" s="35"/>
      <c r="E40" s="35">
        <v>338</v>
      </c>
      <c r="F40" s="4"/>
      <c r="G40" s="4"/>
      <c r="H40" s="4"/>
      <c r="I40" s="4"/>
      <c r="J40" s="198" t="s">
        <v>265</v>
      </c>
      <c r="K40" s="4"/>
    </row>
    <row r="41" spans="1:11" ht="37.5" hidden="1">
      <c r="A41" s="19">
        <v>28</v>
      </c>
      <c r="B41" s="5" t="s">
        <v>521</v>
      </c>
      <c r="C41" s="35">
        <f t="shared" si="3"/>
        <v>0</v>
      </c>
      <c r="D41" s="35"/>
      <c r="E41" s="35"/>
      <c r="F41" s="4"/>
      <c r="G41" s="4"/>
      <c r="H41" s="4"/>
      <c r="I41" s="4"/>
      <c r="J41" s="198" t="s">
        <v>265</v>
      </c>
      <c r="K41" s="4"/>
    </row>
    <row r="42" spans="1:11" ht="37.5" hidden="1">
      <c r="A42" s="19">
        <v>29</v>
      </c>
      <c r="B42" s="5" t="s">
        <v>522</v>
      </c>
      <c r="C42" s="35">
        <f t="shared" si="3"/>
        <v>0</v>
      </c>
      <c r="D42" s="35"/>
      <c r="E42" s="35"/>
      <c r="F42" s="4"/>
      <c r="G42" s="4"/>
      <c r="H42" s="4"/>
      <c r="I42" s="4"/>
      <c r="J42" s="198" t="s">
        <v>265</v>
      </c>
      <c r="K42" s="4"/>
    </row>
    <row r="43" spans="1:11" ht="37.5" hidden="1">
      <c r="A43" s="19">
        <v>30</v>
      </c>
      <c r="B43" s="5" t="s">
        <v>524</v>
      </c>
      <c r="C43" s="35">
        <f t="shared" si="3"/>
        <v>0</v>
      </c>
      <c r="D43" s="35"/>
      <c r="E43" s="35"/>
      <c r="F43" s="4"/>
      <c r="G43" s="4"/>
      <c r="H43" s="4"/>
      <c r="I43" s="4"/>
      <c r="J43" s="198" t="s">
        <v>264</v>
      </c>
      <c r="K43" s="4"/>
    </row>
    <row r="44" spans="1:11" ht="37.5" hidden="1">
      <c r="A44" s="19">
        <v>31</v>
      </c>
      <c r="B44" s="5" t="s">
        <v>525</v>
      </c>
      <c r="C44" s="35">
        <f t="shared" si="3"/>
        <v>0</v>
      </c>
      <c r="D44" s="35"/>
      <c r="E44" s="35"/>
      <c r="F44" s="4"/>
      <c r="G44" s="4"/>
      <c r="H44" s="4"/>
      <c r="I44" s="4"/>
      <c r="J44" s="198" t="s">
        <v>264</v>
      </c>
      <c r="K44" s="4"/>
    </row>
    <row r="45" spans="1:11" ht="37.5" hidden="1">
      <c r="A45" s="19">
        <v>32</v>
      </c>
      <c r="B45" s="5" t="s">
        <v>526</v>
      </c>
      <c r="C45" s="35">
        <f t="shared" si="3"/>
        <v>0</v>
      </c>
      <c r="D45" s="35"/>
      <c r="E45" s="35"/>
      <c r="F45" s="4"/>
      <c r="G45" s="4"/>
      <c r="H45" s="4"/>
      <c r="I45" s="4"/>
      <c r="J45" s="198" t="s">
        <v>264</v>
      </c>
      <c r="K45" s="4"/>
    </row>
    <row r="46" spans="1:11" ht="37.5" hidden="1">
      <c r="A46" s="19">
        <v>33</v>
      </c>
      <c r="B46" s="5" t="s">
        <v>528</v>
      </c>
      <c r="C46" s="35">
        <f t="shared" si="3"/>
        <v>0</v>
      </c>
      <c r="D46" s="35"/>
      <c r="E46" s="35"/>
      <c r="F46" s="4"/>
      <c r="G46" s="4"/>
      <c r="H46" s="4"/>
      <c r="I46" s="4"/>
      <c r="J46" s="198" t="s">
        <v>261</v>
      </c>
      <c r="K46" s="4"/>
    </row>
    <row r="47" spans="1:11" ht="37.5" hidden="1">
      <c r="A47" s="19">
        <v>34</v>
      </c>
      <c r="B47" s="5" t="s">
        <v>529</v>
      </c>
      <c r="C47" s="35">
        <f t="shared" si="3"/>
        <v>0</v>
      </c>
      <c r="D47" s="35"/>
      <c r="E47" s="35"/>
      <c r="F47" s="4"/>
      <c r="G47" s="4"/>
      <c r="H47" s="4"/>
      <c r="I47" s="4"/>
      <c r="J47" s="198" t="s">
        <v>261</v>
      </c>
      <c r="K47" s="4"/>
    </row>
    <row r="48" spans="1:11" ht="37.5">
      <c r="A48" s="19">
        <v>35</v>
      </c>
      <c r="B48" s="5" t="s">
        <v>531</v>
      </c>
      <c r="C48" s="35">
        <f t="shared" si="3"/>
        <v>751</v>
      </c>
      <c r="D48" s="35"/>
      <c r="E48" s="35">
        <v>751</v>
      </c>
      <c r="F48" s="4"/>
      <c r="G48" s="4"/>
      <c r="H48" s="4"/>
      <c r="I48" s="4"/>
      <c r="J48" s="198" t="s">
        <v>267</v>
      </c>
      <c r="K48" s="4"/>
    </row>
    <row r="49" spans="1:11" ht="37.5">
      <c r="A49" s="19">
        <v>36</v>
      </c>
      <c r="B49" s="5" t="s">
        <v>532</v>
      </c>
      <c r="C49" s="35">
        <f t="shared" si="3"/>
        <v>1429</v>
      </c>
      <c r="D49" s="35"/>
      <c r="E49" s="35">
        <v>1429</v>
      </c>
      <c r="F49" s="4"/>
      <c r="G49" s="4"/>
      <c r="H49" s="4"/>
      <c r="I49" s="4"/>
      <c r="J49" s="198" t="s">
        <v>267</v>
      </c>
      <c r="K49" s="4"/>
    </row>
    <row r="50" spans="1:11" ht="37.5" hidden="1">
      <c r="A50" s="19">
        <v>37</v>
      </c>
      <c r="B50" s="5" t="s">
        <v>533</v>
      </c>
      <c r="C50" s="35">
        <f t="shared" si="3"/>
        <v>0</v>
      </c>
      <c r="D50" s="35"/>
      <c r="E50" s="35">
        <v>0</v>
      </c>
      <c r="F50" s="4"/>
      <c r="G50" s="4"/>
      <c r="H50" s="4"/>
      <c r="I50" s="4"/>
      <c r="J50" s="198" t="s">
        <v>267</v>
      </c>
      <c r="K50" s="4"/>
    </row>
    <row r="51" spans="1:11" ht="37.5" hidden="1">
      <c r="A51" s="19">
        <v>38</v>
      </c>
      <c r="B51" s="5" t="s">
        <v>534</v>
      </c>
      <c r="C51" s="35">
        <f t="shared" si="3"/>
        <v>0</v>
      </c>
      <c r="D51" s="35"/>
      <c r="E51" s="35">
        <v>0</v>
      </c>
      <c r="F51" s="4"/>
      <c r="G51" s="4"/>
      <c r="H51" s="4"/>
      <c r="I51" s="4"/>
      <c r="J51" s="198" t="s">
        <v>267</v>
      </c>
      <c r="K51" s="4"/>
    </row>
    <row r="52" spans="1:11" ht="37.5">
      <c r="A52" s="19">
        <v>39</v>
      </c>
      <c r="B52" s="5" t="s">
        <v>535</v>
      </c>
      <c r="C52" s="35">
        <f t="shared" si="3"/>
        <v>547</v>
      </c>
      <c r="D52" s="35"/>
      <c r="E52" s="35">
        <v>547</v>
      </c>
      <c r="F52" s="4"/>
      <c r="G52" s="4"/>
      <c r="H52" s="4"/>
      <c r="I52" s="4"/>
      <c r="J52" s="198" t="s">
        <v>267</v>
      </c>
      <c r="K52" s="4"/>
    </row>
    <row r="53" spans="1:11" ht="37.5">
      <c r="A53" s="19">
        <v>40</v>
      </c>
      <c r="B53" s="5" t="s">
        <v>536</v>
      </c>
      <c r="C53" s="35">
        <f t="shared" si="3"/>
        <v>1410</v>
      </c>
      <c r="D53" s="35"/>
      <c r="E53" s="35">
        <v>1410</v>
      </c>
      <c r="F53" s="4"/>
      <c r="G53" s="4"/>
      <c r="H53" s="4"/>
      <c r="I53" s="4"/>
      <c r="J53" s="198" t="s">
        <v>267</v>
      </c>
      <c r="K53" s="4"/>
    </row>
    <row r="54" spans="1:11" ht="37.5">
      <c r="A54" s="19">
        <v>41</v>
      </c>
      <c r="B54" s="5" t="s">
        <v>537</v>
      </c>
      <c r="C54" s="35">
        <f t="shared" si="3"/>
        <v>1043</v>
      </c>
      <c r="D54" s="35"/>
      <c r="E54" s="35">
        <v>1043</v>
      </c>
      <c r="F54" s="4"/>
      <c r="G54" s="4"/>
      <c r="H54" s="4"/>
      <c r="I54" s="4"/>
      <c r="J54" s="198" t="s">
        <v>267</v>
      </c>
      <c r="K54" s="4"/>
    </row>
    <row r="55" spans="1:11" ht="37.5" hidden="1">
      <c r="A55" s="19">
        <v>42</v>
      </c>
      <c r="B55" s="5" t="s">
        <v>538</v>
      </c>
      <c r="C55" s="35">
        <f t="shared" si="3"/>
        <v>0</v>
      </c>
      <c r="D55" s="35"/>
      <c r="E55" s="35">
        <v>0</v>
      </c>
      <c r="F55" s="4"/>
      <c r="G55" s="4"/>
      <c r="H55" s="4"/>
      <c r="I55" s="4"/>
      <c r="J55" s="198" t="s">
        <v>267</v>
      </c>
      <c r="K55" s="4"/>
    </row>
    <row r="56" spans="1:11" ht="37.5" hidden="1">
      <c r="A56" s="19">
        <v>43</v>
      </c>
      <c r="B56" s="5" t="s">
        <v>110</v>
      </c>
      <c r="C56" s="35">
        <f t="shared" si="3"/>
        <v>0</v>
      </c>
      <c r="D56" s="35"/>
      <c r="E56" s="35">
        <v>0</v>
      </c>
      <c r="F56" s="4"/>
      <c r="G56" s="4"/>
      <c r="H56" s="4"/>
      <c r="I56" s="4"/>
      <c r="J56" s="198" t="s">
        <v>267</v>
      </c>
      <c r="K56" s="4"/>
    </row>
    <row r="57" spans="1:11" ht="37.5" hidden="1">
      <c r="A57" s="19">
        <v>44</v>
      </c>
      <c r="B57" s="5" t="s">
        <v>539</v>
      </c>
      <c r="C57" s="35">
        <f t="shared" si="3"/>
        <v>0</v>
      </c>
      <c r="D57" s="35"/>
      <c r="E57" s="35">
        <v>0</v>
      </c>
      <c r="F57" s="4"/>
      <c r="G57" s="4"/>
      <c r="H57" s="4"/>
      <c r="I57" s="4"/>
      <c r="J57" s="198" t="s">
        <v>267</v>
      </c>
      <c r="K57" s="4"/>
    </row>
    <row r="58" spans="1:11" ht="37.5">
      <c r="A58" s="19">
        <v>45</v>
      </c>
      <c r="B58" s="5" t="s">
        <v>540</v>
      </c>
      <c r="C58" s="35">
        <f t="shared" si="3"/>
        <v>294</v>
      </c>
      <c r="D58" s="35"/>
      <c r="E58" s="35">
        <v>294</v>
      </c>
      <c r="F58" s="4"/>
      <c r="G58" s="4"/>
      <c r="H58" s="4"/>
      <c r="I58" s="4"/>
      <c r="J58" s="198" t="s">
        <v>267</v>
      </c>
      <c r="K58" s="4"/>
    </row>
    <row r="59" spans="1:11" ht="37.5" hidden="1">
      <c r="A59" s="19">
        <v>46</v>
      </c>
      <c r="B59" s="5" t="s">
        <v>542</v>
      </c>
      <c r="C59" s="35">
        <f t="shared" si="3"/>
        <v>0</v>
      </c>
      <c r="D59" s="35"/>
      <c r="E59" s="35">
        <v>0</v>
      </c>
      <c r="F59" s="4"/>
      <c r="G59" s="4"/>
      <c r="H59" s="4"/>
      <c r="I59" s="4"/>
      <c r="J59" s="198" t="s">
        <v>267</v>
      </c>
      <c r="K59" s="4"/>
    </row>
    <row r="60" spans="1:11" ht="37.5">
      <c r="A60" s="19">
        <v>47</v>
      </c>
      <c r="B60" s="5" t="s">
        <v>543</v>
      </c>
      <c r="C60" s="35">
        <f t="shared" si="3"/>
        <v>287</v>
      </c>
      <c r="D60" s="35"/>
      <c r="E60" s="35">
        <v>287</v>
      </c>
      <c r="F60" s="4"/>
      <c r="G60" s="4"/>
      <c r="H60" s="4"/>
      <c r="I60" s="4"/>
      <c r="J60" s="198" t="s">
        <v>267</v>
      </c>
      <c r="K60" s="4"/>
    </row>
    <row r="61" spans="1:11" ht="37.5" hidden="1">
      <c r="A61" s="19">
        <v>48</v>
      </c>
      <c r="B61" s="5" t="s">
        <v>544</v>
      </c>
      <c r="C61" s="35">
        <f t="shared" si="3"/>
        <v>0</v>
      </c>
      <c r="D61" s="35"/>
      <c r="E61" s="35">
        <v>0</v>
      </c>
      <c r="F61" s="4"/>
      <c r="G61" s="4"/>
      <c r="H61" s="4"/>
      <c r="I61" s="4"/>
      <c r="J61" s="198" t="s">
        <v>267</v>
      </c>
      <c r="K61" s="4"/>
    </row>
    <row r="62" spans="1:11" ht="37.5" hidden="1">
      <c r="A62" s="19">
        <v>49</v>
      </c>
      <c r="B62" s="5" t="s">
        <v>545</v>
      </c>
      <c r="C62" s="35">
        <f t="shared" si="3"/>
        <v>0</v>
      </c>
      <c r="D62" s="35"/>
      <c r="E62" s="35">
        <v>0</v>
      </c>
      <c r="F62" s="4"/>
      <c r="G62" s="4"/>
      <c r="H62" s="4"/>
      <c r="I62" s="4"/>
      <c r="J62" s="198" t="s">
        <v>267</v>
      </c>
      <c r="K62" s="4"/>
    </row>
    <row r="63" spans="1:11" ht="37.5" hidden="1">
      <c r="A63" s="19">
        <v>50</v>
      </c>
      <c r="B63" s="5" t="s">
        <v>546</v>
      </c>
      <c r="C63" s="35">
        <f t="shared" si="3"/>
        <v>0</v>
      </c>
      <c r="D63" s="35"/>
      <c r="E63" s="35">
        <v>0</v>
      </c>
      <c r="F63" s="4"/>
      <c r="G63" s="4"/>
      <c r="H63" s="4"/>
      <c r="I63" s="4"/>
      <c r="J63" s="198" t="s">
        <v>267</v>
      </c>
      <c r="K63" s="4"/>
    </row>
    <row r="64" spans="1:11" ht="37.5" hidden="1">
      <c r="A64" s="19">
        <v>51</v>
      </c>
      <c r="B64" s="5" t="s">
        <v>551</v>
      </c>
      <c r="C64" s="35">
        <f t="shared" si="3"/>
        <v>0</v>
      </c>
      <c r="D64" s="35"/>
      <c r="E64" s="35"/>
      <c r="F64" s="4"/>
      <c r="G64" s="4"/>
      <c r="H64" s="4"/>
      <c r="I64" s="4"/>
      <c r="J64" s="198" t="s">
        <v>268</v>
      </c>
      <c r="K64" s="4"/>
    </row>
    <row r="65" spans="1:11" ht="37.5" hidden="1">
      <c r="A65" s="19">
        <v>52</v>
      </c>
      <c r="B65" s="5" t="s">
        <v>552</v>
      </c>
      <c r="C65" s="35">
        <f t="shared" si="3"/>
        <v>0</v>
      </c>
      <c r="D65" s="35"/>
      <c r="E65" s="35"/>
      <c r="F65" s="4"/>
      <c r="G65" s="4"/>
      <c r="H65" s="4"/>
      <c r="I65" s="4"/>
      <c r="J65" s="198" t="s">
        <v>268</v>
      </c>
      <c r="K65" s="4"/>
    </row>
    <row r="66" spans="1:11" ht="37.5" hidden="1">
      <c r="A66" s="19">
        <v>53</v>
      </c>
      <c r="B66" s="5" t="s">
        <v>554</v>
      </c>
      <c r="C66" s="35">
        <f t="shared" si="3"/>
        <v>0</v>
      </c>
      <c r="D66" s="35"/>
      <c r="E66" s="35"/>
      <c r="F66" s="4"/>
      <c r="G66" s="4"/>
      <c r="H66" s="4"/>
      <c r="I66" s="4"/>
      <c r="J66" s="198" t="s">
        <v>268</v>
      </c>
      <c r="K66" s="4"/>
    </row>
    <row r="67" spans="1:11" ht="37.5" hidden="1">
      <c r="A67" s="19">
        <v>54</v>
      </c>
      <c r="B67" s="5" t="s">
        <v>555</v>
      </c>
      <c r="C67" s="35">
        <f t="shared" si="3"/>
        <v>0</v>
      </c>
      <c r="D67" s="35"/>
      <c r="E67" s="35"/>
      <c r="F67" s="4"/>
      <c r="G67" s="4"/>
      <c r="H67" s="4"/>
      <c r="I67" s="4"/>
      <c r="J67" s="198" t="s">
        <v>268</v>
      </c>
      <c r="K67" s="4"/>
    </row>
    <row r="68" spans="1:11" ht="37.5" hidden="1">
      <c r="A68" s="19">
        <v>55</v>
      </c>
      <c r="B68" s="5" t="s">
        <v>557</v>
      </c>
      <c r="C68" s="35">
        <f t="shared" si="3"/>
        <v>0</v>
      </c>
      <c r="D68" s="35"/>
      <c r="E68" s="35"/>
      <c r="F68" s="4"/>
      <c r="G68" s="4"/>
      <c r="H68" s="4"/>
      <c r="I68" s="4"/>
      <c r="J68" s="198" t="s">
        <v>715</v>
      </c>
      <c r="K68" s="4"/>
    </row>
    <row r="69" spans="1:11" ht="37.5" hidden="1">
      <c r="A69" s="19">
        <v>56</v>
      </c>
      <c r="B69" s="5" t="s">
        <v>558</v>
      </c>
      <c r="C69" s="35">
        <f t="shared" si="3"/>
        <v>0</v>
      </c>
      <c r="D69" s="35"/>
      <c r="E69" s="35"/>
      <c r="F69" s="4"/>
      <c r="G69" s="4"/>
      <c r="H69" s="4"/>
      <c r="I69" s="4"/>
      <c r="J69" s="198" t="s">
        <v>715</v>
      </c>
      <c r="K69" s="4"/>
    </row>
    <row r="70" spans="1:11" ht="37.5" hidden="1">
      <c r="A70" s="19">
        <v>57</v>
      </c>
      <c r="B70" s="5" t="s">
        <v>559</v>
      </c>
      <c r="C70" s="35">
        <f t="shared" si="3"/>
        <v>0</v>
      </c>
      <c r="D70" s="35"/>
      <c r="E70" s="35"/>
      <c r="F70" s="4"/>
      <c r="G70" s="4"/>
      <c r="H70" s="4"/>
      <c r="I70" s="4"/>
      <c r="J70" s="198" t="s">
        <v>715</v>
      </c>
      <c r="K70" s="4"/>
    </row>
    <row r="71" spans="1:11" ht="37.5" hidden="1">
      <c r="A71" s="19">
        <v>58</v>
      </c>
      <c r="B71" s="5" t="s">
        <v>125</v>
      </c>
      <c r="C71" s="35">
        <f t="shared" si="3"/>
        <v>0</v>
      </c>
      <c r="D71" s="35"/>
      <c r="E71" s="35"/>
      <c r="F71" s="4"/>
      <c r="G71" s="4"/>
      <c r="H71" s="4"/>
      <c r="I71" s="4"/>
      <c r="J71" s="198" t="s">
        <v>265</v>
      </c>
      <c r="K71" s="4"/>
    </row>
    <row r="72" spans="1:11" ht="37.5" hidden="1">
      <c r="A72" s="19">
        <v>59</v>
      </c>
      <c r="B72" s="5" t="s">
        <v>126</v>
      </c>
      <c r="C72" s="35">
        <f t="shared" si="3"/>
        <v>0</v>
      </c>
      <c r="D72" s="35"/>
      <c r="E72" s="35"/>
      <c r="F72" s="4"/>
      <c r="G72" s="4"/>
      <c r="H72" s="4"/>
      <c r="I72" s="4"/>
      <c r="J72" s="198" t="s">
        <v>265</v>
      </c>
      <c r="K72" s="4"/>
    </row>
    <row r="73" spans="1:11" ht="37.5" hidden="1">
      <c r="A73" s="19">
        <v>60</v>
      </c>
      <c r="B73" s="5" t="s">
        <v>90</v>
      </c>
      <c r="C73" s="35">
        <f t="shared" si="3"/>
        <v>0</v>
      </c>
      <c r="D73" s="35"/>
      <c r="E73" s="35"/>
      <c r="F73" s="4"/>
      <c r="G73" s="4"/>
      <c r="H73" s="4"/>
      <c r="I73" s="4"/>
      <c r="J73" s="198" t="s">
        <v>710</v>
      </c>
      <c r="K73" s="4"/>
    </row>
    <row r="74" spans="1:11" ht="37.5" hidden="1">
      <c r="A74" s="19">
        <v>61</v>
      </c>
      <c r="B74" s="5" t="s">
        <v>100</v>
      </c>
      <c r="C74" s="35">
        <f t="shared" si="3"/>
        <v>0</v>
      </c>
      <c r="D74" s="35"/>
      <c r="E74" s="35"/>
      <c r="F74" s="4"/>
      <c r="G74" s="4"/>
      <c r="H74" s="4"/>
      <c r="I74" s="4"/>
      <c r="J74" s="198" t="s">
        <v>265</v>
      </c>
      <c r="K74" s="4"/>
    </row>
    <row r="75" spans="1:11" ht="37.5" hidden="1">
      <c r="A75" s="19">
        <v>62</v>
      </c>
      <c r="B75" s="5" t="s">
        <v>96</v>
      </c>
      <c r="C75" s="35">
        <f t="shared" si="3"/>
        <v>0</v>
      </c>
      <c r="D75" s="35"/>
      <c r="E75" s="35"/>
      <c r="F75" s="4"/>
      <c r="G75" s="4"/>
      <c r="H75" s="4"/>
      <c r="I75" s="4"/>
      <c r="J75" s="198" t="s">
        <v>264</v>
      </c>
      <c r="K75" s="4"/>
    </row>
    <row r="76" spans="1:11" ht="37.5" hidden="1">
      <c r="A76" s="19">
        <v>63</v>
      </c>
      <c r="B76" s="5" t="s">
        <v>98</v>
      </c>
      <c r="C76" s="35">
        <f t="shared" si="3"/>
        <v>0</v>
      </c>
      <c r="D76" s="35"/>
      <c r="E76" s="35"/>
      <c r="F76" s="4"/>
      <c r="G76" s="4"/>
      <c r="H76" s="4"/>
      <c r="I76" s="4"/>
      <c r="J76" s="198" t="s">
        <v>261</v>
      </c>
      <c r="K76" s="4"/>
    </row>
    <row r="77" spans="1:11" ht="37.5" hidden="1">
      <c r="A77" s="19">
        <v>64</v>
      </c>
      <c r="B77" s="5" t="s">
        <v>565</v>
      </c>
      <c r="C77" s="35">
        <f t="shared" si="3"/>
        <v>0</v>
      </c>
      <c r="D77" s="35"/>
      <c r="E77" s="35"/>
      <c r="F77" s="4"/>
      <c r="G77" s="4"/>
      <c r="H77" s="4"/>
      <c r="I77" s="4"/>
      <c r="J77" s="198" t="s">
        <v>267</v>
      </c>
      <c r="K77" s="4"/>
    </row>
    <row r="78" spans="1:11" ht="37.5" hidden="1">
      <c r="A78" s="19">
        <v>65</v>
      </c>
      <c r="B78" s="5" t="s">
        <v>62</v>
      </c>
      <c r="C78" s="35">
        <f t="shared" ref="C78:C90" si="4">D78+E78</f>
        <v>0</v>
      </c>
      <c r="D78" s="35"/>
      <c r="E78" s="35"/>
      <c r="F78" s="4"/>
      <c r="G78" s="4"/>
      <c r="H78" s="4"/>
      <c r="I78" s="4"/>
      <c r="J78" s="198" t="s">
        <v>710</v>
      </c>
      <c r="K78" s="4"/>
    </row>
    <row r="79" spans="1:11" ht="37.5">
      <c r="A79" s="19">
        <v>66</v>
      </c>
      <c r="B79" s="5" t="s">
        <v>77</v>
      </c>
      <c r="C79" s="35">
        <f t="shared" si="4"/>
        <v>1067</v>
      </c>
      <c r="D79" s="35"/>
      <c r="E79" s="35">
        <v>1067</v>
      </c>
      <c r="F79" s="4"/>
      <c r="G79" s="4"/>
      <c r="H79" s="4"/>
      <c r="I79" s="4"/>
      <c r="J79" s="198" t="s">
        <v>713</v>
      </c>
      <c r="K79" s="4"/>
    </row>
    <row r="80" spans="1:11" ht="37.5" hidden="1">
      <c r="A80" s="19">
        <v>67</v>
      </c>
      <c r="B80" s="5" t="s">
        <v>78</v>
      </c>
      <c r="C80" s="35">
        <f t="shared" si="4"/>
        <v>0</v>
      </c>
      <c r="D80" s="35"/>
      <c r="E80" s="35">
        <v>0</v>
      </c>
      <c r="F80" s="4"/>
      <c r="G80" s="4"/>
      <c r="H80" s="4"/>
      <c r="I80" s="4"/>
      <c r="J80" s="198" t="s">
        <v>713</v>
      </c>
      <c r="K80" s="4"/>
    </row>
    <row r="81" spans="1:11" ht="37.5" hidden="1">
      <c r="A81" s="19">
        <v>68</v>
      </c>
      <c r="B81" s="5" t="s">
        <v>79</v>
      </c>
      <c r="C81" s="35">
        <f t="shared" si="4"/>
        <v>0</v>
      </c>
      <c r="D81" s="35"/>
      <c r="E81" s="35">
        <v>0</v>
      </c>
      <c r="F81" s="4"/>
      <c r="G81" s="4"/>
      <c r="H81" s="4"/>
      <c r="I81" s="4"/>
      <c r="J81" s="198" t="s">
        <v>713</v>
      </c>
      <c r="K81" s="4"/>
    </row>
    <row r="82" spans="1:11" ht="37.5" hidden="1">
      <c r="A82" s="19">
        <v>69</v>
      </c>
      <c r="B82" s="5" t="s">
        <v>81</v>
      </c>
      <c r="C82" s="35">
        <f t="shared" si="4"/>
        <v>0</v>
      </c>
      <c r="D82" s="35"/>
      <c r="E82" s="35">
        <v>0</v>
      </c>
      <c r="F82" s="4"/>
      <c r="G82" s="4"/>
      <c r="H82" s="4"/>
      <c r="I82" s="4"/>
      <c r="J82" s="198" t="s">
        <v>713</v>
      </c>
      <c r="K82" s="4"/>
    </row>
    <row r="83" spans="1:11" ht="37.5">
      <c r="A83" s="19">
        <v>70</v>
      </c>
      <c r="B83" s="5" t="s">
        <v>576</v>
      </c>
      <c r="C83" s="35">
        <f t="shared" si="4"/>
        <v>3000</v>
      </c>
      <c r="D83" s="35"/>
      <c r="E83" s="35">
        <v>3000</v>
      </c>
      <c r="F83" s="4"/>
      <c r="G83" s="4"/>
      <c r="H83" s="4"/>
      <c r="I83" s="4"/>
      <c r="J83" s="198" t="s">
        <v>713</v>
      </c>
      <c r="K83" s="4"/>
    </row>
    <row r="84" spans="1:11" ht="37.5">
      <c r="A84" s="19">
        <v>71</v>
      </c>
      <c r="B84" s="5" t="s">
        <v>577</v>
      </c>
      <c r="C84" s="35">
        <f t="shared" si="4"/>
        <v>2000</v>
      </c>
      <c r="D84" s="35"/>
      <c r="E84" s="35">
        <v>2000</v>
      </c>
      <c r="F84" s="4"/>
      <c r="G84" s="4"/>
      <c r="H84" s="4"/>
      <c r="I84" s="4"/>
      <c r="J84" s="198" t="s">
        <v>713</v>
      </c>
      <c r="K84" s="4"/>
    </row>
    <row r="85" spans="1:11" ht="37.5" hidden="1">
      <c r="A85" s="19">
        <v>72</v>
      </c>
      <c r="B85" s="5" t="s">
        <v>83</v>
      </c>
      <c r="C85" s="35">
        <f t="shared" si="4"/>
        <v>0</v>
      </c>
      <c r="D85" s="35"/>
      <c r="E85" s="35">
        <v>0</v>
      </c>
      <c r="F85" s="4"/>
      <c r="G85" s="4"/>
      <c r="H85" s="4"/>
      <c r="I85" s="4"/>
      <c r="J85" s="198" t="s">
        <v>713</v>
      </c>
      <c r="K85" s="4"/>
    </row>
    <row r="86" spans="1:11" ht="37.5" hidden="1">
      <c r="A86" s="19">
        <v>73</v>
      </c>
      <c r="B86" s="5" t="s">
        <v>578</v>
      </c>
      <c r="C86" s="35">
        <f t="shared" si="4"/>
        <v>0</v>
      </c>
      <c r="D86" s="35"/>
      <c r="E86" s="35">
        <v>0</v>
      </c>
      <c r="F86" s="4"/>
      <c r="G86" s="4"/>
      <c r="H86" s="4"/>
      <c r="I86" s="4"/>
      <c r="J86" s="198" t="s">
        <v>713</v>
      </c>
      <c r="K86" s="4"/>
    </row>
    <row r="87" spans="1:11" ht="37.5" hidden="1">
      <c r="A87" s="19">
        <v>74</v>
      </c>
      <c r="B87" s="5" t="s">
        <v>85</v>
      </c>
      <c r="C87" s="35">
        <f t="shared" si="4"/>
        <v>0</v>
      </c>
      <c r="D87" s="35"/>
      <c r="E87" s="35">
        <v>0</v>
      </c>
      <c r="F87" s="4"/>
      <c r="G87" s="4"/>
      <c r="H87" s="4"/>
      <c r="I87" s="4"/>
      <c r="J87" s="198" t="s">
        <v>713</v>
      </c>
      <c r="K87" s="4"/>
    </row>
    <row r="88" spans="1:11" ht="37.5">
      <c r="A88" s="19">
        <v>75</v>
      </c>
      <c r="B88" s="5" t="s">
        <v>579</v>
      </c>
      <c r="C88" s="35">
        <f t="shared" si="4"/>
        <v>3000</v>
      </c>
      <c r="D88" s="35"/>
      <c r="E88" s="35">
        <v>3000</v>
      </c>
      <c r="F88" s="4"/>
      <c r="G88" s="4"/>
      <c r="H88" s="4"/>
      <c r="I88" s="4"/>
      <c r="J88" s="198" t="s">
        <v>713</v>
      </c>
      <c r="K88" s="4"/>
    </row>
    <row r="89" spans="1:11" ht="37.5">
      <c r="A89" s="19">
        <v>76</v>
      </c>
      <c r="B89" s="5" t="s">
        <v>86</v>
      </c>
      <c r="C89" s="35">
        <f t="shared" si="4"/>
        <v>1214</v>
      </c>
      <c r="D89" s="35"/>
      <c r="E89" s="35">
        <v>1214</v>
      </c>
      <c r="F89" s="4"/>
      <c r="G89" s="4"/>
      <c r="H89" s="4"/>
      <c r="I89" s="4"/>
      <c r="J89" s="198" t="s">
        <v>713</v>
      </c>
      <c r="K89" s="4"/>
    </row>
    <row r="90" spans="1:11" ht="37.5" hidden="1">
      <c r="A90" s="19">
        <v>77</v>
      </c>
      <c r="B90" s="5" t="s">
        <v>581</v>
      </c>
      <c r="C90" s="35">
        <f t="shared" si="4"/>
        <v>0</v>
      </c>
      <c r="D90" s="35"/>
      <c r="E90" s="35">
        <v>0</v>
      </c>
      <c r="F90" s="4"/>
      <c r="G90" s="4"/>
      <c r="H90" s="4"/>
      <c r="I90" s="4"/>
      <c r="J90" s="198" t="s">
        <v>262</v>
      </c>
      <c r="K90" s="4"/>
    </row>
    <row r="91" spans="1:11" ht="37.5">
      <c r="A91" s="19">
        <v>78</v>
      </c>
      <c r="B91" s="5" t="s">
        <v>122</v>
      </c>
      <c r="C91" s="35">
        <f t="shared" ref="C91:C103" si="5">D91+E91</f>
        <v>1200</v>
      </c>
      <c r="D91" s="35"/>
      <c r="E91" s="35">
        <v>1200</v>
      </c>
      <c r="F91" s="4"/>
      <c r="G91" s="4"/>
      <c r="H91" s="4"/>
      <c r="I91" s="4"/>
      <c r="J91" s="198" t="s">
        <v>262</v>
      </c>
      <c r="K91" s="4"/>
    </row>
    <row r="92" spans="1:11" ht="37.5">
      <c r="A92" s="19">
        <v>79</v>
      </c>
      <c r="B92" s="5" t="s">
        <v>582</v>
      </c>
      <c r="C92" s="35">
        <f t="shared" si="5"/>
        <v>1600</v>
      </c>
      <c r="D92" s="78"/>
      <c r="E92" s="35">
        <v>1600</v>
      </c>
      <c r="F92" s="4"/>
      <c r="G92" s="4"/>
      <c r="H92" s="4"/>
      <c r="I92" s="4"/>
      <c r="J92" s="198" t="s">
        <v>262</v>
      </c>
      <c r="K92" s="4"/>
    </row>
    <row r="93" spans="1:11" ht="37.5">
      <c r="A93" s="19">
        <v>80</v>
      </c>
      <c r="B93" s="5" t="s">
        <v>70</v>
      </c>
      <c r="C93" s="35">
        <f t="shared" si="5"/>
        <v>22</v>
      </c>
      <c r="D93" s="78"/>
      <c r="E93" s="35">
        <v>22</v>
      </c>
      <c r="F93" s="4"/>
      <c r="G93" s="4"/>
      <c r="H93" s="4"/>
      <c r="I93" s="4"/>
      <c r="J93" s="198" t="s">
        <v>262</v>
      </c>
      <c r="K93" s="4"/>
    </row>
    <row r="94" spans="1:11" ht="37.5">
      <c r="A94" s="19">
        <v>81</v>
      </c>
      <c r="B94" s="5" t="s">
        <v>583</v>
      </c>
      <c r="C94" s="35">
        <f t="shared" si="5"/>
        <v>44</v>
      </c>
      <c r="D94" s="78"/>
      <c r="E94" s="35">
        <v>44</v>
      </c>
      <c r="F94" s="4"/>
      <c r="G94" s="4"/>
      <c r="H94" s="4"/>
      <c r="I94" s="4"/>
      <c r="J94" s="198" t="s">
        <v>262</v>
      </c>
      <c r="K94" s="4"/>
    </row>
    <row r="95" spans="1:11" ht="37.5" hidden="1">
      <c r="A95" s="19">
        <v>82</v>
      </c>
      <c r="B95" s="5" t="s">
        <v>584</v>
      </c>
      <c r="C95" s="35">
        <f t="shared" si="5"/>
        <v>0</v>
      </c>
      <c r="D95" s="78"/>
      <c r="E95" s="35">
        <v>0</v>
      </c>
      <c r="F95" s="4"/>
      <c r="G95" s="4"/>
      <c r="H95" s="4"/>
      <c r="I95" s="4"/>
      <c r="J95" s="198" t="s">
        <v>262</v>
      </c>
      <c r="K95" s="4"/>
    </row>
    <row r="96" spans="1:11" ht="37.5" hidden="1">
      <c r="A96" s="19">
        <v>83</v>
      </c>
      <c r="B96" s="5" t="s">
        <v>124</v>
      </c>
      <c r="C96" s="35">
        <f t="shared" si="5"/>
        <v>0</v>
      </c>
      <c r="D96" s="78"/>
      <c r="E96" s="35"/>
      <c r="F96" s="4"/>
      <c r="G96" s="4"/>
      <c r="H96" s="4"/>
      <c r="I96" s="4"/>
      <c r="J96" s="198" t="s">
        <v>265</v>
      </c>
      <c r="K96" s="4"/>
    </row>
    <row r="97" spans="1:11" ht="37.5" hidden="1">
      <c r="A97" s="19">
        <v>84</v>
      </c>
      <c r="B97" s="5" t="s">
        <v>587</v>
      </c>
      <c r="C97" s="35">
        <f t="shared" si="5"/>
        <v>0</v>
      </c>
      <c r="D97" s="78"/>
      <c r="E97" s="35"/>
      <c r="F97" s="4"/>
      <c r="G97" s="4"/>
      <c r="H97" s="4"/>
      <c r="I97" s="4"/>
      <c r="J97" s="198" t="s">
        <v>264</v>
      </c>
      <c r="K97" s="4"/>
    </row>
    <row r="98" spans="1:11" ht="37.5" hidden="1">
      <c r="A98" s="19">
        <v>85</v>
      </c>
      <c r="B98" s="5" t="s">
        <v>588</v>
      </c>
      <c r="C98" s="35">
        <f t="shared" si="5"/>
        <v>0</v>
      </c>
      <c r="D98" s="78"/>
      <c r="E98" s="35"/>
      <c r="F98" s="4"/>
      <c r="G98" s="4"/>
      <c r="H98" s="4"/>
      <c r="I98" s="4"/>
      <c r="J98" s="198" t="s">
        <v>264</v>
      </c>
      <c r="K98" s="4"/>
    </row>
    <row r="99" spans="1:11" ht="37.5" hidden="1">
      <c r="A99" s="19">
        <v>86</v>
      </c>
      <c r="B99" s="5" t="s">
        <v>589</v>
      </c>
      <c r="C99" s="35">
        <f t="shared" si="5"/>
        <v>0</v>
      </c>
      <c r="D99" s="78"/>
      <c r="E99" s="35"/>
      <c r="F99" s="4"/>
      <c r="G99" s="4"/>
      <c r="H99" s="4"/>
      <c r="I99" s="4"/>
      <c r="J99" s="198" t="s">
        <v>264</v>
      </c>
      <c r="K99" s="4"/>
    </row>
    <row r="100" spans="1:11" ht="37.5" hidden="1">
      <c r="A100" s="19">
        <v>87</v>
      </c>
      <c r="B100" s="5" t="s">
        <v>137</v>
      </c>
      <c r="C100" s="35">
        <f t="shared" si="5"/>
        <v>0</v>
      </c>
      <c r="D100" s="78"/>
      <c r="E100" s="35"/>
      <c r="F100" s="4"/>
      <c r="G100" s="4"/>
      <c r="H100" s="4"/>
      <c r="I100" s="4"/>
      <c r="J100" s="198" t="s">
        <v>264</v>
      </c>
      <c r="K100" s="4"/>
    </row>
    <row r="101" spans="1:11" ht="37.5">
      <c r="A101" s="19">
        <v>88</v>
      </c>
      <c r="B101" s="5" t="s">
        <v>108</v>
      </c>
      <c r="C101" s="35">
        <f t="shared" si="5"/>
        <v>1000</v>
      </c>
      <c r="D101" s="78"/>
      <c r="E101" s="35">
        <v>1000</v>
      </c>
      <c r="F101" s="4"/>
      <c r="G101" s="4"/>
      <c r="H101" s="4"/>
      <c r="I101" s="4"/>
      <c r="J101" s="198" t="s">
        <v>267</v>
      </c>
      <c r="K101" s="4"/>
    </row>
    <row r="102" spans="1:11" ht="37.5">
      <c r="A102" s="19">
        <v>89</v>
      </c>
      <c r="B102" s="5" t="s">
        <v>107</v>
      </c>
      <c r="C102" s="35">
        <f t="shared" si="5"/>
        <v>4000</v>
      </c>
      <c r="D102" s="78"/>
      <c r="E102" s="35">
        <v>4000</v>
      </c>
      <c r="F102" s="4"/>
      <c r="G102" s="4"/>
      <c r="H102" s="4"/>
      <c r="I102" s="4"/>
      <c r="J102" s="198" t="s">
        <v>267</v>
      </c>
      <c r="K102" s="4"/>
    </row>
    <row r="103" spans="1:11" ht="37.5">
      <c r="A103" s="19">
        <v>90</v>
      </c>
      <c r="B103" s="5" t="s">
        <v>109</v>
      </c>
      <c r="C103" s="35">
        <f t="shared" si="5"/>
        <v>1020</v>
      </c>
      <c r="D103" s="78"/>
      <c r="E103" s="35">
        <v>1020</v>
      </c>
      <c r="F103" s="4"/>
      <c r="G103" s="4"/>
      <c r="H103" s="4"/>
      <c r="I103" s="4"/>
      <c r="J103" s="198" t="s">
        <v>267</v>
      </c>
      <c r="K103" s="4"/>
    </row>
    <row r="104" spans="1:11" s="180" customFormat="1">
      <c r="A104" s="15" t="s">
        <v>21</v>
      </c>
      <c r="B104" s="197" t="s">
        <v>159</v>
      </c>
      <c r="C104" s="79">
        <f>SUM(C105:C109)</f>
        <v>649</v>
      </c>
      <c r="D104" s="79">
        <f t="shared" ref="D104:H104" si="6">SUM(D105:D109)</f>
        <v>0</v>
      </c>
      <c r="E104" s="79">
        <f t="shared" si="6"/>
        <v>649</v>
      </c>
      <c r="F104" s="79">
        <f t="shared" si="6"/>
        <v>0</v>
      </c>
      <c r="G104" s="79">
        <f t="shared" si="6"/>
        <v>0</v>
      </c>
      <c r="H104" s="79">
        <f t="shared" si="6"/>
        <v>0</v>
      </c>
      <c r="I104" s="79"/>
      <c r="J104" s="196"/>
      <c r="K104" s="87"/>
    </row>
    <row r="105" spans="1:11" ht="37.5">
      <c r="A105" s="19">
        <v>1</v>
      </c>
      <c r="B105" s="5" t="s">
        <v>756</v>
      </c>
      <c r="C105" s="35">
        <f t="shared" ref="C105:C109" si="7">D105+E105</f>
        <v>603</v>
      </c>
      <c r="D105" s="78"/>
      <c r="E105" s="35">
        <v>603</v>
      </c>
      <c r="F105" s="4"/>
      <c r="G105" s="4"/>
      <c r="H105" s="4"/>
      <c r="I105" s="4"/>
      <c r="J105" s="198" t="s">
        <v>713</v>
      </c>
      <c r="K105" s="4"/>
    </row>
    <row r="106" spans="1:11" ht="37.5">
      <c r="A106" s="19">
        <v>2</v>
      </c>
      <c r="B106" s="5" t="s">
        <v>757</v>
      </c>
      <c r="C106" s="35">
        <f t="shared" si="7"/>
        <v>28</v>
      </c>
      <c r="D106" s="78"/>
      <c r="E106" s="35">
        <v>28</v>
      </c>
      <c r="F106" s="4"/>
      <c r="G106" s="4"/>
      <c r="H106" s="4"/>
      <c r="I106" s="4"/>
      <c r="J106" s="198" t="s">
        <v>713</v>
      </c>
      <c r="K106" s="4"/>
    </row>
    <row r="107" spans="1:11" ht="37.5" hidden="1">
      <c r="A107" s="19">
        <v>3</v>
      </c>
      <c r="B107" s="5" t="s">
        <v>758</v>
      </c>
      <c r="C107" s="35">
        <f t="shared" si="7"/>
        <v>0</v>
      </c>
      <c r="D107" s="78"/>
      <c r="E107" s="35"/>
      <c r="F107" s="4"/>
      <c r="G107" s="4"/>
      <c r="H107" s="4"/>
      <c r="I107" s="4"/>
      <c r="J107" s="198" t="s">
        <v>268</v>
      </c>
      <c r="K107" s="4"/>
    </row>
    <row r="108" spans="1:11" ht="37.5">
      <c r="A108" s="19">
        <v>4</v>
      </c>
      <c r="B108" s="5" t="s">
        <v>759</v>
      </c>
      <c r="C108" s="35">
        <f t="shared" si="7"/>
        <v>18</v>
      </c>
      <c r="D108" s="78"/>
      <c r="E108" s="35">
        <v>18</v>
      </c>
      <c r="F108" s="4"/>
      <c r="G108" s="4"/>
      <c r="H108" s="4"/>
      <c r="I108" s="4"/>
      <c r="J108" s="198" t="s">
        <v>262</v>
      </c>
      <c r="K108" s="4"/>
    </row>
    <row r="109" spans="1:11" ht="37.5" hidden="1">
      <c r="A109" s="19">
        <v>5</v>
      </c>
      <c r="B109" s="5" t="s">
        <v>760</v>
      </c>
      <c r="C109" s="35">
        <f t="shared" si="7"/>
        <v>0</v>
      </c>
      <c r="D109" s="78"/>
      <c r="E109" s="35"/>
      <c r="F109" s="4"/>
      <c r="G109" s="4"/>
      <c r="H109" s="4"/>
      <c r="I109" s="4"/>
      <c r="J109" s="198" t="s">
        <v>262</v>
      </c>
      <c r="K109" s="4"/>
    </row>
    <row r="110" spans="1:11" s="180" customFormat="1">
      <c r="A110" s="15" t="s">
        <v>57</v>
      </c>
      <c r="B110" s="197" t="s">
        <v>173</v>
      </c>
      <c r="C110" s="79">
        <f>SUM(C111:C124)</f>
        <v>567</v>
      </c>
      <c r="D110" s="79">
        <f t="shared" ref="D110:H110" si="8">SUM(D111:D124)</f>
        <v>0</v>
      </c>
      <c r="E110" s="79">
        <f t="shared" si="8"/>
        <v>567</v>
      </c>
      <c r="F110" s="79">
        <f t="shared" si="8"/>
        <v>0</v>
      </c>
      <c r="G110" s="79">
        <f t="shared" si="8"/>
        <v>0</v>
      </c>
      <c r="H110" s="79">
        <f t="shared" si="8"/>
        <v>0</v>
      </c>
      <c r="I110" s="79"/>
      <c r="J110" s="198"/>
      <c r="K110" s="87"/>
    </row>
    <row r="111" spans="1:11" ht="37.5">
      <c r="A111" s="19">
        <v>1</v>
      </c>
      <c r="B111" s="5" t="s">
        <v>180</v>
      </c>
      <c r="C111" s="35">
        <f>D111+E111</f>
        <v>10</v>
      </c>
      <c r="D111" s="35"/>
      <c r="E111" s="35">
        <v>10</v>
      </c>
      <c r="F111" s="4"/>
      <c r="G111" s="4"/>
      <c r="H111" s="4"/>
      <c r="I111" s="4"/>
      <c r="J111" s="198" t="s">
        <v>262</v>
      </c>
      <c r="K111" s="4"/>
    </row>
    <row r="112" spans="1:11" ht="37.5">
      <c r="A112" s="19">
        <v>2</v>
      </c>
      <c r="B112" s="5" t="s">
        <v>181</v>
      </c>
      <c r="C112" s="35">
        <f t="shared" ref="C112:C124" si="9">D112+E112</f>
        <v>473</v>
      </c>
      <c r="D112" s="35"/>
      <c r="E112" s="35">
        <v>473</v>
      </c>
      <c r="F112" s="4"/>
      <c r="G112" s="4"/>
      <c r="H112" s="4"/>
      <c r="I112" s="4"/>
      <c r="J112" s="198" t="s">
        <v>267</v>
      </c>
      <c r="K112" s="4"/>
    </row>
    <row r="113" spans="1:11" ht="37.5" hidden="1">
      <c r="A113" s="19">
        <v>3</v>
      </c>
      <c r="B113" s="5" t="s">
        <v>761</v>
      </c>
      <c r="C113" s="35">
        <f t="shared" si="9"/>
        <v>0</v>
      </c>
      <c r="D113" s="35"/>
      <c r="E113" s="35"/>
      <c r="F113" s="4"/>
      <c r="G113" s="4"/>
      <c r="H113" s="4"/>
      <c r="I113" s="4"/>
      <c r="J113" s="198" t="s">
        <v>262</v>
      </c>
      <c r="K113" s="4"/>
    </row>
    <row r="114" spans="1:11" ht="37.5" hidden="1">
      <c r="A114" s="19">
        <v>4</v>
      </c>
      <c r="B114" s="5" t="s">
        <v>762</v>
      </c>
      <c r="C114" s="35">
        <f t="shared" si="9"/>
        <v>0</v>
      </c>
      <c r="D114" s="35"/>
      <c r="E114" s="35"/>
      <c r="F114" s="4"/>
      <c r="G114" s="4"/>
      <c r="H114" s="4"/>
      <c r="I114" s="4"/>
      <c r="J114" s="198" t="s">
        <v>262</v>
      </c>
      <c r="K114" s="4"/>
    </row>
    <row r="115" spans="1:11" ht="37.5" hidden="1">
      <c r="A115" s="19">
        <v>5</v>
      </c>
      <c r="B115" s="5" t="s">
        <v>763</v>
      </c>
      <c r="C115" s="35">
        <f t="shared" si="9"/>
        <v>0</v>
      </c>
      <c r="D115" s="35"/>
      <c r="E115" s="35"/>
      <c r="F115" s="4"/>
      <c r="G115" s="4"/>
      <c r="H115" s="4"/>
      <c r="I115" s="4"/>
      <c r="J115" s="198" t="s">
        <v>262</v>
      </c>
      <c r="K115" s="4"/>
    </row>
    <row r="116" spans="1:11" ht="37.5" hidden="1">
      <c r="A116" s="19">
        <v>6</v>
      </c>
      <c r="B116" s="5" t="s">
        <v>764</v>
      </c>
      <c r="C116" s="35">
        <f t="shared" si="9"/>
        <v>0</v>
      </c>
      <c r="D116" s="35"/>
      <c r="E116" s="35"/>
      <c r="F116" s="4"/>
      <c r="G116" s="4"/>
      <c r="H116" s="4"/>
      <c r="I116" s="4"/>
      <c r="J116" s="198" t="s">
        <v>262</v>
      </c>
      <c r="K116" s="4"/>
    </row>
    <row r="117" spans="1:11" ht="37.5" hidden="1">
      <c r="A117" s="19">
        <v>7</v>
      </c>
      <c r="B117" s="5" t="s">
        <v>765</v>
      </c>
      <c r="C117" s="35">
        <f t="shared" si="9"/>
        <v>0</v>
      </c>
      <c r="D117" s="35"/>
      <c r="E117" s="35"/>
      <c r="F117" s="4"/>
      <c r="G117" s="4"/>
      <c r="H117" s="4"/>
      <c r="I117" s="4"/>
      <c r="J117" s="198" t="s">
        <v>262</v>
      </c>
      <c r="K117" s="4"/>
    </row>
    <row r="118" spans="1:11" ht="37.5" hidden="1">
      <c r="A118" s="19">
        <v>8</v>
      </c>
      <c r="B118" s="5" t="s">
        <v>766</v>
      </c>
      <c r="C118" s="35">
        <f t="shared" si="9"/>
        <v>0</v>
      </c>
      <c r="D118" s="35"/>
      <c r="E118" s="35"/>
      <c r="F118" s="4"/>
      <c r="G118" s="4"/>
      <c r="H118" s="4"/>
      <c r="I118" s="4"/>
      <c r="J118" s="198" t="s">
        <v>265</v>
      </c>
      <c r="K118" s="4"/>
    </row>
    <row r="119" spans="1:11" ht="37.5" hidden="1">
      <c r="A119" s="19">
        <v>9</v>
      </c>
      <c r="B119" s="5" t="s">
        <v>767</v>
      </c>
      <c r="C119" s="35">
        <f t="shared" si="9"/>
        <v>0</v>
      </c>
      <c r="D119" s="35"/>
      <c r="E119" s="35"/>
      <c r="F119" s="4"/>
      <c r="G119" s="4"/>
      <c r="H119" s="4"/>
      <c r="I119" s="4"/>
      <c r="J119" s="198" t="s">
        <v>265</v>
      </c>
      <c r="K119" s="4"/>
    </row>
    <row r="120" spans="1:11" ht="37.5">
      <c r="A120" s="19">
        <v>10</v>
      </c>
      <c r="B120" s="5" t="s">
        <v>768</v>
      </c>
      <c r="C120" s="35">
        <f t="shared" si="9"/>
        <v>84</v>
      </c>
      <c r="D120" s="35"/>
      <c r="E120" s="35">
        <v>84</v>
      </c>
      <c r="F120" s="4"/>
      <c r="G120" s="4"/>
      <c r="H120" s="4"/>
      <c r="I120" s="4"/>
      <c r="J120" s="198" t="s">
        <v>262</v>
      </c>
      <c r="K120" s="4"/>
    </row>
    <row r="121" spans="1:11" ht="37.5" hidden="1">
      <c r="A121" s="19">
        <v>11</v>
      </c>
      <c r="B121" s="5" t="s">
        <v>769</v>
      </c>
      <c r="C121" s="35">
        <f t="shared" si="9"/>
        <v>0</v>
      </c>
      <c r="D121" s="35"/>
      <c r="E121" s="35"/>
      <c r="F121" s="4"/>
      <c r="G121" s="4"/>
      <c r="H121" s="4"/>
      <c r="I121" s="4"/>
      <c r="J121" s="198" t="s">
        <v>713</v>
      </c>
      <c r="K121" s="4"/>
    </row>
    <row r="122" spans="1:11" ht="37.5" hidden="1">
      <c r="A122" s="19">
        <v>12</v>
      </c>
      <c r="B122" s="5" t="s">
        <v>770</v>
      </c>
      <c r="C122" s="35">
        <f t="shared" si="9"/>
        <v>0</v>
      </c>
      <c r="D122" s="78"/>
      <c r="E122" s="78"/>
      <c r="F122" s="4"/>
      <c r="G122" s="4"/>
      <c r="H122" s="4"/>
      <c r="I122" s="4"/>
      <c r="J122" s="198" t="s">
        <v>262</v>
      </c>
      <c r="K122" s="4"/>
    </row>
    <row r="123" spans="1:11" ht="37.5" hidden="1">
      <c r="A123" s="19">
        <v>13</v>
      </c>
      <c r="B123" s="5" t="s">
        <v>771</v>
      </c>
      <c r="C123" s="35">
        <f t="shared" si="9"/>
        <v>0</v>
      </c>
      <c r="D123" s="78"/>
      <c r="E123" s="78"/>
      <c r="F123" s="4"/>
      <c r="G123" s="4"/>
      <c r="H123" s="4"/>
      <c r="I123" s="4"/>
      <c r="J123" s="198" t="s">
        <v>264</v>
      </c>
      <c r="K123" s="4"/>
    </row>
    <row r="124" spans="1:11" ht="37.5" hidden="1">
      <c r="A124" s="19">
        <v>14</v>
      </c>
      <c r="B124" s="5" t="s">
        <v>772</v>
      </c>
      <c r="C124" s="35">
        <f t="shared" si="9"/>
        <v>0</v>
      </c>
      <c r="D124" s="78"/>
      <c r="E124" s="78"/>
      <c r="F124" s="4"/>
      <c r="G124" s="4"/>
      <c r="H124" s="4"/>
      <c r="I124" s="4"/>
      <c r="J124" s="198" t="s">
        <v>268</v>
      </c>
      <c r="K124" s="4"/>
    </row>
    <row r="125" spans="1:11" s="180" customFormat="1">
      <c r="A125" s="15" t="s">
        <v>158</v>
      </c>
      <c r="B125" s="197" t="s">
        <v>196</v>
      </c>
      <c r="C125" s="79">
        <f>SUM(C126:C129)</f>
        <v>3648</v>
      </c>
      <c r="D125" s="79">
        <f t="shared" ref="D125:H125" si="10">SUM(D126:D129)</f>
        <v>1648</v>
      </c>
      <c r="E125" s="79">
        <f t="shared" si="10"/>
        <v>2000</v>
      </c>
      <c r="F125" s="79">
        <f t="shared" si="10"/>
        <v>1500</v>
      </c>
      <c r="G125" s="79">
        <f t="shared" si="10"/>
        <v>1500</v>
      </c>
      <c r="H125" s="79">
        <f t="shared" si="10"/>
        <v>0</v>
      </c>
      <c r="I125" s="79"/>
      <c r="J125" s="198"/>
      <c r="K125" s="87"/>
    </row>
    <row r="126" spans="1:11" ht="37.5">
      <c r="A126" s="19">
        <v>1</v>
      </c>
      <c r="B126" s="5" t="s">
        <v>206</v>
      </c>
      <c r="C126" s="35">
        <f>D126+E126</f>
        <v>2000</v>
      </c>
      <c r="D126" s="35">
        <v>0</v>
      </c>
      <c r="E126" s="35">
        <v>2000</v>
      </c>
      <c r="F126" s="4"/>
      <c r="G126" s="4"/>
      <c r="H126" s="4"/>
      <c r="I126" s="4"/>
      <c r="J126" s="198" t="s">
        <v>262</v>
      </c>
      <c r="K126" s="4"/>
    </row>
    <row r="127" spans="1:11" ht="37.5">
      <c r="A127" s="19">
        <v>2</v>
      </c>
      <c r="B127" s="5" t="s">
        <v>217</v>
      </c>
      <c r="C127" s="35">
        <f t="shared" ref="C127:C129" si="11">D127+E127</f>
        <v>148</v>
      </c>
      <c r="D127" s="35">
        <v>148</v>
      </c>
      <c r="E127" s="35">
        <v>0</v>
      </c>
      <c r="F127" s="4"/>
      <c r="G127" s="4"/>
      <c r="H127" s="4"/>
      <c r="I127" s="4"/>
      <c r="J127" s="198" t="s">
        <v>262</v>
      </c>
      <c r="K127" s="4"/>
    </row>
    <row r="128" spans="1:11" ht="37.5" hidden="1">
      <c r="A128" s="19">
        <v>3</v>
      </c>
      <c r="B128" s="5" t="s">
        <v>668</v>
      </c>
      <c r="C128" s="35">
        <f t="shared" si="11"/>
        <v>0</v>
      </c>
      <c r="D128" s="35"/>
      <c r="E128" s="35"/>
      <c r="F128" s="4"/>
      <c r="G128" s="4"/>
      <c r="H128" s="4"/>
      <c r="I128" s="4"/>
      <c r="J128" s="198" t="s">
        <v>262</v>
      </c>
      <c r="K128" s="4"/>
    </row>
    <row r="129" spans="1:11" ht="37.5">
      <c r="A129" s="19">
        <v>4</v>
      </c>
      <c r="B129" s="5" t="s">
        <v>669</v>
      </c>
      <c r="C129" s="35">
        <f t="shared" si="11"/>
        <v>1500</v>
      </c>
      <c r="D129" s="35">
        <v>1500</v>
      </c>
      <c r="E129" s="35"/>
      <c r="F129" s="35">
        <f>G129+H129</f>
        <v>1500</v>
      </c>
      <c r="G129" s="392">
        <v>1500</v>
      </c>
      <c r="H129" s="4"/>
      <c r="I129" s="4"/>
      <c r="J129" s="198" t="s">
        <v>262</v>
      </c>
      <c r="K129" s="4"/>
    </row>
    <row r="130" spans="1:11">
      <c r="A130" s="6"/>
      <c r="B130" s="8"/>
      <c r="C130" s="8"/>
      <c r="D130" s="8"/>
      <c r="E130" s="8"/>
      <c r="F130" s="8"/>
      <c r="G130" s="8"/>
      <c r="H130" s="8"/>
      <c r="I130" s="8"/>
      <c r="J130" s="6"/>
      <c r="K130" s="8"/>
    </row>
  </sheetData>
  <mergeCells count="16">
    <mergeCell ref="K7:K9"/>
    <mergeCell ref="F7:H7"/>
    <mergeCell ref="F8:F9"/>
    <mergeCell ref="G8:H8"/>
    <mergeCell ref="A1:K1"/>
    <mergeCell ref="A2:K2"/>
    <mergeCell ref="A3:K3"/>
    <mergeCell ref="J6:K6"/>
    <mergeCell ref="I7:I9"/>
    <mergeCell ref="A4:K4"/>
    <mergeCell ref="A7:A9"/>
    <mergeCell ref="B7:B9"/>
    <mergeCell ref="C8:C9"/>
    <mergeCell ref="D8:E8"/>
    <mergeCell ref="C7:E7"/>
    <mergeCell ref="J7:J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M25"/>
  <sheetViews>
    <sheetView showZeros="0" zoomScale="70" zoomScaleNormal="70" workbookViewId="0">
      <selection activeCell="H24" sqref="H24:H25"/>
    </sheetView>
  </sheetViews>
  <sheetFormatPr defaultRowHeight="18.75"/>
  <cols>
    <col min="1" max="1" width="4.5546875" style="1" customWidth="1"/>
    <col min="2" max="2" width="30.77734375" customWidth="1"/>
    <col min="3" max="3" width="14.5546875" customWidth="1"/>
    <col min="4" max="4" width="12.88671875" customWidth="1"/>
    <col min="5" max="5" width="13.109375" customWidth="1"/>
    <col min="6" max="6" width="14.5546875" customWidth="1"/>
    <col min="7" max="7" width="13.77734375" customWidth="1"/>
    <col min="8" max="9" width="13.21875" customWidth="1"/>
    <col min="10" max="10" width="19.44140625" customWidth="1"/>
  </cols>
  <sheetData>
    <row r="1" spans="1:11" ht="25.5">
      <c r="A1" s="428" t="s">
        <v>801</v>
      </c>
      <c r="B1" s="428"/>
      <c r="C1" s="428"/>
      <c r="D1" s="428"/>
      <c r="E1" s="428"/>
      <c r="F1" s="428"/>
      <c r="G1" s="428"/>
      <c r="H1" s="428"/>
      <c r="I1" s="428"/>
      <c r="J1" s="428"/>
      <c r="K1" s="428"/>
    </row>
    <row r="2" spans="1:11" ht="74.25" customHeight="1">
      <c r="A2" s="428" t="s">
        <v>807</v>
      </c>
      <c r="B2" s="428"/>
      <c r="C2" s="428"/>
      <c r="D2" s="428"/>
      <c r="E2" s="428"/>
      <c r="F2" s="428"/>
      <c r="G2" s="428"/>
      <c r="H2" s="428"/>
      <c r="I2" s="428"/>
      <c r="J2" s="428"/>
      <c r="K2" s="428"/>
    </row>
    <row r="3" spans="1:11" ht="26.25">
      <c r="A3" s="527" t="s">
        <v>307</v>
      </c>
      <c r="B3" s="527"/>
      <c r="C3" s="527"/>
      <c r="D3" s="527"/>
      <c r="E3" s="527"/>
      <c r="F3" s="527"/>
      <c r="G3" s="527"/>
      <c r="H3" s="527"/>
      <c r="I3" s="527"/>
      <c r="J3" s="527"/>
      <c r="K3" s="527"/>
    </row>
    <row r="4" spans="1:11" ht="26.25">
      <c r="A4" s="214"/>
      <c r="B4" s="214"/>
      <c r="C4" s="214"/>
      <c r="D4" s="214"/>
      <c r="E4" s="214"/>
      <c r="F4" s="214"/>
      <c r="G4" s="214"/>
      <c r="H4" s="214"/>
      <c r="I4" s="214"/>
      <c r="J4" s="214"/>
      <c r="K4" s="214"/>
    </row>
    <row r="5" spans="1:11" ht="19.5">
      <c r="I5" s="427" t="s">
        <v>733</v>
      </c>
      <c r="J5" s="427"/>
      <c r="K5" s="427"/>
    </row>
    <row r="6" spans="1:11" ht="65.25" customHeight="1">
      <c r="A6" s="417" t="s">
        <v>0</v>
      </c>
      <c r="B6" s="417" t="s">
        <v>1</v>
      </c>
      <c r="C6" s="437" t="s">
        <v>754</v>
      </c>
      <c r="D6" s="438"/>
      <c r="E6" s="439"/>
      <c r="F6" s="437" t="s">
        <v>931</v>
      </c>
      <c r="G6" s="438"/>
      <c r="H6" s="439"/>
      <c r="I6" s="417" t="s">
        <v>932</v>
      </c>
      <c r="J6" s="417" t="s">
        <v>248</v>
      </c>
      <c r="K6" s="417" t="s">
        <v>249</v>
      </c>
    </row>
    <row r="7" spans="1:11">
      <c r="A7" s="418"/>
      <c r="B7" s="418"/>
      <c r="C7" s="417" t="s">
        <v>250</v>
      </c>
      <c r="D7" s="457" t="s">
        <v>448</v>
      </c>
      <c r="E7" s="463"/>
      <c r="F7" s="417" t="s">
        <v>250</v>
      </c>
      <c r="G7" s="457" t="s">
        <v>448</v>
      </c>
      <c r="H7" s="463"/>
      <c r="I7" s="418"/>
      <c r="J7" s="418"/>
      <c r="K7" s="418"/>
    </row>
    <row r="8" spans="1:11">
      <c r="A8" s="419"/>
      <c r="B8" s="419"/>
      <c r="C8" s="419"/>
      <c r="D8" s="192" t="s">
        <v>705</v>
      </c>
      <c r="E8" s="192" t="s">
        <v>706</v>
      </c>
      <c r="F8" s="419"/>
      <c r="G8" s="192" t="s">
        <v>705</v>
      </c>
      <c r="H8" s="192" t="s">
        <v>706</v>
      </c>
      <c r="I8" s="419"/>
      <c r="J8" s="419"/>
      <c r="K8" s="419"/>
    </row>
    <row r="9" spans="1:11">
      <c r="A9" s="195">
        <v>1</v>
      </c>
      <c r="B9" s="195">
        <v>2</v>
      </c>
      <c r="C9" s="195">
        <v>3</v>
      </c>
      <c r="D9" s="195">
        <v>4</v>
      </c>
      <c r="E9" s="195">
        <v>5</v>
      </c>
      <c r="F9" s="195">
        <v>6</v>
      </c>
      <c r="G9" s="195">
        <v>7</v>
      </c>
      <c r="H9" s="195">
        <v>8</v>
      </c>
      <c r="I9" s="195"/>
      <c r="J9" s="195">
        <v>9</v>
      </c>
      <c r="K9" s="195">
        <v>10</v>
      </c>
    </row>
    <row r="10" spans="1:11" s="180" customFormat="1">
      <c r="A10" s="15"/>
      <c r="B10" s="16" t="s">
        <v>774</v>
      </c>
      <c r="C10" s="34">
        <f>C11</f>
        <v>1552</v>
      </c>
      <c r="D10" s="34">
        <f t="shared" ref="D10:H10" si="0">D11</f>
        <v>0</v>
      </c>
      <c r="E10" s="34">
        <f t="shared" si="0"/>
        <v>1552</v>
      </c>
      <c r="F10" s="34">
        <f t="shared" si="0"/>
        <v>998</v>
      </c>
      <c r="G10" s="34">
        <f t="shared" si="0"/>
        <v>0</v>
      </c>
      <c r="H10" s="34">
        <f t="shared" si="0"/>
        <v>998</v>
      </c>
      <c r="I10" s="79"/>
      <c r="J10" s="87"/>
      <c r="K10" s="87"/>
    </row>
    <row r="11" spans="1:11" s="180" customFormat="1" ht="56.25">
      <c r="A11" s="16"/>
      <c r="B11" s="2" t="s">
        <v>245</v>
      </c>
      <c r="C11" s="34">
        <f>C12+C14</f>
        <v>1552</v>
      </c>
      <c r="D11" s="34">
        <f t="shared" ref="D11:H11" si="1">D12+D14</f>
        <v>0</v>
      </c>
      <c r="E11" s="34">
        <f t="shared" si="1"/>
        <v>1552</v>
      </c>
      <c r="F11" s="34">
        <f t="shared" si="1"/>
        <v>998</v>
      </c>
      <c r="G11" s="34">
        <f t="shared" si="1"/>
        <v>0</v>
      </c>
      <c r="H11" s="34">
        <f t="shared" si="1"/>
        <v>998</v>
      </c>
      <c r="I11" s="79"/>
      <c r="J11" s="87"/>
      <c r="K11" s="87"/>
    </row>
    <row r="12" spans="1:11" ht="45.75" customHeight="1">
      <c r="A12" s="12">
        <v>1</v>
      </c>
      <c r="B12" s="5" t="s">
        <v>345</v>
      </c>
      <c r="C12" s="35">
        <f>C13</f>
        <v>554</v>
      </c>
      <c r="D12" s="35">
        <f t="shared" ref="D12:H12" si="2">D13</f>
        <v>0</v>
      </c>
      <c r="E12" s="35">
        <f t="shared" si="2"/>
        <v>554</v>
      </c>
      <c r="F12" s="35">
        <f t="shared" si="2"/>
        <v>0</v>
      </c>
      <c r="G12" s="35">
        <f t="shared" si="2"/>
        <v>0</v>
      </c>
      <c r="H12" s="35">
        <f t="shared" si="2"/>
        <v>0</v>
      </c>
      <c r="I12" s="78"/>
      <c r="J12" s="4"/>
      <c r="K12" s="4"/>
    </row>
    <row r="13" spans="1:11" s="74" customFormat="1" ht="67.5" customHeight="1">
      <c r="A13" s="30"/>
      <c r="B13" s="18" t="s">
        <v>346</v>
      </c>
      <c r="C13" s="36">
        <f>D13+E13</f>
        <v>554</v>
      </c>
      <c r="D13" s="36"/>
      <c r="E13" s="36">
        <v>554</v>
      </c>
      <c r="F13" s="83">
        <f>G13+H13</f>
        <v>0</v>
      </c>
      <c r="G13" s="83"/>
      <c r="H13" s="83"/>
      <c r="I13" s="83"/>
      <c r="J13" s="18" t="s">
        <v>277</v>
      </c>
      <c r="K13" s="186"/>
    </row>
    <row r="14" spans="1:11" ht="44.25" customHeight="1">
      <c r="A14" s="12">
        <v>2</v>
      </c>
      <c r="B14" s="5" t="s">
        <v>348</v>
      </c>
      <c r="C14" s="35">
        <f>C15</f>
        <v>998</v>
      </c>
      <c r="D14" s="35">
        <f t="shared" ref="D14:H14" si="3">D15</f>
        <v>0</v>
      </c>
      <c r="E14" s="35">
        <f t="shared" si="3"/>
        <v>998</v>
      </c>
      <c r="F14" s="35">
        <f t="shared" si="3"/>
        <v>998</v>
      </c>
      <c r="G14" s="35">
        <f t="shared" si="3"/>
        <v>0</v>
      </c>
      <c r="H14" s="35">
        <f t="shared" si="3"/>
        <v>998</v>
      </c>
      <c r="I14" s="78"/>
      <c r="J14" s="5"/>
      <c r="K14" s="4"/>
    </row>
    <row r="15" spans="1:11" ht="65.25" customHeight="1">
      <c r="A15" s="12" t="s">
        <v>349</v>
      </c>
      <c r="B15" s="5" t="s">
        <v>775</v>
      </c>
      <c r="C15" s="35">
        <f>C16</f>
        <v>998</v>
      </c>
      <c r="D15" s="35">
        <f t="shared" ref="D15:H15" si="4">D16</f>
        <v>0</v>
      </c>
      <c r="E15" s="35">
        <f t="shared" si="4"/>
        <v>998</v>
      </c>
      <c r="F15" s="35">
        <f t="shared" si="4"/>
        <v>998</v>
      </c>
      <c r="G15" s="35">
        <f t="shared" si="4"/>
        <v>0</v>
      </c>
      <c r="H15" s="35">
        <f t="shared" si="4"/>
        <v>998</v>
      </c>
      <c r="I15" s="78"/>
      <c r="J15" s="5"/>
      <c r="K15" s="4"/>
    </row>
    <row r="16" spans="1:11" s="74" customFormat="1" ht="48.75" customHeight="1">
      <c r="A16" s="30"/>
      <c r="B16" s="18" t="s">
        <v>351</v>
      </c>
      <c r="C16" s="36">
        <f>D16+E16</f>
        <v>998</v>
      </c>
      <c r="D16" s="36"/>
      <c r="E16" s="36">
        <v>998</v>
      </c>
      <c r="F16" s="36">
        <f>G16+H16</f>
        <v>998</v>
      </c>
      <c r="G16" s="83"/>
      <c r="H16" s="103">
        <v>998</v>
      </c>
      <c r="I16" s="83"/>
      <c r="J16" s="30" t="s">
        <v>777</v>
      </c>
      <c r="K16" s="186"/>
    </row>
    <row r="17" spans="1:13" s="74" customFormat="1" ht="56.25" hidden="1">
      <c r="A17" s="30"/>
      <c r="B17" s="18" t="s">
        <v>351</v>
      </c>
      <c r="C17" s="36">
        <v>0</v>
      </c>
      <c r="D17" s="36"/>
      <c r="E17" s="36">
        <v>0</v>
      </c>
      <c r="F17" s="83"/>
      <c r="G17" s="83"/>
      <c r="H17" s="83"/>
      <c r="I17" s="83"/>
      <c r="J17" s="18" t="s">
        <v>778</v>
      </c>
      <c r="K17" s="186"/>
    </row>
    <row r="18" spans="1:13" s="74" customFormat="1" ht="56.25" hidden="1">
      <c r="A18" s="30"/>
      <c r="B18" s="18" t="s">
        <v>351</v>
      </c>
      <c r="C18" s="36">
        <v>0</v>
      </c>
      <c r="D18" s="36"/>
      <c r="E18" s="36">
        <v>0</v>
      </c>
      <c r="F18" s="83"/>
      <c r="G18" s="83"/>
      <c r="H18" s="83"/>
      <c r="I18" s="83"/>
      <c r="J18" s="18" t="s">
        <v>779</v>
      </c>
      <c r="K18" s="186"/>
    </row>
    <row r="19" spans="1:13" ht="42" hidden="1" customHeight="1">
      <c r="A19" s="12" t="s">
        <v>352</v>
      </c>
      <c r="B19" s="5" t="s">
        <v>776</v>
      </c>
      <c r="C19" s="35">
        <v>0</v>
      </c>
      <c r="D19" s="35">
        <v>0</v>
      </c>
      <c r="E19" s="35">
        <v>0</v>
      </c>
      <c r="F19" s="78"/>
      <c r="G19" s="78"/>
      <c r="H19" s="78"/>
      <c r="I19" s="78"/>
      <c r="J19" s="5"/>
      <c r="K19" s="4"/>
    </row>
    <row r="20" spans="1:13" s="74" customFormat="1" ht="123.75" hidden="1" customHeight="1">
      <c r="A20" s="30"/>
      <c r="B20" s="18" t="s">
        <v>354</v>
      </c>
      <c r="C20" s="36">
        <v>0</v>
      </c>
      <c r="D20" s="36"/>
      <c r="E20" s="36">
        <v>0</v>
      </c>
      <c r="F20" s="83"/>
      <c r="G20" s="83"/>
      <c r="H20" s="83"/>
      <c r="I20" s="83"/>
      <c r="J20" s="18" t="s">
        <v>780</v>
      </c>
      <c r="K20" s="186"/>
    </row>
    <row r="21" spans="1:13">
      <c r="A21" s="6"/>
      <c r="B21" s="8"/>
      <c r="C21" s="8"/>
      <c r="D21" s="8"/>
      <c r="E21" s="8"/>
      <c r="F21" s="8"/>
      <c r="G21" s="8"/>
      <c r="H21" s="8"/>
      <c r="I21" s="8"/>
      <c r="J21" s="8"/>
      <c r="K21" s="8"/>
      <c r="M21" s="57"/>
    </row>
    <row r="25" spans="1:13">
      <c r="H25" s="57"/>
    </row>
  </sheetData>
  <mergeCells count="15">
    <mergeCell ref="I6:I8"/>
    <mergeCell ref="I5:K5"/>
    <mergeCell ref="A1:K1"/>
    <mergeCell ref="A2:K2"/>
    <mergeCell ref="A3:K3"/>
    <mergeCell ref="C6:E6"/>
    <mergeCell ref="J6:J8"/>
    <mergeCell ref="K6:K8"/>
    <mergeCell ref="B6:B8"/>
    <mergeCell ref="A6:A8"/>
    <mergeCell ref="C7:C8"/>
    <mergeCell ref="D7:E7"/>
    <mergeCell ref="F6:H6"/>
    <mergeCell ref="F7:F8"/>
    <mergeCell ref="G7:H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N27"/>
  <sheetViews>
    <sheetView showZeros="0" zoomScale="70" zoomScaleNormal="70" workbookViewId="0">
      <pane xSplit="2" ySplit="10" topLeftCell="D15" activePane="bottomRight" state="frozen"/>
      <selection pane="topRight" activeCell="C1" sqref="C1"/>
      <selection pane="bottomLeft" activeCell="A10" sqref="A10"/>
      <selection pane="bottomRight" activeCell="N14" sqref="N14"/>
    </sheetView>
  </sheetViews>
  <sheetFormatPr defaultRowHeight="18.75"/>
  <cols>
    <col min="1" max="1" width="5.109375" customWidth="1"/>
    <col min="2" max="2" width="33" customWidth="1"/>
    <col min="3" max="3" width="15.21875" customWidth="1"/>
    <col min="4" max="4" width="10.44140625" customWidth="1"/>
    <col min="5" max="5" width="11.6640625" customWidth="1"/>
    <col min="6" max="6" width="14.77734375" customWidth="1"/>
    <col min="7" max="7" width="15" customWidth="1"/>
    <col min="8" max="8" width="11.5546875" customWidth="1"/>
    <col min="9" max="9" width="12.5546875" customWidth="1"/>
    <col min="10" max="10" width="22.88671875" style="1" customWidth="1"/>
    <col min="11" max="11" width="14.44140625" customWidth="1"/>
  </cols>
  <sheetData>
    <row r="1" spans="1:14" ht="25.5">
      <c r="A1" s="530" t="s">
        <v>802</v>
      </c>
      <c r="B1" s="530"/>
      <c r="C1" s="530"/>
      <c r="D1" s="530"/>
      <c r="E1" s="530"/>
      <c r="F1" s="530"/>
      <c r="G1" s="530"/>
      <c r="H1" s="530"/>
      <c r="I1" s="530"/>
      <c r="J1" s="530"/>
      <c r="K1" s="530"/>
    </row>
    <row r="2" spans="1:14" ht="50.25" customHeight="1">
      <c r="A2" s="428" t="s">
        <v>805</v>
      </c>
      <c r="B2" s="428"/>
      <c r="C2" s="428"/>
      <c r="D2" s="428"/>
      <c r="E2" s="428"/>
      <c r="F2" s="428"/>
      <c r="G2" s="428"/>
      <c r="H2" s="428"/>
      <c r="I2" s="428"/>
      <c r="J2" s="428"/>
      <c r="K2" s="428"/>
    </row>
    <row r="3" spans="1:14" ht="25.5">
      <c r="A3" s="530" t="s">
        <v>734</v>
      </c>
      <c r="B3" s="530"/>
      <c r="C3" s="530"/>
      <c r="D3" s="530"/>
      <c r="E3" s="530"/>
      <c r="F3" s="530"/>
      <c r="G3" s="530"/>
      <c r="H3" s="530"/>
      <c r="I3" s="530"/>
      <c r="J3" s="530"/>
      <c r="K3" s="530"/>
    </row>
    <row r="4" spans="1:14" ht="26.25">
      <c r="A4" s="527" t="s">
        <v>307</v>
      </c>
      <c r="B4" s="527"/>
      <c r="C4" s="527"/>
      <c r="D4" s="527"/>
      <c r="E4" s="527"/>
      <c r="F4" s="527"/>
      <c r="G4" s="527"/>
      <c r="H4" s="527"/>
      <c r="I4" s="527"/>
      <c r="J4" s="527"/>
      <c r="K4" s="527"/>
    </row>
    <row r="6" spans="1:14" ht="19.5">
      <c r="H6" s="427" t="s">
        <v>733</v>
      </c>
      <c r="I6" s="427"/>
      <c r="J6" s="427"/>
      <c r="K6" s="427"/>
    </row>
    <row r="7" spans="1:14" ht="69" customHeight="1">
      <c r="A7" s="417" t="s">
        <v>0</v>
      </c>
      <c r="B7" s="417" t="s">
        <v>1</v>
      </c>
      <c r="C7" s="437" t="s">
        <v>704</v>
      </c>
      <c r="D7" s="438"/>
      <c r="E7" s="439"/>
      <c r="F7" s="437" t="s">
        <v>930</v>
      </c>
      <c r="G7" s="438"/>
      <c r="H7" s="439"/>
      <c r="I7" s="417" t="s">
        <v>932</v>
      </c>
      <c r="J7" s="417" t="s">
        <v>248</v>
      </c>
      <c r="K7" s="417" t="s">
        <v>249</v>
      </c>
    </row>
    <row r="8" spans="1:14">
      <c r="A8" s="418"/>
      <c r="B8" s="418"/>
      <c r="C8" s="417" t="s">
        <v>250</v>
      </c>
      <c r="D8" s="457" t="s">
        <v>448</v>
      </c>
      <c r="E8" s="463"/>
      <c r="F8" s="417" t="s">
        <v>250</v>
      </c>
      <c r="G8" s="457" t="s">
        <v>448</v>
      </c>
      <c r="H8" s="463"/>
      <c r="I8" s="418"/>
      <c r="J8" s="418"/>
      <c r="K8" s="418"/>
    </row>
    <row r="9" spans="1:14">
      <c r="A9" s="419"/>
      <c r="B9" s="419"/>
      <c r="C9" s="419"/>
      <c r="D9" s="192" t="s">
        <v>705</v>
      </c>
      <c r="E9" s="192" t="s">
        <v>706</v>
      </c>
      <c r="F9" s="419"/>
      <c r="G9" s="192" t="s">
        <v>705</v>
      </c>
      <c r="H9" s="192" t="s">
        <v>706</v>
      </c>
      <c r="I9" s="419"/>
      <c r="J9" s="419"/>
      <c r="K9" s="419"/>
    </row>
    <row r="10" spans="1:14">
      <c r="A10" s="195">
        <v>1</v>
      </c>
      <c r="B10" s="195">
        <v>2</v>
      </c>
      <c r="C10" s="195">
        <v>3</v>
      </c>
      <c r="D10" s="195">
        <v>4</v>
      </c>
      <c r="E10" s="195">
        <v>5</v>
      </c>
      <c r="F10" s="195">
        <v>6</v>
      </c>
      <c r="G10" s="195">
        <v>7</v>
      </c>
      <c r="H10" s="195">
        <v>8</v>
      </c>
      <c r="I10" s="195">
        <v>9</v>
      </c>
      <c r="J10" s="195">
        <v>10</v>
      </c>
      <c r="K10" s="195">
        <v>11</v>
      </c>
    </row>
    <row r="11" spans="1:14">
      <c r="A11" s="208"/>
      <c r="B11" s="209" t="s">
        <v>774</v>
      </c>
      <c r="C11" s="210">
        <f>C12</f>
        <v>5010</v>
      </c>
      <c r="D11" s="210">
        <f t="shared" ref="D11:H11" si="0">D12</f>
        <v>0</v>
      </c>
      <c r="E11" s="210">
        <f t="shared" si="0"/>
        <v>5010</v>
      </c>
      <c r="F11" s="210">
        <f t="shared" si="0"/>
        <v>1887</v>
      </c>
      <c r="G11" s="210">
        <f t="shared" si="0"/>
        <v>0</v>
      </c>
      <c r="H11" s="210">
        <f t="shared" si="0"/>
        <v>1887</v>
      </c>
      <c r="I11" s="210"/>
      <c r="J11" s="211"/>
      <c r="K11" s="208"/>
    </row>
    <row r="12" spans="1:14" s="180" customFormat="1" ht="48" customHeight="1">
      <c r="A12" s="16"/>
      <c r="B12" s="2" t="s">
        <v>245</v>
      </c>
      <c r="C12" s="34">
        <f>C13+C16</f>
        <v>5010</v>
      </c>
      <c r="D12" s="34">
        <f t="shared" ref="D12:H12" si="1">D13+D16</f>
        <v>0</v>
      </c>
      <c r="E12" s="34">
        <f t="shared" si="1"/>
        <v>5010</v>
      </c>
      <c r="F12" s="34">
        <f t="shared" si="1"/>
        <v>1887</v>
      </c>
      <c r="G12" s="34">
        <f t="shared" si="1"/>
        <v>0</v>
      </c>
      <c r="H12" s="34">
        <f t="shared" si="1"/>
        <v>1887</v>
      </c>
      <c r="I12" s="34"/>
      <c r="J12" s="15"/>
      <c r="K12" s="87"/>
      <c r="N12" s="180">
        <v>998</v>
      </c>
    </row>
    <row r="13" spans="1:14" ht="48.75" customHeight="1">
      <c r="A13" s="12">
        <v>1</v>
      </c>
      <c r="B13" s="5" t="s">
        <v>345</v>
      </c>
      <c r="C13" s="35">
        <f>SUM(C14:C15)</f>
        <v>3123</v>
      </c>
      <c r="D13" s="35">
        <f t="shared" ref="D13:H13" si="2">SUM(D14:D15)</f>
        <v>0</v>
      </c>
      <c r="E13" s="35">
        <f t="shared" si="2"/>
        <v>3123</v>
      </c>
      <c r="F13" s="35">
        <f t="shared" si="2"/>
        <v>0</v>
      </c>
      <c r="G13" s="35">
        <f t="shared" si="2"/>
        <v>0</v>
      </c>
      <c r="H13" s="35">
        <f t="shared" si="2"/>
        <v>0</v>
      </c>
      <c r="I13" s="35"/>
      <c r="J13" s="3"/>
      <c r="K13" s="4"/>
      <c r="N13" s="57">
        <f>N12+H11</f>
        <v>2885</v>
      </c>
    </row>
    <row r="14" spans="1:14" s="74" customFormat="1" ht="87" customHeight="1">
      <c r="A14" s="30" t="s">
        <v>330</v>
      </c>
      <c r="B14" s="18" t="s">
        <v>346</v>
      </c>
      <c r="C14" s="36">
        <f t="shared" ref="C14" si="3">D14+E14</f>
        <v>234</v>
      </c>
      <c r="D14" s="36"/>
      <c r="E14" s="36">
        <v>234</v>
      </c>
      <c r="F14" s="36"/>
      <c r="G14" s="36"/>
      <c r="H14" s="36"/>
      <c r="I14" s="36"/>
      <c r="J14" s="30" t="s">
        <v>277</v>
      </c>
      <c r="K14" s="186"/>
      <c r="N14" s="74">
        <v>1552</v>
      </c>
    </row>
    <row r="15" spans="1:14" s="74" customFormat="1" ht="102" customHeight="1">
      <c r="A15" s="30" t="s">
        <v>331</v>
      </c>
      <c r="B15" s="18" t="s">
        <v>782</v>
      </c>
      <c r="C15" s="36">
        <f>D15+E15</f>
        <v>2889</v>
      </c>
      <c r="D15" s="36"/>
      <c r="E15" s="36">
        <v>2889</v>
      </c>
      <c r="F15" s="36"/>
      <c r="G15" s="36"/>
      <c r="H15" s="36"/>
      <c r="I15" s="36"/>
      <c r="J15" s="30" t="s">
        <v>277</v>
      </c>
      <c r="K15" s="186"/>
      <c r="N15" s="257">
        <f>E11+N14</f>
        <v>6562</v>
      </c>
    </row>
    <row r="16" spans="1:14" ht="60" customHeight="1">
      <c r="A16" s="12">
        <v>2</v>
      </c>
      <c r="B16" s="5" t="s">
        <v>348</v>
      </c>
      <c r="C16" s="35">
        <f>C17+C21</f>
        <v>1887</v>
      </c>
      <c r="D16" s="35">
        <f t="shared" ref="D16:H16" si="4">D17+D21</f>
        <v>0</v>
      </c>
      <c r="E16" s="35">
        <f t="shared" si="4"/>
        <v>1887</v>
      </c>
      <c r="F16" s="35">
        <f t="shared" si="4"/>
        <v>1887</v>
      </c>
      <c r="G16" s="35">
        <f t="shared" si="4"/>
        <v>0</v>
      </c>
      <c r="H16" s="35">
        <f t="shared" si="4"/>
        <v>1887</v>
      </c>
      <c r="I16" s="35"/>
      <c r="J16" s="12"/>
      <c r="K16" s="4"/>
    </row>
    <row r="17" spans="1:14" ht="74.25" customHeight="1">
      <c r="A17" s="12" t="s">
        <v>349</v>
      </c>
      <c r="B17" s="5" t="s">
        <v>775</v>
      </c>
      <c r="C17" s="35">
        <f>SUM(C18:C20)</f>
        <v>1430</v>
      </c>
      <c r="D17" s="35">
        <f t="shared" ref="D17:H17" si="5">SUM(D18:D20)</f>
        <v>0</v>
      </c>
      <c r="E17" s="35">
        <f t="shared" si="5"/>
        <v>1430</v>
      </c>
      <c r="F17" s="35">
        <f t="shared" si="5"/>
        <v>1430</v>
      </c>
      <c r="G17" s="35">
        <f t="shared" si="5"/>
        <v>0</v>
      </c>
      <c r="H17" s="35">
        <f t="shared" si="5"/>
        <v>1430</v>
      </c>
      <c r="I17" s="35"/>
      <c r="J17" s="12"/>
      <c r="K17" s="4"/>
      <c r="M17" s="57"/>
    </row>
    <row r="18" spans="1:14" s="74" customFormat="1" ht="45" customHeight="1">
      <c r="A18" s="30"/>
      <c r="B18" s="18" t="s">
        <v>351</v>
      </c>
      <c r="C18" s="36">
        <f t="shared" ref="C18:C19" si="6">D18+E18</f>
        <v>820</v>
      </c>
      <c r="D18" s="36"/>
      <c r="E18" s="36">
        <v>820</v>
      </c>
      <c r="F18" s="36">
        <f>G18+H18</f>
        <v>820</v>
      </c>
      <c r="G18" s="36"/>
      <c r="H18" s="103">
        <v>820</v>
      </c>
      <c r="I18" s="36"/>
      <c r="J18" s="30" t="s">
        <v>777</v>
      </c>
      <c r="K18" s="83"/>
    </row>
    <row r="19" spans="1:14" s="74" customFormat="1" ht="48" customHeight="1">
      <c r="A19" s="30"/>
      <c r="B19" s="18" t="s">
        <v>351</v>
      </c>
      <c r="C19" s="36">
        <f t="shared" si="6"/>
        <v>610</v>
      </c>
      <c r="D19" s="36"/>
      <c r="E19" s="36">
        <v>610</v>
      </c>
      <c r="F19" s="36">
        <f t="shared" ref="F19" si="7">G19+H19</f>
        <v>610</v>
      </c>
      <c r="G19" s="36"/>
      <c r="H19" s="103">
        <v>610</v>
      </c>
      <c r="I19" s="36"/>
      <c r="J19" s="30" t="s">
        <v>778</v>
      </c>
      <c r="K19" s="186"/>
      <c r="M19" s="257"/>
      <c r="N19" s="257"/>
    </row>
    <row r="20" spans="1:14" s="74" customFormat="1" ht="37.5" hidden="1">
      <c r="A20" s="30"/>
      <c r="B20" s="18" t="s">
        <v>351</v>
      </c>
      <c r="C20" s="36">
        <f>D20+E20</f>
        <v>0</v>
      </c>
      <c r="D20" s="36"/>
      <c r="E20" s="36">
        <v>0</v>
      </c>
      <c r="F20" s="36"/>
      <c r="G20" s="36"/>
      <c r="H20" s="36"/>
      <c r="I20" s="36"/>
      <c r="J20" s="30" t="s">
        <v>779</v>
      </c>
      <c r="K20" s="186"/>
    </row>
    <row r="21" spans="1:14" ht="37.5">
      <c r="A21" s="12" t="s">
        <v>352</v>
      </c>
      <c r="B21" s="5" t="s">
        <v>776</v>
      </c>
      <c r="C21" s="35">
        <f>C22</f>
        <v>457</v>
      </c>
      <c r="D21" s="35">
        <f t="shared" ref="D21:H21" si="8">D22</f>
        <v>0</v>
      </c>
      <c r="E21" s="35">
        <f t="shared" si="8"/>
        <v>457</v>
      </c>
      <c r="F21" s="35">
        <f t="shared" si="8"/>
        <v>457</v>
      </c>
      <c r="G21" s="35">
        <f t="shared" si="8"/>
        <v>0</v>
      </c>
      <c r="H21" s="35">
        <f t="shared" si="8"/>
        <v>457</v>
      </c>
      <c r="I21" s="35"/>
      <c r="J21" s="12"/>
      <c r="K21" s="4"/>
      <c r="N21" s="57"/>
    </row>
    <row r="22" spans="1:14" s="74" customFormat="1" ht="122.25" customHeight="1">
      <c r="A22" s="30"/>
      <c r="B22" s="18" t="s">
        <v>354</v>
      </c>
      <c r="C22" s="36">
        <f>D22+E22</f>
        <v>457</v>
      </c>
      <c r="D22" s="36"/>
      <c r="E22" s="36">
        <v>457</v>
      </c>
      <c r="F22" s="36">
        <f t="shared" ref="F22" si="9">G22+H22</f>
        <v>457</v>
      </c>
      <c r="G22" s="36"/>
      <c r="H22" s="103">
        <v>457</v>
      </c>
      <c r="I22" s="36"/>
      <c r="J22" s="30" t="s">
        <v>780</v>
      </c>
      <c r="K22" s="186"/>
      <c r="M22" s="257"/>
    </row>
    <row r="23" spans="1:14">
      <c r="A23" s="8"/>
      <c r="B23" s="8"/>
      <c r="C23" s="8"/>
      <c r="D23" s="8"/>
      <c r="E23" s="8"/>
      <c r="F23" s="8"/>
      <c r="G23" s="8"/>
      <c r="H23" s="8"/>
      <c r="I23" s="8"/>
      <c r="J23" s="6"/>
      <c r="K23" s="8"/>
    </row>
    <row r="25" spans="1:14">
      <c r="F25" s="57"/>
      <c r="H25" s="57"/>
    </row>
    <row r="26" spans="1:14">
      <c r="F26" s="57"/>
      <c r="H26" s="57"/>
    </row>
    <row r="27" spans="1:14">
      <c r="F27" s="57"/>
    </row>
  </sheetData>
  <mergeCells count="16">
    <mergeCell ref="A7:A9"/>
    <mergeCell ref="H6:K6"/>
    <mergeCell ref="A1:K1"/>
    <mergeCell ref="A2:K2"/>
    <mergeCell ref="A3:K3"/>
    <mergeCell ref="F7:H7"/>
    <mergeCell ref="F8:F9"/>
    <mergeCell ref="G8:H8"/>
    <mergeCell ref="I7:I9"/>
    <mergeCell ref="A4:K4"/>
    <mergeCell ref="D8:E8"/>
    <mergeCell ref="C8:C9"/>
    <mergeCell ref="C7:E7"/>
    <mergeCell ref="J7:J9"/>
    <mergeCell ref="K7:K9"/>
    <mergeCell ref="B7: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33"/>
  <sheetViews>
    <sheetView showZeros="0" topLeftCell="A3" zoomScale="70" zoomScaleNormal="70" workbookViewId="0">
      <pane xSplit="2" ySplit="7" topLeftCell="C10" activePane="bottomRight" state="frozen"/>
      <selection activeCell="A3" sqref="A3"/>
      <selection pane="topRight" activeCell="C3" sqref="C3"/>
      <selection pane="bottomLeft" activeCell="A10" sqref="A10"/>
      <selection pane="bottomRight" activeCell="H30" sqref="H30"/>
    </sheetView>
  </sheetViews>
  <sheetFormatPr defaultRowHeight="18.75"/>
  <cols>
    <col min="1" max="1" width="5.33203125" customWidth="1"/>
    <col min="2" max="2" width="46.77734375" customWidth="1"/>
    <col min="3" max="3" width="18.88671875" customWidth="1"/>
    <col min="4" max="4" width="15" customWidth="1"/>
    <col min="5" max="5" width="12.33203125" customWidth="1"/>
    <col min="6" max="6" width="13" customWidth="1"/>
    <col min="7" max="7" width="12.109375" customWidth="1"/>
    <col min="8" max="8" width="14.109375" customWidth="1"/>
    <col min="9" max="9" width="13.77734375" customWidth="1"/>
    <col min="10" max="10" width="23.33203125" style="1" customWidth="1"/>
  </cols>
  <sheetData>
    <row r="1" spans="1:11" ht="25.5">
      <c r="A1" s="428" t="s">
        <v>803</v>
      </c>
      <c r="B1" s="428"/>
      <c r="C1" s="428"/>
      <c r="D1" s="428"/>
      <c r="E1" s="428"/>
      <c r="F1" s="428"/>
      <c r="G1" s="428"/>
      <c r="H1" s="428"/>
      <c r="I1" s="428"/>
      <c r="J1" s="428"/>
      <c r="K1" s="428"/>
    </row>
    <row r="2" spans="1:11" ht="73.5" customHeight="1">
      <c r="A2" s="428" t="s">
        <v>808</v>
      </c>
      <c r="B2" s="428"/>
      <c r="C2" s="428"/>
      <c r="D2" s="428"/>
      <c r="E2" s="428"/>
      <c r="F2" s="428"/>
      <c r="G2" s="428"/>
      <c r="H2" s="428"/>
      <c r="I2" s="428"/>
      <c r="J2" s="428"/>
      <c r="K2" s="428"/>
    </row>
    <row r="3" spans="1:11" ht="26.25">
      <c r="A3" s="527" t="s">
        <v>307</v>
      </c>
      <c r="B3" s="527"/>
      <c r="C3" s="527"/>
      <c r="D3" s="527"/>
      <c r="E3" s="527"/>
      <c r="F3" s="527"/>
      <c r="G3" s="527"/>
      <c r="H3" s="527"/>
      <c r="I3" s="527"/>
      <c r="J3" s="527"/>
      <c r="K3" s="527"/>
    </row>
    <row r="5" spans="1:11" ht="19.5">
      <c r="H5" s="427" t="s">
        <v>733</v>
      </c>
      <c r="I5" s="427"/>
      <c r="J5" s="427"/>
      <c r="K5" s="427"/>
    </row>
    <row r="6" spans="1:11" ht="61.5" customHeight="1">
      <c r="A6" s="417" t="s">
        <v>0</v>
      </c>
      <c r="B6" s="417" t="s">
        <v>1</v>
      </c>
      <c r="C6" s="437" t="s">
        <v>754</v>
      </c>
      <c r="D6" s="438"/>
      <c r="E6" s="439"/>
      <c r="F6" s="437" t="s">
        <v>933</v>
      </c>
      <c r="G6" s="438"/>
      <c r="H6" s="439"/>
      <c r="I6" s="417" t="s">
        <v>781</v>
      </c>
      <c r="J6" s="417" t="s">
        <v>248</v>
      </c>
      <c r="K6" s="417" t="s">
        <v>249</v>
      </c>
    </row>
    <row r="7" spans="1:11">
      <c r="A7" s="418"/>
      <c r="B7" s="418"/>
      <c r="C7" s="417" t="s">
        <v>250</v>
      </c>
      <c r="D7" s="457" t="s">
        <v>448</v>
      </c>
      <c r="E7" s="463"/>
      <c r="F7" s="417" t="s">
        <v>250</v>
      </c>
      <c r="G7" s="457" t="s">
        <v>448</v>
      </c>
      <c r="H7" s="463"/>
      <c r="I7" s="418"/>
      <c r="J7" s="418"/>
      <c r="K7" s="418"/>
    </row>
    <row r="8" spans="1:11" ht="34.5" customHeight="1">
      <c r="A8" s="419"/>
      <c r="B8" s="419"/>
      <c r="C8" s="419"/>
      <c r="D8" s="212" t="s">
        <v>705</v>
      </c>
      <c r="E8" s="212" t="s">
        <v>706</v>
      </c>
      <c r="F8" s="419"/>
      <c r="G8" s="212" t="s">
        <v>705</v>
      </c>
      <c r="H8" s="212" t="s">
        <v>706</v>
      </c>
      <c r="I8" s="419"/>
      <c r="J8" s="419"/>
      <c r="K8" s="419"/>
    </row>
    <row r="9" spans="1:11">
      <c r="A9" s="195">
        <v>1</v>
      </c>
      <c r="B9" s="195">
        <v>2</v>
      </c>
      <c r="C9" s="195">
        <v>3</v>
      </c>
      <c r="D9" s="195">
        <v>4</v>
      </c>
      <c r="E9" s="195">
        <v>5</v>
      </c>
      <c r="F9" s="195">
        <v>6</v>
      </c>
      <c r="G9" s="195">
        <v>7</v>
      </c>
      <c r="H9" s="195">
        <v>8</v>
      </c>
      <c r="I9" s="195">
        <v>9</v>
      </c>
      <c r="J9" s="195">
        <v>10</v>
      </c>
      <c r="K9" s="195">
        <v>11</v>
      </c>
    </row>
    <row r="10" spans="1:11" s="180" customFormat="1">
      <c r="A10" s="204"/>
      <c r="B10" s="205" t="s">
        <v>774</v>
      </c>
      <c r="C10" s="206">
        <f>C11</f>
        <v>1393</v>
      </c>
      <c r="D10" s="206">
        <f t="shared" ref="D10:H10" si="0">D11</f>
        <v>0</v>
      </c>
      <c r="E10" s="206">
        <f t="shared" si="0"/>
        <v>1393</v>
      </c>
      <c r="F10" s="206">
        <f t="shared" si="0"/>
        <v>134</v>
      </c>
      <c r="G10" s="206">
        <f t="shared" si="0"/>
        <v>0</v>
      </c>
      <c r="H10" s="206">
        <f t="shared" si="0"/>
        <v>134</v>
      </c>
      <c r="I10" s="206"/>
      <c r="J10" s="207"/>
      <c r="K10" s="204"/>
    </row>
    <row r="11" spans="1:11" s="180" customFormat="1" ht="57" customHeight="1">
      <c r="A11" s="87"/>
      <c r="B11" s="2" t="s">
        <v>246</v>
      </c>
      <c r="C11" s="34">
        <f>C12+C18+C24+C29+C31</f>
        <v>1393</v>
      </c>
      <c r="D11" s="34">
        <f t="shared" ref="D11:H11" si="1">D12+D18+D24+D29+D31</f>
        <v>0</v>
      </c>
      <c r="E11" s="34">
        <f t="shared" si="1"/>
        <v>1393</v>
      </c>
      <c r="F11" s="34">
        <f t="shared" si="1"/>
        <v>134</v>
      </c>
      <c r="G11" s="34">
        <f t="shared" si="1"/>
        <v>0</v>
      </c>
      <c r="H11" s="34">
        <f t="shared" si="1"/>
        <v>134</v>
      </c>
      <c r="I11" s="34"/>
      <c r="J11" s="15"/>
      <c r="K11" s="87"/>
    </row>
    <row r="12" spans="1:11" s="180" customFormat="1" ht="49.5" customHeight="1">
      <c r="A12" s="20">
        <v>1</v>
      </c>
      <c r="B12" s="2" t="s">
        <v>358</v>
      </c>
      <c r="C12" s="34">
        <f>SUM(C13:C17)</f>
        <v>420</v>
      </c>
      <c r="D12" s="34">
        <f t="shared" ref="D12:H12" si="2">SUM(D13:D17)</f>
        <v>0</v>
      </c>
      <c r="E12" s="34">
        <f t="shared" si="2"/>
        <v>420</v>
      </c>
      <c r="F12" s="34">
        <f t="shared" si="2"/>
        <v>0</v>
      </c>
      <c r="G12" s="34">
        <f t="shared" si="2"/>
        <v>0</v>
      </c>
      <c r="H12" s="34">
        <f t="shared" si="2"/>
        <v>0</v>
      </c>
      <c r="I12" s="34"/>
      <c r="J12" s="15"/>
      <c r="K12" s="87"/>
    </row>
    <row r="13" spans="1:11" s="74" customFormat="1" ht="48" customHeight="1">
      <c r="A13" s="186"/>
      <c r="B13" s="18" t="s">
        <v>783</v>
      </c>
      <c r="C13" s="36">
        <f t="shared" ref="C13:C17" si="3">D13+E13</f>
        <v>391</v>
      </c>
      <c r="D13" s="36"/>
      <c r="E13" s="36">
        <v>391</v>
      </c>
      <c r="F13" s="36"/>
      <c r="G13" s="36"/>
      <c r="H13" s="36"/>
      <c r="I13" s="36"/>
      <c r="J13" s="30" t="s">
        <v>277</v>
      </c>
      <c r="K13" s="186"/>
    </row>
    <row r="14" spans="1:11" s="74" customFormat="1" ht="50.25" customHeight="1">
      <c r="A14" s="186"/>
      <c r="B14" s="18" t="s">
        <v>784</v>
      </c>
      <c r="C14" s="36">
        <f t="shared" si="3"/>
        <v>29</v>
      </c>
      <c r="D14" s="36"/>
      <c r="E14" s="36">
        <v>29</v>
      </c>
      <c r="F14" s="36"/>
      <c r="G14" s="36"/>
      <c r="H14" s="36"/>
      <c r="I14" s="36"/>
      <c r="J14" s="30" t="s">
        <v>796</v>
      </c>
      <c r="K14" s="186"/>
    </row>
    <row r="15" spans="1:11" s="74" customFormat="1" ht="48" hidden="1" customHeight="1">
      <c r="A15" s="186"/>
      <c r="B15" s="18" t="s">
        <v>785</v>
      </c>
      <c r="C15" s="36">
        <f t="shared" si="3"/>
        <v>0</v>
      </c>
      <c r="D15" s="36"/>
      <c r="E15" s="36"/>
      <c r="F15" s="36"/>
      <c r="G15" s="36"/>
      <c r="H15" s="36"/>
      <c r="I15" s="36"/>
      <c r="J15" s="30" t="s">
        <v>381</v>
      </c>
      <c r="K15" s="186"/>
    </row>
    <row r="16" spans="1:11" s="74" customFormat="1" ht="48" hidden="1" customHeight="1">
      <c r="A16" s="186"/>
      <c r="B16" s="18" t="s">
        <v>786</v>
      </c>
      <c r="C16" s="36">
        <f t="shared" si="3"/>
        <v>0</v>
      </c>
      <c r="D16" s="36"/>
      <c r="E16" s="36"/>
      <c r="F16" s="36"/>
      <c r="G16" s="36"/>
      <c r="H16" s="36"/>
      <c r="I16" s="36"/>
      <c r="J16" s="30" t="s">
        <v>382</v>
      </c>
      <c r="K16" s="186"/>
    </row>
    <row r="17" spans="1:11" s="74" customFormat="1" ht="45" hidden="1" customHeight="1">
      <c r="A17" s="186"/>
      <c r="B17" s="18" t="s">
        <v>787</v>
      </c>
      <c r="C17" s="36">
        <f t="shared" si="3"/>
        <v>0</v>
      </c>
      <c r="D17" s="36"/>
      <c r="E17" s="36"/>
      <c r="F17" s="36"/>
      <c r="G17" s="36"/>
      <c r="H17" s="36"/>
      <c r="I17" s="36"/>
      <c r="J17" s="30" t="s">
        <v>722</v>
      </c>
      <c r="K17" s="186"/>
    </row>
    <row r="18" spans="1:11" s="180" customFormat="1" ht="96.75" customHeight="1">
      <c r="A18" s="20">
        <v>2</v>
      </c>
      <c r="B18" s="2" t="s">
        <v>359</v>
      </c>
      <c r="C18" s="34">
        <f>C19</f>
        <v>778</v>
      </c>
      <c r="D18" s="34">
        <f t="shared" ref="D18:H18" si="4">D19</f>
        <v>0</v>
      </c>
      <c r="E18" s="34">
        <f t="shared" si="4"/>
        <v>778</v>
      </c>
      <c r="F18" s="34">
        <f t="shared" si="4"/>
        <v>0</v>
      </c>
      <c r="G18" s="34">
        <f t="shared" si="4"/>
        <v>0</v>
      </c>
      <c r="H18" s="34">
        <f t="shared" si="4"/>
        <v>0</v>
      </c>
      <c r="I18" s="34"/>
      <c r="J18" s="16"/>
      <c r="K18" s="87"/>
    </row>
    <row r="19" spans="1:11" ht="84.75" customHeight="1">
      <c r="A19" s="4"/>
      <c r="B19" s="5" t="s">
        <v>788</v>
      </c>
      <c r="C19" s="35">
        <f>SUM(C20:C23)</f>
        <v>778</v>
      </c>
      <c r="D19" s="35">
        <f t="shared" ref="D19:H19" si="5">SUM(D20:D23)</f>
        <v>0</v>
      </c>
      <c r="E19" s="35">
        <f t="shared" si="5"/>
        <v>778</v>
      </c>
      <c r="F19" s="35">
        <f t="shared" si="5"/>
        <v>0</v>
      </c>
      <c r="G19" s="35">
        <f t="shared" si="5"/>
        <v>0</v>
      </c>
      <c r="H19" s="35">
        <f t="shared" si="5"/>
        <v>0</v>
      </c>
      <c r="I19" s="35"/>
      <c r="J19" s="12"/>
      <c r="K19" s="4"/>
    </row>
    <row r="20" spans="1:11" s="74" customFormat="1" ht="66" customHeight="1">
      <c r="A20" s="186"/>
      <c r="B20" s="18" t="s">
        <v>789</v>
      </c>
      <c r="C20" s="36">
        <f t="shared" ref="C20:C23" si="6">D20+E20</f>
        <v>66</v>
      </c>
      <c r="D20" s="36"/>
      <c r="E20" s="36">
        <v>66</v>
      </c>
      <c r="F20" s="36"/>
      <c r="G20" s="36"/>
      <c r="H20" s="36"/>
      <c r="I20" s="36"/>
      <c r="J20" s="30" t="s">
        <v>277</v>
      </c>
      <c r="K20" s="186"/>
    </row>
    <row r="21" spans="1:11" s="74" customFormat="1" ht="61.5" customHeight="1">
      <c r="A21" s="186"/>
      <c r="B21" s="18" t="s">
        <v>790</v>
      </c>
      <c r="C21" s="36">
        <f t="shared" si="6"/>
        <v>712</v>
      </c>
      <c r="D21" s="36"/>
      <c r="E21" s="36">
        <v>712</v>
      </c>
      <c r="F21" s="36"/>
      <c r="G21" s="36"/>
      <c r="H21" s="36"/>
      <c r="I21" s="36"/>
      <c r="J21" s="30" t="s">
        <v>796</v>
      </c>
      <c r="K21" s="186"/>
    </row>
    <row r="22" spans="1:11" s="74" customFormat="1" ht="64.5" hidden="1" customHeight="1">
      <c r="A22" s="186"/>
      <c r="B22" s="18" t="s">
        <v>791</v>
      </c>
      <c r="C22" s="36">
        <f t="shared" si="6"/>
        <v>0</v>
      </c>
      <c r="D22" s="36"/>
      <c r="E22" s="36"/>
      <c r="F22" s="36"/>
      <c r="G22" s="36"/>
      <c r="H22" s="36"/>
      <c r="I22" s="36"/>
      <c r="J22" s="30" t="s">
        <v>381</v>
      </c>
      <c r="K22" s="186"/>
    </row>
    <row r="23" spans="1:11" s="74" customFormat="1" ht="64.5" hidden="1" customHeight="1">
      <c r="A23" s="186"/>
      <c r="B23" s="18" t="s">
        <v>792</v>
      </c>
      <c r="C23" s="36">
        <f t="shared" si="6"/>
        <v>0</v>
      </c>
      <c r="D23" s="36"/>
      <c r="E23" s="36"/>
      <c r="F23" s="36"/>
      <c r="G23" s="36"/>
      <c r="H23" s="36"/>
      <c r="I23" s="36"/>
      <c r="J23" s="30" t="s">
        <v>382</v>
      </c>
      <c r="K23" s="186"/>
    </row>
    <row r="24" spans="1:11" s="180" customFormat="1" ht="51.75" hidden="1" customHeight="1">
      <c r="A24" s="20">
        <v>3</v>
      </c>
      <c r="B24" s="2" t="s">
        <v>361</v>
      </c>
      <c r="C24" s="34">
        <f>C25</f>
        <v>0</v>
      </c>
      <c r="D24" s="34">
        <f t="shared" ref="D24:H24" si="7">D25</f>
        <v>0</v>
      </c>
      <c r="E24" s="34">
        <f t="shared" si="7"/>
        <v>0</v>
      </c>
      <c r="F24" s="34">
        <f t="shared" si="7"/>
        <v>0</v>
      </c>
      <c r="G24" s="34">
        <f t="shared" si="7"/>
        <v>0</v>
      </c>
      <c r="H24" s="34">
        <f t="shared" si="7"/>
        <v>0</v>
      </c>
      <c r="I24" s="34"/>
      <c r="J24" s="16"/>
      <c r="K24" s="87"/>
    </row>
    <row r="25" spans="1:11" ht="108.75" hidden="1" customHeight="1">
      <c r="A25" s="4"/>
      <c r="B25" s="5" t="s">
        <v>362</v>
      </c>
      <c r="C25" s="36">
        <f>SUM(C26:C28)</f>
        <v>0</v>
      </c>
      <c r="D25" s="36">
        <f t="shared" ref="D25:H25" si="8">SUM(D26:D28)</f>
        <v>0</v>
      </c>
      <c r="E25" s="36">
        <f t="shared" si="8"/>
        <v>0</v>
      </c>
      <c r="F25" s="36">
        <f t="shared" si="8"/>
        <v>0</v>
      </c>
      <c r="G25" s="36">
        <f t="shared" si="8"/>
        <v>0</v>
      </c>
      <c r="H25" s="36">
        <f t="shared" si="8"/>
        <v>0</v>
      </c>
      <c r="I25" s="35"/>
      <c r="J25" s="12"/>
      <c r="K25" s="4"/>
    </row>
    <row r="26" spans="1:11" s="74" customFormat="1" ht="75.75" hidden="1" customHeight="1">
      <c r="A26" s="186"/>
      <c r="B26" s="18" t="s">
        <v>793</v>
      </c>
      <c r="C26" s="36">
        <f t="shared" ref="C26:C27" si="9">D26+E26</f>
        <v>0</v>
      </c>
      <c r="D26" s="36"/>
      <c r="E26" s="36"/>
      <c r="F26" s="36"/>
      <c r="G26" s="36"/>
      <c r="H26" s="36"/>
      <c r="I26" s="36"/>
      <c r="J26" s="30" t="s">
        <v>383</v>
      </c>
      <c r="K26" s="186"/>
    </row>
    <row r="27" spans="1:11" s="74" customFormat="1" ht="75.75" hidden="1" customHeight="1">
      <c r="A27" s="186"/>
      <c r="B27" s="18" t="s">
        <v>794</v>
      </c>
      <c r="C27" s="36">
        <f t="shared" si="9"/>
        <v>0</v>
      </c>
      <c r="D27" s="36"/>
      <c r="E27" s="36"/>
      <c r="F27" s="36"/>
      <c r="G27" s="36"/>
      <c r="H27" s="36"/>
      <c r="I27" s="36"/>
      <c r="J27" s="30" t="s">
        <v>383</v>
      </c>
      <c r="K27" s="186"/>
    </row>
    <row r="28" spans="1:11" s="74" customFormat="1" ht="75.75" hidden="1" customHeight="1">
      <c r="A28" s="186"/>
      <c r="B28" s="18" t="s">
        <v>795</v>
      </c>
      <c r="C28" s="36">
        <f>D28+E28</f>
        <v>0</v>
      </c>
      <c r="D28" s="36"/>
      <c r="E28" s="36"/>
      <c r="F28" s="36"/>
      <c r="G28" s="36"/>
      <c r="H28" s="36"/>
      <c r="I28" s="36"/>
      <c r="J28" s="30" t="s">
        <v>383</v>
      </c>
      <c r="K28" s="186"/>
    </row>
    <row r="29" spans="1:11" s="180" customFormat="1" ht="64.5" customHeight="1">
      <c r="A29" s="20">
        <v>4</v>
      </c>
      <c r="B29" s="2" t="s">
        <v>363</v>
      </c>
      <c r="C29" s="34">
        <f>C30</f>
        <v>134</v>
      </c>
      <c r="D29" s="34">
        <f t="shared" ref="D29:H29" si="10">D30</f>
        <v>0</v>
      </c>
      <c r="E29" s="34">
        <f t="shared" si="10"/>
        <v>134</v>
      </c>
      <c r="F29" s="34">
        <f t="shared" si="10"/>
        <v>134</v>
      </c>
      <c r="G29" s="34">
        <f t="shared" si="10"/>
        <v>0</v>
      </c>
      <c r="H29" s="34">
        <f t="shared" si="10"/>
        <v>134</v>
      </c>
      <c r="I29" s="34"/>
      <c r="J29" s="16"/>
      <c r="K29" s="87"/>
    </row>
    <row r="30" spans="1:11" s="74" customFormat="1" ht="58.5" customHeight="1">
      <c r="A30" s="186"/>
      <c r="B30" s="18" t="s">
        <v>364</v>
      </c>
      <c r="C30" s="36">
        <f>D30+E30</f>
        <v>134</v>
      </c>
      <c r="D30" s="36"/>
      <c r="E30" s="36">
        <v>134</v>
      </c>
      <c r="F30" s="36">
        <f>G30+H30</f>
        <v>134</v>
      </c>
      <c r="G30" s="36"/>
      <c r="H30" s="103">
        <v>134</v>
      </c>
      <c r="I30" s="36"/>
      <c r="J30" s="30" t="s">
        <v>384</v>
      </c>
      <c r="K30" s="186"/>
    </row>
    <row r="31" spans="1:11" s="180" customFormat="1" ht="85.5" customHeight="1">
      <c r="A31" s="20">
        <v>5</v>
      </c>
      <c r="B31" s="2" t="s">
        <v>365</v>
      </c>
      <c r="C31" s="34">
        <f>C32</f>
        <v>61</v>
      </c>
      <c r="D31" s="34">
        <f t="shared" ref="D31:H31" si="11">D32</f>
        <v>0</v>
      </c>
      <c r="E31" s="34">
        <f t="shared" si="11"/>
        <v>61</v>
      </c>
      <c r="F31" s="34">
        <f t="shared" si="11"/>
        <v>0</v>
      </c>
      <c r="G31" s="34">
        <f t="shared" si="11"/>
        <v>0</v>
      </c>
      <c r="H31" s="34">
        <f t="shared" si="11"/>
        <v>0</v>
      </c>
      <c r="I31" s="34"/>
      <c r="J31" s="16"/>
      <c r="K31" s="87"/>
    </row>
    <row r="32" spans="1:11" s="62" customFormat="1" ht="74.25" customHeight="1">
      <c r="A32" s="213"/>
      <c r="B32" s="28" t="s">
        <v>366</v>
      </c>
      <c r="C32" s="39">
        <f>D32+E32</f>
        <v>61</v>
      </c>
      <c r="D32" s="39"/>
      <c r="E32" s="39">
        <v>61</v>
      </c>
      <c r="F32" s="39"/>
      <c r="G32" s="39"/>
      <c r="H32" s="39"/>
      <c r="I32" s="39"/>
      <c r="J32" s="27" t="s">
        <v>385</v>
      </c>
      <c r="K32" s="213"/>
    </row>
    <row r="33" spans="1:11">
      <c r="A33" s="8"/>
      <c r="B33" s="8"/>
      <c r="C33" s="8"/>
      <c r="D33" s="8"/>
      <c r="E33" s="8"/>
      <c r="F33" s="8"/>
      <c r="G33" s="8"/>
      <c r="H33" s="8"/>
      <c r="I33" s="8"/>
      <c r="J33" s="6"/>
      <c r="K33" s="8"/>
    </row>
  </sheetData>
  <mergeCells count="15">
    <mergeCell ref="H5:K5"/>
    <mergeCell ref="I6:I8"/>
    <mergeCell ref="A1:K1"/>
    <mergeCell ref="A2:K2"/>
    <mergeCell ref="A3:K3"/>
    <mergeCell ref="J6:J8"/>
    <mergeCell ref="K6:K8"/>
    <mergeCell ref="C7:C8"/>
    <mergeCell ref="D7:E7"/>
    <mergeCell ref="A6:A8"/>
    <mergeCell ref="B6:B8"/>
    <mergeCell ref="C6:E6"/>
    <mergeCell ref="F6:H6"/>
    <mergeCell ref="F7:F8"/>
    <mergeCell ref="G7:H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K33"/>
  <sheetViews>
    <sheetView showZeros="0" topLeftCell="A12" zoomScale="70" zoomScaleNormal="70" workbookViewId="0">
      <selection activeCell="H29" sqref="H29"/>
    </sheetView>
  </sheetViews>
  <sheetFormatPr defaultRowHeight="18.75"/>
  <cols>
    <col min="1" max="1" width="4.5546875" customWidth="1"/>
    <col min="2" max="2" width="45.6640625" customWidth="1"/>
    <col min="3" max="3" width="15.88671875" customWidth="1"/>
    <col min="4" max="4" width="12.88671875" customWidth="1"/>
    <col min="5" max="5" width="12.33203125" customWidth="1"/>
    <col min="6" max="6" width="15.44140625" customWidth="1"/>
    <col min="7" max="7" width="12.88671875" customWidth="1"/>
    <col min="8" max="8" width="12.109375" customWidth="1"/>
    <col min="9" max="9" width="13.21875" customWidth="1"/>
    <col min="10" max="10" width="23.109375" style="1" customWidth="1"/>
    <col min="11" max="11" width="11.77734375" customWidth="1"/>
  </cols>
  <sheetData>
    <row r="1" spans="1:11" ht="27" customHeight="1">
      <c r="A1" s="428" t="s">
        <v>804</v>
      </c>
      <c r="B1" s="428"/>
      <c r="C1" s="428"/>
      <c r="D1" s="428"/>
      <c r="E1" s="428"/>
      <c r="F1" s="428"/>
      <c r="G1" s="428"/>
      <c r="H1" s="428"/>
      <c r="I1" s="428"/>
      <c r="J1" s="428"/>
      <c r="K1" s="428"/>
    </row>
    <row r="2" spans="1:11" ht="80.25" customHeight="1">
      <c r="A2" s="428" t="s">
        <v>809</v>
      </c>
      <c r="B2" s="428"/>
      <c r="C2" s="428"/>
      <c r="D2" s="428"/>
      <c r="E2" s="428"/>
      <c r="F2" s="428"/>
      <c r="G2" s="428"/>
      <c r="H2" s="428"/>
      <c r="I2" s="428"/>
      <c r="J2" s="428"/>
      <c r="K2" s="428"/>
    </row>
    <row r="3" spans="1:11" ht="26.25">
      <c r="A3" s="527" t="s">
        <v>307</v>
      </c>
      <c r="B3" s="527"/>
      <c r="C3" s="527"/>
      <c r="D3" s="527"/>
      <c r="E3" s="527"/>
      <c r="F3" s="527"/>
      <c r="G3" s="527"/>
      <c r="H3" s="527"/>
      <c r="I3" s="527"/>
      <c r="J3" s="527"/>
      <c r="K3" s="527"/>
    </row>
    <row r="5" spans="1:11" ht="19.5">
      <c r="H5" s="427" t="s">
        <v>733</v>
      </c>
      <c r="I5" s="427"/>
      <c r="J5" s="427"/>
      <c r="K5" s="427"/>
    </row>
    <row r="6" spans="1:11" ht="65.25" customHeight="1">
      <c r="A6" s="420" t="s">
        <v>0</v>
      </c>
      <c r="B6" s="420" t="s">
        <v>1</v>
      </c>
      <c r="C6" s="437" t="s">
        <v>704</v>
      </c>
      <c r="D6" s="438"/>
      <c r="E6" s="439"/>
      <c r="F6" s="437" t="s">
        <v>934</v>
      </c>
      <c r="G6" s="438"/>
      <c r="H6" s="439"/>
      <c r="I6" s="417" t="s">
        <v>932</v>
      </c>
      <c r="J6" s="420" t="s">
        <v>248</v>
      </c>
      <c r="K6" s="420" t="s">
        <v>249</v>
      </c>
    </row>
    <row r="7" spans="1:11">
      <c r="A7" s="420"/>
      <c r="B7" s="420"/>
      <c r="C7" s="420" t="s">
        <v>250</v>
      </c>
      <c r="D7" s="531" t="s">
        <v>448</v>
      </c>
      <c r="E7" s="531"/>
      <c r="F7" s="420" t="s">
        <v>250</v>
      </c>
      <c r="G7" s="531" t="s">
        <v>448</v>
      </c>
      <c r="H7" s="531"/>
      <c r="I7" s="418"/>
      <c r="J7" s="420"/>
      <c r="K7" s="420"/>
    </row>
    <row r="8" spans="1:11">
      <c r="A8" s="420"/>
      <c r="B8" s="420"/>
      <c r="C8" s="420"/>
      <c r="D8" s="192" t="s">
        <v>705</v>
      </c>
      <c r="E8" s="192" t="s">
        <v>706</v>
      </c>
      <c r="F8" s="420"/>
      <c r="G8" s="192" t="s">
        <v>705</v>
      </c>
      <c r="H8" s="192" t="s">
        <v>706</v>
      </c>
      <c r="I8" s="419"/>
      <c r="J8" s="420"/>
      <c r="K8" s="420"/>
    </row>
    <row r="9" spans="1:11">
      <c r="A9" s="195">
        <v>1</v>
      </c>
      <c r="B9" s="195">
        <v>2</v>
      </c>
      <c r="C9" s="195">
        <v>3</v>
      </c>
      <c r="D9" s="195">
        <v>4</v>
      </c>
      <c r="E9" s="195">
        <v>5</v>
      </c>
      <c r="F9" s="195">
        <v>6</v>
      </c>
      <c r="G9" s="195">
        <v>7</v>
      </c>
      <c r="H9" s="195">
        <v>8</v>
      </c>
      <c r="I9" s="195">
        <v>9</v>
      </c>
      <c r="J9" s="195">
        <v>10</v>
      </c>
      <c r="K9" s="195">
        <v>11</v>
      </c>
    </row>
    <row r="10" spans="1:11" s="180" customFormat="1">
      <c r="A10" s="204"/>
      <c r="B10" s="205" t="s">
        <v>774</v>
      </c>
      <c r="C10" s="206">
        <f>C11</f>
        <v>3033</v>
      </c>
      <c r="D10" s="206">
        <f t="shared" ref="D10:H10" si="0">D11</f>
        <v>0</v>
      </c>
      <c r="E10" s="206">
        <f t="shared" si="0"/>
        <v>3033</v>
      </c>
      <c r="F10" s="206">
        <f t="shared" si="0"/>
        <v>134</v>
      </c>
      <c r="G10" s="206">
        <f t="shared" si="0"/>
        <v>0</v>
      </c>
      <c r="H10" s="206">
        <f t="shared" si="0"/>
        <v>134</v>
      </c>
      <c r="I10" s="204"/>
      <c r="J10" s="207"/>
      <c r="K10" s="204"/>
    </row>
    <row r="11" spans="1:11" s="180" customFormat="1" ht="73.5" customHeight="1">
      <c r="A11" s="87"/>
      <c r="B11" s="2" t="s">
        <v>246</v>
      </c>
      <c r="C11" s="34">
        <f>C12+C18+C23+C28+C30</f>
        <v>3033</v>
      </c>
      <c r="D11" s="34">
        <f t="shared" ref="D11:H11" si="1">D12+D18+D23+D28+D30</f>
        <v>0</v>
      </c>
      <c r="E11" s="34">
        <f t="shared" si="1"/>
        <v>3033</v>
      </c>
      <c r="F11" s="34">
        <f t="shared" si="1"/>
        <v>134</v>
      </c>
      <c r="G11" s="34">
        <f t="shared" si="1"/>
        <v>0</v>
      </c>
      <c r="H11" s="34">
        <f t="shared" si="1"/>
        <v>134</v>
      </c>
      <c r="I11" s="87"/>
      <c r="J11" s="15"/>
      <c r="K11" s="87"/>
    </row>
    <row r="12" spans="1:11" s="180" customFormat="1" ht="48.75" customHeight="1">
      <c r="A12" s="16">
        <v>1</v>
      </c>
      <c r="B12" s="2" t="s">
        <v>358</v>
      </c>
      <c r="C12" s="34">
        <f>SUM(C13:C17)</f>
        <v>477</v>
      </c>
      <c r="D12" s="34">
        <f t="shared" ref="D12:H12" si="2">SUM(D13:D17)</f>
        <v>0</v>
      </c>
      <c r="E12" s="34">
        <f t="shared" si="2"/>
        <v>477</v>
      </c>
      <c r="F12" s="34">
        <f t="shared" si="2"/>
        <v>0</v>
      </c>
      <c r="G12" s="34">
        <f t="shared" si="2"/>
        <v>0</v>
      </c>
      <c r="H12" s="34">
        <f t="shared" si="2"/>
        <v>0</v>
      </c>
      <c r="I12" s="87"/>
      <c r="J12" s="15"/>
      <c r="K12" s="87"/>
    </row>
    <row r="13" spans="1:11" s="74" customFormat="1" ht="49.5" customHeight="1">
      <c r="A13" s="186"/>
      <c r="B13" s="18" t="s">
        <v>783</v>
      </c>
      <c r="C13" s="36">
        <f t="shared" ref="C13:C17" si="3">D13+E13</f>
        <v>415</v>
      </c>
      <c r="D13" s="36"/>
      <c r="E13" s="36">
        <v>415</v>
      </c>
      <c r="F13" s="36"/>
      <c r="G13" s="36"/>
      <c r="H13" s="83"/>
      <c r="I13" s="186"/>
      <c r="J13" s="30" t="s">
        <v>277</v>
      </c>
      <c r="K13" s="186"/>
    </row>
    <row r="14" spans="1:11" s="74" customFormat="1" ht="37.5">
      <c r="A14" s="186"/>
      <c r="B14" s="18" t="s">
        <v>784</v>
      </c>
      <c r="C14" s="36">
        <f t="shared" si="3"/>
        <v>56</v>
      </c>
      <c r="D14" s="36"/>
      <c r="E14" s="36">
        <v>56</v>
      </c>
      <c r="F14" s="36"/>
      <c r="G14" s="36"/>
      <c r="H14" s="83"/>
      <c r="I14" s="186"/>
      <c r="J14" s="30" t="s">
        <v>796</v>
      </c>
      <c r="K14" s="186"/>
    </row>
    <row r="15" spans="1:11" s="74" customFormat="1" ht="53.25" customHeight="1">
      <c r="A15" s="186"/>
      <c r="B15" s="18" t="s">
        <v>785</v>
      </c>
      <c r="C15" s="36">
        <f t="shared" si="3"/>
        <v>4</v>
      </c>
      <c r="D15" s="36"/>
      <c r="E15" s="36">
        <v>4</v>
      </c>
      <c r="F15" s="36"/>
      <c r="G15" s="36"/>
      <c r="H15" s="83"/>
      <c r="I15" s="186"/>
      <c r="J15" s="30" t="s">
        <v>381</v>
      </c>
      <c r="K15" s="186"/>
    </row>
    <row r="16" spans="1:11" s="74" customFormat="1" ht="56.25" hidden="1">
      <c r="A16" s="186"/>
      <c r="B16" s="18" t="s">
        <v>786</v>
      </c>
      <c r="C16" s="36">
        <f t="shared" si="3"/>
        <v>0</v>
      </c>
      <c r="D16" s="36"/>
      <c r="E16" s="36"/>
      <c r="F16" s="36"/>
      <c r="G16" s="36"/>
      <c r="H16" s="83"/>
      <c r="I16" s="186"/>
      <c r="J16" s="30" t="s">
        <v>382</v>
      </c>
      <c r="K16" s="186"/>
    </row>
    <row r="17" spans="1:11" s="74" customFormat="1" ht="37.5">
      <c r="A17" s="186"/>
      <c r="B17" s="18" t="s">
        <v>797</v>
      </c>
      <c r="C17" s="36">
        <f t="shared" si="3"/>
        <v>2</v>
      </c>
      <c r="D17" s="36"/>
      <c r="E17" s="36">
        <v>2</v>
      </c>
      <c r="F17" s="36"/>
      <c r="G17" s="36"/>
      <c r="H17" s="83"/>
      <c r="I17" s="186"/>
      <c r="J17" s="30" t="s">
        <v>722</v>
      </c>
      <c r="K17" s="186"/>
    </row>
    <row r="18" spans="1:11" s="180" customFormat="1" ht="94.5" customHeight="1">
      <c r="A18" s="16">
        <v>2</v>
      </c>
      <c r="B18" s="2" t="s">
        <v>359</v>
      </c>
      <c r="C18" s="34">
        <f>C19</f>
        <v>2308</v>
      </c>
      <c r="D18" s="34">
        <f t="shared" ref="D18:H18" si="4">D19</f>
        <v>0</v>
      </c>
      <c r="E18" s="34">
        <f t="shared" si="4"/>
        <v>2308</v>
      </c>
      <c r="F18" s="34">
        <f t="shared" si="4"/>
        <v>0</v>
      </c>
      <c r="G18" s="34">
        <f t="shared" si="4"/>
        <v>0</v>
      </c>
      <c r="H18" s="34">
        <f t="shared" si="4"/>
        <v>0</v>
      </c>
      <c r="I18" s="87"/>
      <c r="J18" s="16"/>
      <c r="K18" s="87"/>
    </row>
    <row r="19" spans="1:11" ht="82.5" customHeight="1">
      <c r="A19" s="4"/>
      <c r="B19" s="5" t="s">
        <v>788</v>
      </c>
      <c r="C19" s="35">
        <f>SUM(C20:C22)</f>
        <v>2308</v>
      </c>
      <c r="D19" s="35">
        <f t="shared" ref="D19:H19" si="5">SUM(D20:D22)</f>
        <v>0</v>
      </c>
      <c r="E19" s="35">
        <f t="shared" si="5"/>
        <v>2308</v>
      </c>
      <c r="F19" s="35">
        <f t="shared" si="5"/>
        <v>0</v>
      </c>
      <c r="G19" s="35">
        <f t="shared" si="5"/>
        <v>0</v>
      </c>
      <c r="H19" s="35">
        <f t="shared" si="5"/>
        <v>0</v>
      </c>
      <c r="I19" s="4"/>
      <c r="J19" s="12"/>
      <c r="K19" s="4"/>
    </row>
    <row r="20" spans="1:11" s="74" customFormat="1" ht="75.75" customHeight="1">
      <c r="A20" s="186"/>
      <c r="B20" s="18" t="s">
        <v>789</v>
      </c>
      <c r="C20" s="36">
        <f t="shared" ref="C20:C22" si="6">D20+E20</f>
        <v>1156</v>
      </c>
      <c r="D20" s="36"/>
      <c r="E20" s="36">
        <v>1156</v>
      </c>
      <c r="F20" s="36"/>
      <c r="G20" s="36"/>
      <c r="H20" s="83"/>
      <c r="I20" s="186"/>
      <c r="J20" s="30" t="s">
        <v>277</v>
      </c>
      <c r="K20" s="186"/>
    </row>
    <row r="21" spans="1:11" s="74" customFormat="1" ht="67.5" customHeight="1">
      <c r="A21" s="186"/>
      <c r="B21" s="18" t="s">
        <v>790</v>
      </c>
      <c r="C21" s="36">
        <f t="shared" si="6"/>
        <v>1152</v>
      </c>
      <c r="D21" s="36"/>
      <c r="E21" s="36">
        <v>1152</v>
      </c>
      <c r="F21" s="36"/>
      <c r="G21" s="36"/>
      <c r="H21" s="83"/>
      <c r="I21" s="186"/>
      <c r="J21" s="30" t="s">
        <v>796</v>
      </c>
      <c r="K21" s="186"/>
    </row>
    <row r="22" spans="1:11" s="74" customFormat="1" ht="64.5" hidden="1" customHeight="1">
      <c r="A22" s="186"/>
      <c r="B22" s="18" t="s">
        <v>791</v>
      </c>
      <c r="C22" s="36">
        <f t="shared" si="6"/>
        <v>0</v>
      </c>
      <c r="D22" s="36"/>
      <c r="E22" s="36"/>
      <c r="F22" s="36"/>
      <c r="G22" s="36"/>
      <c r="H22" s="83"/>
      <c r="I22" s="186"/>
      <c r="J22" s="30" t="s">
        <v>381</v>
      </c>
      <c r="K22" s="186"/>
    </row>
    <row r="23" spans="1:11" s="180" customFormat="1" ht="54.75" hidden="1" customHeight="1">
      <c r="A23" s="16">
        <v>3</v>
      </c>
      <c r="B23" s="2" t="s">
        <v>361</v>
      </c>
      <c r="C23" s="34">
        <f>C24</f>
        <v>0</v>
      </c>
      <c r="D23" s="34">
        <f t="shared" ref="D23:H23" si="7">D24</f>
        <v>0</v>
      </c>
      <c r="E23" s="34">
        <f t="shared" si="7"/>
        <v>0</v>
      </c>
      <c r="F23" s="34">
        <f t="shared" si="7"/>
        <v>0</v>
      </c>
      <c r="G23" s="34">
        <f t="shared" si="7"/>
        <v>0</v>
      </c>
      <c r="H23" s="34">
        <f t="shared" si="7"/>
        <v>0</v>
      </c>
      <c r="I23" s="87"/>
      <c r="J23" s="16"/>
      <c r="K23" s="87"/>
    </row>
    <row r="24" spans="1:11" ht="103.5" hidden="1" customHeight="1">
      <c r="A24" s="4"/>
      <c r="B24" s="5" t="s">
        <v>362</v>
      </c>
      <c r="C24" s="35">
        <f>SUM(C25:C27)</f>
        <v>0</v>
      </c>
      <c r="D24" s="35">
        <f t="shared" ref="D24:H24" si="8">SUM(D25:D27)</f>
        <v>0</v>
      </c>
      <c r="E24" s="35">
        <f t="shared" si="8"/>
        <v>0</v>
      </c>
      <c r="F24" s="35">
        <f t="shared" si="8"/>
        <v>0</v>
      </c>
      <c r="G24" s="35">
        <f t="shared" si="8"/>
        <v>0</v>
      </c>
      <c r="H24" s="35">
        <f t="shared" si="8"/>
        <v>0</v>
      </c>
      <c r="I24" s="4"/>
      <c r="J24" s="12"/>
      <c r="K24" s="4"/>
    </row>
    <row r="25" spans="1:11" s="74" customFormat="1" ht="66.75" hidden="1" customHeight="1">
      <c r="A25" s="186"/>
      <c r="B25" s="18" t="s">
        <v>793</v>
      </c>
      <c r="C25" s="36">
        <f t="shared" ref="C25:C27" si="9">D25+E25</f>
        <v>0</v>
      </c>
      <c r="D25" s="36"/>
      <c r="E25" s="36"/>
      <c r="F25" s="36"/>
      <c r="G25" s="36"/>
      <c r="H25" s="83"/>
      <c r="I25" s="186"/>
      <c r="J25" s="30" t="s">
        <v>383</v>
      </c>
      <c r="K25" s="186"/>
    </row>
    <row r="26" spans="1:11" s="74" customFormat="1" ht="66.75" hidden="1" customHeight="1">
      <c r="A26" s="186"/>
      <c r="B26" s="18" t="s">
        <v>794</v>
      </c>
      <c r="C26" s="36">
        <f t="shared" si="9"/>
        <v>0</v>
      </c>
      <c r="D26" s="36"/>
      <c r="E26" s="36"/>
      <c r="F26" s="36"/>
      <c r="G26" s="36"/>
      <c r="H26" s="83"/>
      <c r="I26" s="186"/>
      <c r="J26" s="30" t="s">
        <v>383</v>
      </c>
      <c r="K26" s="186"/>
    </row>
    <row r="27" spans="1:11" s="74" customFormat="1" ht="64.5" hidden="1" customHeight="1">
      <c r="A27" s="186"/>
      <c r="B27" s="18" t="s">
        <v>795</v>
      </c>
      <c r="C27" s="36">
        <f t="shared" si="9"/>
        <v>0</v>
      </c>
      <c r="D27" s="36"/>
      <c r="E27" s="36"/>
      <c r="F27" s="36"/>
      <c r="G27" s="36"/>
      <c r="H27" s="83"/>
      <c r="I27" s="186"/>
      <c r="J27" s="30" t="s">
        <v>383</v>
      </c>
      <c r="K27" s="186"/>
    </row>
    <row r="28" spans="1:11" s="180" customFormat="1" ht="66.75" customHeight="1">
      <c r="A28" s="16">
        <v>4</v>
      </c>
      <c r="B28" s="2" t="s">
        <v>363</v>
      </c>
      <c r="C28" s="34">
        <f>C29</f>
        <v>170</v>
      </c>
      <c r="D28" s="34">
        <f t="shared" ref="D28:H28" si="10">D29</f>
        <v>0</v>
      </c>
      <c r="E28" s="34">
        <f t="shared" si="10"/>
        <v>170</v>
      </c>
      <c r="F28" s="34">
        <f t="shared" si="10"/>
        <v>134</v>
      </c>
      <c r="G28" s="34">
        <f t="shared" si="10"/>
        <v>0</v>
      </c>
      <c r="H28" s="34">
        <f t="shared" si="10"/>
        <v>134</v>
      </c>
      <c r="I28" s="87"/>
      <c r="J28" s="16"/>
      <c r="K28" s="87"/>
    </row>
    <row r="29" spans="1:11" s="74" customFormat="1" ht="66.75" customHeight="1">
      <c r="A29" s="186"/>
      <c r="B29" s="18" t="s">
        <v>364</v>
      </c>
      <c r="C29" s="36">
        <f>D29+E29</f>
        <v>170</v>
      </c>
      <c r="D29" s="36"/>
      <c r="E29" s="36">
        <v>170</v>
      </c>
      <c r="F29" s="36">
        <f>G29+H29</f>
        <v>134</v>
      </c>
      <c r="G29" s="36"/>
      <c r="H29" s="103">
        <v>134</v>
      </c>
      <c r="I29" s="186"/>
      <c r="J29" s="30" t="s">
        <v>384</v>
      </c>
      <c r="K29" s="186"/>
    </row>
    <row r="30" spans="1:11" s="180" customFormat="1" ht="90" customHeight="1">
      <c r="A30" s="16">
        <v>5</v>
      </c>
      <c r="B30" s="2" t="s">
        <v>365</v>
      </c>
      <c r="C30" s="34">
        <f>C31</f>
        <v>78</v>
      </c>
      <c r="D30" s="34">
        <f t="shared" ref="D30:H31" si="11">D31</f>
        <v>0</v>
      </c>
      <c r="E30" s="34">
        <f t="shared" si="11"/>
        <v>78</v>
      </c>
      <c r="F30" s="34">
        <f t="shared" si="11"/>
        <v>0</v>
      </c>
      <c r="G30" s="34">
        <f t="shared" si="11"/>
        <v>0</v>
      </c>
      <c r="H30" s="79">
        <f t="shared" si="11"/>
        <v>0</v>
      </c>
      <c r="I30" s="87"/>
      <c r="J30" s="16"/>
      <c r="K30" s="87"/>
    </row>
    <row r="31" spans="1:11" ht="66.75" customHeight="1">
      <c r="A31" s="4"/>
      <c r="B31" s="5" t="s">
        <v>366</v>
      </c>
      <c r="C31" s="35">
        <f>C32</f>
        <v>78</v>
      </c>
      <c r="D31" s="35">
        <f t="shared" si="11"/>
        <v>0</v>
      </c>
      <c r="E31" s="35">
        <f t="shared" si="11"/>
        <v>78</v>
      </c>
      <c r="F31" s="35">
        <f t="shared" si="11"/>
        <v>0</v>
      </c>
      <c r="G31" s="35">
        <f t="shared" si="11"/>
        <v>0</v>
      </c>
      <c r="H31" s="78">
        <f t="shared" si="11"/>
        <v>0</v>
      </c>
      <c r="I31" s="4"/>
      <c r="J31" s="12"/>
      <c r="K31" s="4"/>
    </row>
    <row r="32" spans="1:11" s="74" customFormat="1" ht="89.25" customHeight="1">
      <c r="A32" s="186"/>
      <c r="B32" s="18" t="s">
        <v>798</v>
      </c>
      <c r="C32" s="36">
        <f>D32+E32</f>
        <v>78</v>
      </c>
      <c r="D32" s="36"/>
      <c r="E32" s="36">
        <v>78</v>
      </c>
      <c r="F32" s="36"/>
      <c r="G32" s="36"/>
      <c r="H32" s="83"/>
      <c r="I32" s="186"/>
      <c r="J32" s="30" t="s">
        <v>385</v>
      </c>
      <c r="K32" s="186"/>
    </row>
    <row r="33" spans="1:11">
      <c r="A33" s="8"/>
      <c r="B33" s="8"/>
      <c r="C33" s="8"/>
      <c r="D33" s="8"/>
      <c r="E33" s="8"/>
      <c r="F33" s="8"/>
      <c r="G33" s="8"/>
      <c r="H33" s="8"/>
      <c r="I33" s="8"/>
      <c r="J33" s="6"/>
      <c r="K33" s="8"/>
    </row>
  </sheetData>
  <mergeCells count="15">
    <mergeCell ref="H5:K5"/>
    <mergeCell ref="I6:I8"/>
    <mergeCell ref="A1:K1"/>
    <mergeCell ref="A2:K2"/>
    <mergeCell ref="A3:K3"/>
    <mergeCell ref="C7:C8"/>
    <mergeCell ref="B6:B8"/>
    <mergeCell ref="A6:A8"/>
    <mergeCell ref="D7:E7"/>
    <mergeCell ref="J6:J8"/>
    <mergeCell ref="K6:K8"/>
    <mergeCell ref="C6:E6"/>
    <mergeCell ref="F6:H6"/>
    <mergeCell ref="F7:F8"/>
    <mergeCell ref="G7:H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AH325"/>
  <sheetViews>
    <sheetView showZeros="0" topLeftCell="A3" zoomScale="60" zoomScaleNormal="60" workbookViewId="0">
      <selection activeCell="J56" sqref="J56"/>
    </sheetView>
  </sheetViews>
  <sheetFormatPr defaultRowHeight="18.75"/>
  <cols>
    <col min="1" max="1" width="5.33203125" style="1" customWidth="1"/>
    <col min="2" max="2" width="47.77734375" customWidth="1"/>
    <col min="3" max="3" width="13.5546875" customWidth="1"/>
    <col min="4" max="4" width="12.5546875" customWidth="1"/>
    <col min="5" max="5" width="9.77734375" customWidth="1"/>
    <col min="6" max="6" width="10.77734375" customWidth="1"/>
    <col min="7" max="7" width="10.21875" customWidth="1"/>
    <col min="8" max="10" width="11.77734375" customWidth="1"/>
    <col min="11" max="12" width="12.5546875" customWidth="1"/>
    <col min="13" max="13" width="14.77734375" customWidth="1"/>
    <col min="14" max="14" width="12.5546875" customWidth="1"/>
    <col min="15" max="15" width="10.5546875" customWidth="1"/>
    <col min="16" max="16" width="13.88671875" customWidth="1"/>
    <col min="17" max="17" width="10.109375" customWidth="1"/>
    <col min="18" max="21" width="8.88671875" customWidth="1"/>
    <col min="22" max="22" width="9.88671875" customWidth="1"/>
    <col min="23" max="23" width="8.88671875" customWidth="1"/>
    <col min="24" max="24" width="11.109375" customWidth="1"/>
    <col min="25" max="25" width="12.6640625" customWidth="1"/>
    <col min="26" max="26" width="13.33203125" customWidth="1"/>
    <col min="27" max="27" width="10.44140625" customWidth="1"/>
    <col min="28" max="28" width="8.88671875" customWidth="1"/>
    <col min="29" max="29" width="11.6640625" style="1" customWidth="1"/>
    <col min="30" max="30" width="17.33203125" style="1" customWidth="1"/>
    <col min="32" max="32" width="10.109375" bestFit="1" customWidth="1"/>
    <col min="33" max="33" width="12.21875" customWidth="1"/>
  </cols>
  <sheetData>
    <row r="1" spans="1:33" ht="22.5">
      <c r="A1" s="429" t="s">
        <v>305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row>
    <row r="2" spans="1:33" ht="22.5">
      <c r="A2" s="429" t="s">
        <v>306</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33" ht="23.25">
      <c r="A3" s="430" t="s">
        <v>307</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row>
    <row r="4" spans="1:33">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row>
    <row r="5" spans="1:33" ht="19.5">
      <c r="AD5" s="427" t="s">
        <v>308</v>
      </c>
      <c r="AE5" s="427"/>
    </row>
    <row r="6" spans="1:33" ht="18.75" customHeight="1">
      <c r="A6" s="417" t="s">
        <v>0</v>
      </c>
      <c r="B6" s="417" t="s">
        <v>1</v>
      </c>
      <c r="C6" s="532" t="s">
        <v>457</v>
      </c>
      <c r="D6" s="457" t="s">
        <v>284</v>
      </c>
      <c r="E6" s="459"/>
      <c r="F6" s="459"/>
      <c r="G6" s="459"/>
      <c r="H6" s="459"/>
      <c r="I6" s="459"/>
      <c r="J6" s="459"/>
      <c r="K6" s="459"/>
      <c r="L6" s="459"/>
      <c r="M6" s="459"/>
      <c r="N6" s="459"/>
      <c r="O6" s="463"/>
      <c r="P6" s="535" t="s">
        <v>464</v>
      </c>
      <c r="Q6" s="457" t="s">
        <v>465</v>
      </c>
      <c r="R6" s="459"/>
      <c r="S6" s="459"/>
      <c r="T6" s="459"/>
      <c r="U6" s="459"/>
      <c r="V6" s="459"/>
      <c r="W6" s="459"/>
      <c r="X6" s="459"/>
      <c r="Y6" s="459"/>
      <c r="Z6" s="459"/>
      <c r="AA6" s="459"/>
      <c r="AB6" s="463"/>
      <c r="AC6" s="417" t="s">
        <v>466</v>
      </c>
      <c r="AD6" s="417" t="s">
        <v>248</v>
      </c>
      <c r="AE6" s="417" t="s">
        <v>249</v>
      </c>
    </row>
    <row r="7" spans="1:33" ht="18.75" customHeight="1">
      <c r="A7" s="418"/>
      <c r="B7" s="418"/>
      <c r="C7" s="533"/>
      <c r="D7" s="457" t="s">
        <v>251</v>
      </c>
      <c r="E7" s="459"/>
      <c r="F7" s="459"/>
      <c r="G7" s="459"/>
      <c r="H7" s="459"/>
      <c r="I7" s="459"/>
      <c r="J7" s="459"/>
      <c r="K7" s="459"/>
      <c r="L7" s="459"/>
      <c r="M7" s="459"/>
      <c r="N7" s="459"/>
      <c r="O7" s="463"/>
      <c r="P7" s="536"/>
      <c r="Q7" s="457" t="s">
        <v>251</v>
      </c>
      <c r="R7" s="459"/>
      <c r="S7" s="459"/>
      <c r="T7" s="459"/>
      <c r="U7" s="459"/>
      <c r="V7" s="459"/>
      <c r="W7" s="459"/>
      <c r="X7" s="459"/>
      <c r="Y7" s="459"/>
      <c r="Z7" s="459"/>
      <c r="AA7" s="459"/>
      <c r="AB7" s="463"/>
      <c r="AC7" s="418"/>
      <c r="AD7" s="418"/>
      <c r="AE7" s="418"/>
    </row>
    <row r="8" spans="1:33" ht="19.5" customHeight="1">
      <c r="A8" s="418"/>
      <c r="B8" s="418"/>
      <c r="C8" s="533"/>
      <c r="D8" s="543" t="s">
        <v>458</v>
      </c>
      <c r="E8" s="457" t="s">
        <v>449</v>
      </c>
      <c r="F8" s="459"/>
      <c r="G8" s="459"/>
      <c r="H8" s="463"/>
      <c r="I8" s="543" t="s">
        <v>459</v>
      </c>
      <c r="J8" s="457" t="s">
        <v>450</v>
      </c>
      <c r="K8" s="459"/>
      <c r="L8" s="459"/>
      <c r="M8" s="459"/>
      <c r="N8" s="459"/>
      <c r="O8" s="463"/>
      <c r="P8" s="536"/>
      <c r="Q8" s="543" t="s">
        <v>250</v>
      </c>
      <c r="R8" s="457" t="s">
        <v>449</v>
      </c>
      <c r="S8" s="459"/>
      <c r="T8" s="459"/>
      <c r="U8" s="463"/>
      <c r="V8" s="543" t="s">
        <v>250</v>
      </c>
      <c r="W8" s="457" t="s">
        <v>450</v>
      </c>
      <c r="X8" s="459"/>
      <c r="Y8" s="459"/>
      <c r="Z8" s="459"/>
      <c r="AA8" s="459"/>
      <c r="AB8" s="463"/>
      <c r="AC8" s="418"/>
      <c r="AD8" s="418"/>
      <c r="AE8" s="418"/>
    </row>
    <row r="9" spans="1:33" ht="19.5" customHeight="1">
      <c r="A9" s="418"/>
      <c r="B9" s="418"/>
      <c r="C9" s="533"/>
      <c r="D9" s="544"/>
      <c r="E9" s="538" t="s">
        <v>251</v>
      </c>
      <c r="F9" s="539"/>
      <c r="G9" s="539"/>
      <c r="H9" s="540"/>
      <c r="I9" s="544"/>
      <c r="J9" s="541" t="s">
        <v>251</v>
      </c>
      <c r="K9" s="542"/>
      <c r="L9" s="542"/>
      <c r="M9" s="542"/>
      <c r="N9" s="542"/>
      <c r="O9" s="479"/>
      <c r="P9" s="536"/>
      <c r="Q9" s="544"/>
      <c r="R9" s="538" t="s">
        <v>251</v>
      </c>
      <c r="S9" s="539"/>
      <c r="T9" s="539"/>
      <c r="U9" s="540"/>
      <c r="V9" s="544"/>
      <c r="W9" s="437" t="s">
        <v>251</v>
      </c>
      <c r="X9" s="438"/>
      <c r="Y9" s="438"/>
      <c r="Z9" s="438"/>
      <c r="AA9" s="438"/>
      <c r="AB9" s="439"/>
      <c r="AC9" s="418"/>
      <c r="AD9" s="418"/>
      <c r="AE9" s="418"/>
    </row>
    <row r="10" spans="1:33" ht="22.5" customHeight="1">
      <c r="A10" s="418"/>
      <c r="B10" s="418"/>
      <c r="C10" s="533"/>
      <c r="D10" s="544"/>
      <c r="E10" s="418" t="s">
        <v>252</v>
      </c>
      <c r="F10" s="418" t="s">
        <v>253</v>
      </c>
      <c r="G10" s="418" t="s">
        <v>254</v>
      </c>
      <c r="H10" s="418" t="s">
        <v>255</v>
      </c>
      <c r="I10" s="544"/>
      <c r="J10" s="417" t="s">
        <v>421</v>
      </c>
      <c r="K10" s="538" t="s">
        <v>251</v>
      </c>
      <c r="L10" s="539"/>
      <c r="M10" s="539"/>
      <c r="N10" s="540"/>
      <c r="O10" s="417" t="s">
        <v>310</v>
      </c>
      <c r="P10" s="536"/>
      <c r="Q10" s="544"/>
      <c r="R10" s="417" t="s">
        <v>252</v>
      </c>
      <c r="S10" s="417" t="s">
        <v>253</v>
      </c>
      <c r="T10" s="417" t="s">
        <v>254</v>
      </c>
      <c r="U10" s="417" t="s">
        <v>255</v>
      </c>
      <c r="V10" s="544"/>
      <c r="W10" s="417" t="s">
        <v>421</v>
      </c>
      <c r="X10" s="494" t="s">
        <v>251</v>
      </c>
      <c r="Y10" s="546"/>
      <c r="Z10" s="546"/>
      <c r="AA10" s="547"/>
      <c r="AB10" s="417" t="s">
        <v>310</v>
      </c>
      <c r="AC10" s="418"/>
      <c r="AD10" s="418"/>
      <c r="AE10" s="418"/>
    </row>
    <row r="11" spans="1:33" ht="120" customHeight="1">
      <c r="A11" s="419"/>
      <c r="B11" s="419"/>
      <c r="C11" s="534"/>
      <c r="D11" s="545"/>
      <c r="E11" s="419"/>
      <c r="F11" s="419"/>
      <c r="G11" s="419"/>
      <c r="H11" s="419"/>
      <c r="I11" s="545"/>
      <c r="J11" s="419"/>
      <c r="K11" s="77" t="s">
        <v>309</v>
      </c>
      <c r="L11" s="77" t="s">
        <v>451</v>
      </c>
      <c r="M11" s="77" t="s">
        <v>456</v>
      </c>
      <c r="N11" s="77" t="s">
        <v>452</v>
      </c>
      <c r="O11" s="419"/>
      <c r="P11" s="537"/>
      <c r="Q11" s="545"/>
      <c r="R11" s="419"/>
      <c r="S11" s="419"/>
      <c r="T11" s="419"/>
      <c r="U11" s="419"/>
      <c r="V11" s="545"/>
      <c r="W11" s="419"/>
      <c r="X11" s="11" t="s">
        <v>309</v>
      </c>
      <c r="Y11" s="11" t="s">
        <v>451</v>
      </c>
      <c r="Z11" s="11" t="s">
        <v>456</v>
      </c>
      <c r="AA11" s="11" t="s">
        <v>452</v>
      </c>
      <c r="AB11" s="419"/>
      <c r="AC11" s="419"/>
      <c r="AD11" s="419"/>
      <c r="AE11" s="419"/>
    </row>
    <row r="12" spans="1:33">
      <c r="A12" s="55">
        <v>1</v>
      </c>
      <c r="B12" s="55">
        <v>2</v>
      </c>
      <c r="C12" s="80" t="s">
        <v>460</v>
      </c>
      <c r="D12" s="55" t="s">
        <v>453</v>
      </c>
      <c r="E12" s="55">
        <v>5</v>
      </c>
      <c r="F12" s="55">
        <v>6</v>
      </c>
      <c r="G12" s="55">
        <v>7</v>
      </c>
      <c r="H12" s="55">
        <v>8</v>
      </c>
      <c r="I12" s="55" t="s">
        <v>454</v>
      </c>
      <c r="J12" s="55" t="s">
        <v>455</v>
      </c>
      <c r="K12" s="55">
        <v>11</v>
      </c>
      <c r="L12" s="55">
        <v>12</v>
      </c>
      <c r="M12" s="55">
        <v>13</v>
      </c>
      <c r="N12" s="55">
        <v>14</v>
      </c>
      <c r="O12" s="55">
        <v>15</v>
      </c>
      <c r="P12" s="55">
        <v>16</v>
      </c>
      <c r="Q12" s="55">
        <v>17</v>
      </c>
      <c r="R12" s="55">
        <v>18</v>
      </c>
      <c r="S12" s="55">
        <v>19</v>
      </c>
      <c r="T12" s="55">
        <v>20</v>
      </c>
      <c r="U12" s="55">
        <v>21</v>
      </c>
      <c r="V12" s="55"/>
      <c r="W12" s="55">
        <v>22</v>
      </c>
      <c r="X12" s="55">
        <v>23</v>
      </c>
      <c r="Y12" s="55">
        <v>24</v>
      </c>
      <c r="Z12" s="55">
        <v>25</v>
      </c>
      <c r="AA12" s="55">
        <v>26</v>
      </c>
      <c r="AB12" s="55">
        <v>27</v>
      </c>
      <c r="AC12" s="55">
        <v>28</v>
      </c>
      <c r="AD12" s="55">
        <v>29</v>
      </c>
      <c r="AE12" s="55">
        <v>30</v>
      </c>
    </row>
    <row r="13" spans="1:33" ht="21" customHeight="1">
      <c r="A13" s="9"/>
      <c r="B13" s="10"/>
      <c r="C13" s="10">
        <v>0</v>
      </c>
      <c r="D13" s="10"/>
      <c r="E13" s="10">
        <v>0</v>
      </c>
      <c r="F13" s="10">
        <v>0</v>
      </c>
      <c r="G13" s="10">
        <v>0</v>
      </c>
      <c r="H13" s="10">
        <v>0</v>
      </c>
      <c r="I13" s="10"/>
      <c r="J13" s="10"/>
      <c r="K13" s="10"/>
      <c r="L13" s="10"/>
      <c r="M13" s="10"/>
      <c r="N13" s="10"/>
      <c r="O13" s="10"/>
      <c r="P13" s="10"/>
      <c r="Q13" s="10"/>
      <c r="R13" s="10"/>
      <c r="S13" s="10"/>
      <c r="T13" s="106"/>
      <c r="U13" s="10"/>
      <c r="V13" s="10"/>
      <c r="W13" s="10"/>
      <c r="X13" s="10"/>
      <c r="Y13" s="10"/>
      <c r="Z13" s="10"/>
      <c r="AA13" s="10"/>
      <c r="AB13" s="10"/>
      <c r="AC13" s="9"/>
      <c r="AD13" s="9"/>
      <c r="AE13" s="10"/>
    </row>
    <row r="14" spans="1:33" hidden="1">
      <c r="A14" s="13"/>
      <c r="B14" s="14" t="s">
        <v>2</v>
      </c>
      <c r="C14" s="33">
        <f>D14+I14</f>
        <v>7124049.0608534319</v>
      </c>
      <c r="D14" s="33">
        <f t="shared" ref="D14:D17" si="0">SUM(E14:H14)</f>
        <v>3811072.6935064932</v>
      </c>
      <c r="E14" s="33">
        <f t="shared" ref="E14:AB14" si="1">E15+E16+E17+E18</f>
        <v>1371569</v>
      </c>
      <c r="F14" s="33">
        <f t="shared" si="1"/>
        <v>1563289.6935064935</v>
      </c>
      <c r="G14" s="33">
        <f t="shared" si="1"/>
        <v>794014</v>
      </c>
      <c r="H14" s="33">
        <f t="shared" si="1"/>
        <v>82200</v>
      </c>
      <c r="I14" s="33">
        <f t="shared" ref="I14:I19" si="2">J14+O14</f>
        <v>3312976.3673469387</v>
      </c>
      <c r="J14" s="33">
        <f t="shared" ref="J14:J19" si="3">SUM(K14:N14)</f>
        <v>3110826.3673469387</v>
      </c>
      <c r="K14" s="33">
        <f t="shared" si="1"/>
        <v>2754044</v>
      </c>
      <c r="L14" s="33">
        <f t="shared" si="1"/>
        <v>95317</v>
      </c>
      <c r="M14" s="33">
        <f t="shared" si="1"/>
        <v>46640.36734693878</v>
      </c>
      <c r="N14" s="33">
        <f t="shared" si="1"/>
        <v>214825</v>
      </c>
      <c r="O14" s="33">
        <f t="shared" si="1"/>
        <v>202150</v>
      </c>
      <c r="P14" s="33">
        <f t="shared" si="1"/>
        <v>1510284</v>
      </c>
      <c r="Q14" s="33">
        <f t="shared" si="1"/>
        <v>715702</v>
      </c>
      <c r="R14" s="33">
        <f t="shared" si="1"/>
        <v>160164</v>
      </c>
      <c r="S14" s="33">
        <f>S15+S16+S17+S18</f>
        <v>345349</v>
      </c>
      <c r="T14" s="33">
        <f t="shared" si="1"/>
        <v>210189</v>
      </c>
      <c r="U14" s="33">
        <f t="shared" si="1"/>
        <v>0</v>
      </c>
      <c r="V14" s="33">
        <f t="shared" si="1"/>
        <v>794582</v>
      </c>
      <c r="W14" s="33">
        <f t="shared" si="1"/>
        <v>794582</v>
      </c>
      <c r="X14" s="33">
        <f t="shared" si="1"/>
        <v>716526</v>
      </c>
      <c r="Y14" s="33">
        <f t="shared" si="1"/>
        <v>33827</v>
      </c>
      <c r="Z14" s="33">
        <f t="shared" si="1"/>
        <v>1305</v>
      </c>
      <c r="AA14" s="33">
        <f t="shared" si="1"/>
        <v>42924</v>
      </c>
      <c r="AB14" s="33">
        <f t="shared" si="1"/>
        <v>0</v>
      </c>
      <c r="AC14" s="88">
        <f>P14/C14*100</f>
        <v>21.199797855112948</v>
      </c>
      <c r="AD14" s="42"/>
      <c r="AE14" s="43"/>
      <c r="AG14" s="57"/>
    </row>
    <row r="15" spans="1:33" hidden="1">
      <c r="A15" s="15" t="s">
        <v>3</v>
      </c>
      <c r="B15" s="2" t="s">
        <v>4</v>
      </c>
      <c r="C15" s="34">
        <f t="shared" ref="C15:C32" si="4">D15+I15</f>
        <v>794014</v>
      </c>
      <c r="D15" s="34">
        <f t="shared" si="0"/>
        <v>794014</v>
      </c>
      <c r="E15" s="34"/>
      <c r="F15" s="34"/>
      <c r="G15" s="34">
        <f>G19+G31</f>
        <v>794014</v>
      </c>
      <c r="H15" s="34"/>
      <c r="I15" s="39">
        <f t="shared" si="2"/>
        <v>0</v>
      </c>
      <c r="J15" s="39">
        <f t="shared" si="3"/>
        <v>0</v>
      </c>
      <c r="K15" s="34"/>
      <c r="L15" s="34"/>
      <c r="M15" s="34"/>
      <c r="N15" s="34"/>
      <c r="O15" s="34"/>
      <c r="P15" s="34">
        <f>Q15+V15</f>
        <v>210189</v>
      </c>
      <c r="Q15" s="34">
        <f>R15+S15+T15+U15</f>
        <v>210189</v>
      </c>
      <c r="R15" s="34"/>
      <c r="S15" s="34"/>
      <c r="T15" s="34">
        <f>T19+T31</f>
        <v>210189</v>
      </c>
      <c r="U15" s="34"/>
      <c r="V15" s="34"/>
      <c r="W15" s="34"/>
      <c r="X15" s="34"/>
      <c r="Y15" s="34"/>
      <c r="Z15" s="34"/>
      <c r="AA15" s="34"/>
      <c r="AB15" s="34"/>
      <c r="AC15" s="89"/>
      <c r="AD15" s="20"/>
      <c r="AE15" s="44"/>
      <c r="AG15" s="57"/>
    </row>
    <row r="16" spans="1:33" hidden="1">
      <c r="A16" s="15" t="s">
        <v>3</v>
      </c>
      <c r="B16" s="2" t="s">
        <v>5</v>
      </c>
      <c r="C16" s="34">
        <f t="shared" si="4"/>
        <v>0</v>
      </c>
      <c r="D16" s="34">
        <f t="shared" si="0"/>
        <v>0</v>
      </c>
      <c r="E16" s="34"/>
      <c r="F16" s="34"/>
      <c r="G16" s="34"/>
      <c r="H16" s="34"/>
      <c r="I16" s="39">
        <f t="shared" si="2"/>
        <v>0</v>
      </c>
      <c r="J16" s="39">
        <f t="shared" si="3"/>
        <v>0</v>
      </c>
      <c r="K16" s="34"/>
      <c r="L16" s="34"/>
      <c r="M16" s="34"/>
      <c r="N16" s="34"/>
      <c r="O16" s="34"/>
      <c r="P16" s="34"/>
      <c r="Q16" s="34"/>
      <c r="R16" s="34"/>
      <c r="S16" s="34"/>
      <c r="T16" s="34"/>
      <c r="U16" s="34"/>
      <c r="V16" s="34"/>
      <c r="W16" s="34"/>
      <c r="X16" s="34"/>
      <c r="Y16" s="34"/>
      <c r="Z16" s="34"/>
      <c r="AA16" s="34"/>
      <c r="AB16" s="34"/>
      <c r="AC16" s="89"/>
      <c r="AD16" s="20"/>
      <c r="AE16" s="44"/>
      <c r="AG16" s="57"/>
    </row>
    <row r="17" spans="1:34" hidden="1">
      <c r="A17" s="15" t="s">
        <v>3</v>
      </c>
      <c r="B17" s="2" t="s">
        <v>6</v>
      </c>
      <c r="C17" s="34">
        <f t="shared" si="4"/>
        <v>82200</v>
      </c>
      <c r="D17" s="34">
        <f t="shared" si="0"/>
        <v>82200</v>
      </c>
      <c r="E17" s="34"/>
      <c r="F17" s="34"/>
      <c r="G17" s="34"/>
      <c r="H17" s="34">
        <v>82200</v>
      </c>
      <c r="I17" s="39">
        <f t="shared" si="2"/>
        <v>0</v>
      </c>
      <c r="J17" s="39">
        <f t="shared" si="3"/>
        <v>0</v>
      </c>
      <c r="K17" s="34"/>
      <c r="L17" s="34"/>
      <c r="M17" s="34"/>
      <c r="N17" s="34"/>
      <c r="O17" s="34"/>
      <c r="P17" s="34"/>
      <c r="Q17" s="34"/>
      <c r="R17" s="34"/>
      <c r="S17" s="34"/>
      <c r="T17" s="34"/>
      <c r="U17" s="34"/>
      <c r="V17" s="34"/>
      <c r="W17" s="34"/>
      <c r="X17" s="34"/>
      <c r="Y17" s="34"/>
      <c r="Z17" s="34"/>
      <c r="AA17" s="34"/>
      <c r="AB17" s="34"/>
      <c r="AC17" s="89"/>
      <c r="AD17" s="20"/>
      <c r="AE17" s="44"/>
      <c r="AG17" s="57"/>
    </row>
    <row r="18" spans="1:34" ht="37.5" hidden="1">
      <c r="A18" s="15" t="s">
        <v>3</v>
      </c>
      <c r="B18" s="2" t="s">
        <v>7</v>
      </c>
      <c r="C18" s="34">
        <f t="shared" si="4"/>
        <v>6247835.0608534319</v>
      </c>
      <c r="D18" s="34">
        <f>SUM(E18:H18)</f>
        <v>2934858.6935064932</v>
      </c>
      <c r="E18" s="34">
        <f t="shared" ref="E18:O18" si="5">E19+E31</f>
        <v>1371569</v>
      </c>
      <c r="F18" s="34">
        <f t="shared" si="5"/>
        <v>1563289.6935064935</v>
      </c>
      <c r="G18" s="34"/>
      <c r="H18" s="34">
        <f t="shared" si="5"/>
        <v>0</v>
      </c>
      <c r="I18" s="34">
        <f t="shared" si="2"/>
        <v>3312976.3673469387</v>
      </c>
      <c r="J18" s="34">
        <f t="shared" si="3"/>
        <v>3110826.3673469387</v>
      </c>
      <c r="K18" s="34">
        <f t="shared" si="5"/>
        <v>2754044</v>
      </c>
      <c r="L18" s="34">
        <f t="shared" si="5"/>
        <v>95317</v>
      </c>
      <c r="M18" s="34">
        <f t="shared" si="5"/>
        <v>46640.36734693878</v>
      </c>
      <c r="N18" s="34">
        <f t="shared" si="5"/>
        <v>214825</v>
      </c>
      <c r="O18" s="34">
        <f t="shared" si="5"/>
        <v>202150</v>
      </c>
      <c r="P18" s="34">
        <f>Q18+V18</f>
        <v>1300095</v>
      </c>
      <c r="Q18" s="34">
        <f>R18+S18+T18+U18</f>
        <v>505513</v>
      </c>
      <c r="R18" s="34">
        <f t="shared" ref="R18:AB18" si="6">R19+R31</f>
        <v>160164</v>
      </c>
      <c r="S18" s="34">
        <f>S19+S31</f>
        <v>345349</v>
      </c>
      <c r="T18" s="34"/>
      <c r="U18" s="34">
        <f t="shared" si="6"/>
        <v>0</v>
      </c>
      <c r="V18" s="34">
        <f t="shared" si="6"/>
        <v>794582</v>
      </c>
      <c r="W18" s="34">
        <f t="shared" si="6"/>
        <v>794582</v>
      </c>
      <c r="X18" s="34">
        <f t="shared" si="6"/>
        <v>716526</v>
      </c>
      <c r="Y18" s="34">
        <f t="shared" si="6"/>
        <v>33827</v>
      </c>
      <c r="Z18" s="34">
        <f t="shared" si="6"/>
        <v>1305</v>
      </c>
      <c r="AA18" s="34">
        <f t="shared" si="6"/>
        <v>42924</v>
      </c>
      <c r="AB18" s="34">
        <f t="shared" si="6"/>
        <v>0</v>
      </c>
      <c r="AC18" s="90">
        <f>P18/C18*100</f>
        <v>20.808727940753474</v>
      </c>
      <c r="AD18" s="20"/>
      <c r="AE18" s="44"/>
      <c r="AF18" s="57"/>
      <c r="AG18" s="57"/>
    </row>
    <row r="19" spans="1:34" ht="37.5" hidden="1">
      <c r="A19" s="16" t="s">
        <v>8</v>
      </c>
      <c r="B19" s="2" t="s">
        <v>9</v>
      </c>
      <c r="C19" s="34">
        <f t="shared" si="4"/>
        <v>782740</v>
      </c>
      <c r="D19" s="34">
        <f>SUM(D20:D30)</f>
        <v>782740</v>
      </c>
      <c r="E19" s="34">
        <f t="shared" ref="E19:AB19" si="7">SUM(E20:E30)</f>
        <v>422740</v>
      </c>
      <c r="F19" s="34">
        <f t="shared" si="7"/>
        <v>0</v>
      </c>
      <c r="G19" s="34">
        <f t="shared" si="7"/>
        <v>360000</v>
      </c>
      <c r="H19" s="34">
        <f t="shared" si="7"/>
        <v>0</v>
      </c>
      <c r="I19" s="39">
        <f t="shared" si="2"/>
        <v>0</v>
      </c>
      <c r="J19" s="39">
        <f t="shared" si="3"/>
        <v>0</v>
      </c>
      <c r="K19" s="34">
        <f t="shared" si="7"/>
        <v>0</v>
      </c>
      <c r="L19" s="34"/>
      <c r="M19" s="34"/>
      <c r="N19" s="34"/>
      <c r="O19" s="34">
        <f t="shared" si="7"/>
        <v>0</v>
      </c>
      <c r="P19" s="34">
        <f t="shared" si="7"/>
        <v>136545</v>
      </c>
      <c r="Q19" s="34">
        <f t="shared" si="7"/>
        <v>136545</v>
      </c>
      <c r="R19" s="34">
        <f t="shared" si="7"/>
        <v>70827</v>
      </c>
      <c r="S19" s="34">
        <f t="shared" si="7"/>
        <v>0</v>
      </c>
      <c r="T19" s="34">
        <f t="shared" si="7"/>
        <v>65718</v>
      </c>
      <c r="U19" s="34">
        <f t="shared" si="7"/>
        <v>0</v>
      </c>
      <c r="V19" s="34">
        <f t="shared" si="7"/>
        <v>0</v>
      </c>
      <c r="W19" s="34">
        <f t="shared" si="7"/>
        <v>0</v>
      </c>
      <c r="X19" s="34">
        <f t="shared" si="7"/>
        <v>0</v>
      </c>
      <c r="Y19" s="34">
        <f t="shared" si="7"/>
        <v>0</v>
      </c>
      <c r="Z19" s="34">
        <f t="shared" si="7"/>
        <v>0</v>
      </c>
      <c r="AA19" s="34">
        <f t="shared" si="7"/>
        <v>0</v>
      </c>
      <c r="AB19" s="34">
        <f t="shared" si="7"/>
        <v>0</v>
      </c>
      <c r="AC19" s="90">
        <f t="shared" ref="AC19:AC32" si="8">P19/C19*100</f>
        <v>17.444489868921991</v>
      </c>
      <c r="AD19" s="20"/>
      <c r="AE19" s="44"/>
      <c r="AG19" s="57"/>
    </row>
    <row r="20" spans="1:34" hidden="1">
      <c r="A20" s="3"/>
      <c r="B20" s="5" t="s">
        <v>10</v>
      </c>
      <c r="C20" s="39">
        <f t="shared" si="4"/>
        <v>237509</v>
      </c>
      <c r="D20" s="35">
        <f>E20+F20+G20+H20</f>
        <v>237509</v>
      </c>
      <c r="E20" s="35">
        <v>87509</v>
      </c>
      <c r="F20" s="35"/>
      <c r="G20" s="35">
        <v>150000</v>
      </c>
      <c r="H20" s="35"/>
      <c r="I20" s="35"/>
      <c r="J20" s="35"/>
      <c r="K20" s="35"/>
      <c r="L20" s="35"/>
      <c r="M20" s="35"/>
      <c r="N20" s="35"/>
      <c r="O20" s="35"/>
      <c r="P20" s="35">
        <f>Q20+V20</f>
        <v>77251</v>
      </c>
      <c r="Q20" s="35">
        <f>R20+S20+T20+U20</f>
        <v>77251</v>
      </c>
      <c r="R20" s="102">
        <v>27460</v>
      </c>
      <c r="S20" s="35"/>
      <c r="T20" s="102">
        <v>49791</v>
      </c>
      <c r="U20" s="35"/>
      <c r="V20" s="35"/>
      <c r="W20" s="35"/>
      <c r="X20" s="35"/>
      <c r="Y20" s="35"/>
      <c r="Z20" s="35"/>
      <c r="AA20" s="35"/>
      <c r="AB20" s="35"/>
      <c r="AC20" s="91">
        <f t="shared" si="8"/>
        <v>32.525504296679287</v>
      </c>
      <c r="AD20" s="19"/>
      <c r="AE20" s="45"/>
      <c r="AG20" s="57"/>
    </row>
    <row r="21" spans="1:34" hidden="1">
      <c r="A21" s="3"/>
      <c r="B21" s="5" t="s">
        <v>11</v>
      </c>
      <c r="C21" s="39">
        <f t="shared" si="4"/>
        <v>65214</v>
      </c>
      <c r="D21" s="35">
        <f t="shared" ref="D21:D30" si="9">E21+F21+G21+H21</f>
        <v>65214</v>
      </c>
      <c r="E21" s="35">
        <v>35214</v>
      </c>
      <c r="F21" s="35"/>
      <c r="G21" s="35">
        <v>30000</v>
      </c>
      <c r="H21" s="35"/>
      <c r="I21" s="35"/>
      <c r="J21" s="35"/>
      <c r="K21" s="35"/>
      <c r="L21" s="35"/>
      <c r="M21" s="35"/>
      <c r="N21" s="35"/>
      <c r="O21" s="35"/>
      <c r="P21" s="35">
        <f t="shared" ref="P21:P30" si="10">Q21+V21</f>
        <v>4635</v>
      </c>
      <c r="Q21" s="35">
        <f t="shared" ref="Q21:Q30" si="11">R21+S21+T21+U21</f>
        <v>4635</v>
      </c>
      <c r="R21" s="102">
        <v>1503</v>
      </c>
      <c r="S21" s="35"/>
      <c r="T21" s="102">
        <v>3132</v>
      </c>
      <c r="U21" s="35"/>
      <c r="V21" s="35"/>
      <c r="W21" s="35"/>
      <c r="X21" s="35"/>
      <c r="Y21" s="35"/>
      <c r="Z21" s="35"/>
      <c r="AA21" s="35"/>
      <c r="AB21" s="35"/>
      <c r="AC21" s="91">
        <f t="shared" si="8"/>
        <v>7.1073695832183272</v>
      </c>
      <c r="AD21" s="19"/>
      <c r="AE21" s="45"/>
    </row>
    <row r="22" spans="1:34" hidden="1">
      <c r="A22" s="3"/>
      <c r="B22" s="5" t="s">
        <v>12</v>
      </c>
      <c r="C22" s="39">
        <f t="shared" si="4"/>
        <v>67482</v>
      </c>
      <c r="D22" s="35">
        <f t="shared" si="9"/>
        <v>67482</v>
      </c>
      <c r="E22" s="35">
        <v>32482</v>
      </c>
      <c r="F22" s="35"/>
      <c r="G22" s="35">
        <v>35000</v>
      </c>
      <c r="H22" s="35"/>
      <c r="I22" s="35"/>
      <c r="J22" s="35"/>
      <c r="K22" s="35"/>
      <c r="L22" s="35"/>
      <c r="M22" s="35"/>
      <c r="N22" s="35"/>
      <c r="O22" s="35"/>
      <c r="P22" s="35">
        <f t="shared" si="10"/>
        <v>14048</v>
      </c>
      <c r="Q22" s="35">
        <f t="shared" si="11"/>
        <v>14048</v>
      </c>
      <c r="R22" s="102">
        <v>10178</v>
      </c>
      <c r="S22" s="35"/>
      <c r="T22" s="102">
        <v>3870</v>
      </c>
      <c r="U22" s="35"/>
      <c r="V22" s="35"/>
      <c r="W22" s="35"/>
      <c r="X22" s="35"/>
      <c r="Y22" s="35"/>
      <c r="Z22" s="35"/>
      <c r="AA22" s="35"/>
      <c r="AB22" s="35"/>
      <c r="AC22" s="91">
        <f t="shared" si="8"/>
        <v>20.817403159361014</v>
      </c>
      <c r="AD22" s="19"/>
      <c r="AE22" s="45"/>
      <c r="AG22" s="57"/>
    </row>
    <row r="23" spans="1:34" hidden="1">
      <c r="A23" s="3"/>
      <c r="B23" s="5" t="s">
        <v>13</v>
      </c>
      <c r="C23" s="39">
        <f t="shared" si="4"/>
        <v>47391</v>
      </c>
      <c r="D23" s="35">
        <f t="shared" si="9"/>
        <v>47391</v>
      </c>
      <c r="E23" s="35">
        <v>32391</v>
      </c>
      <c r="F23" s="35"/>
      <c r="G23" s="35">
        <v>15000</v>
      </c>
      <c r="H23" s="35"/>
      <c r="I23" s="35"/>
      <c r="J23" s="35"/>
      <c r="K23" s="35"/>
      <c r="L23" s="35"/>
      <c r="M23" s="35"/>
      <c r="N23" s="35"/>
      <c r="O23" s="35"/>
      <c r="P23" s="35">
        <f t="shared" si="10"/>
        <v>438</v>
      </c>
      <c r="Q23" s="35">
        <f t="shared" si="11"/>
        <v>438</v>
      </c>
      <c r="R23" s="102">
        <v>438</v>
      </c>
      <c r="S23" s="35"/>
      <c r="T23" s="35"/>
      <c r="U23" s="35"/>
      <c r="V23" s="35"/>
      <c r="W23" s="35"/>
      <c r="X23" s="35"/>
      <c r="Y23" s="35"/>
      <c r="Z23" s="35"/>
      <c r="AA23" s="35"/>
      <c r="AB23" s="35"/>
      <c r="AC23" s="91">
        <f t="shared" si="8"/>
        <v>0.92422611888333217</v>
      </c>
      <c r="AD23" s="19"/>
      <c r="AE23" s="45"/>
      <c r="AG23" s="57"/>
    </row>
    <row r="24" spans="1:34" hidden="1">
      <c r="A24" s="3"/>
      <c r="B24" s="5" t="s">
        <v>14</v>
      </c>
      <c r="C24" s="39">
        <f t="shared" si="4"/>
        <v>44812</v>
      </c>
      <c r="D24" s="35">
        <f t="shared" si="9"/>
        <v>44812</v>
      </c>
      <c r="E24" s="35">
        <v>29812</v>
      </c>
      <c r="F24" s="35"/>
      <c r="G24" s="35">
        <v>15000</v>
      </c>
      <c r="H24" s="35"/>
      <c r="I24" s="35"/>
      <c r="J24" s="35"/>
      <c r="K24" s="35"/>
      <c r="L24" s="35"/>
      <c r="M24" s="35"/>
      <c r="N24" s="35"/>
      <c r="O24" s="35"/>
      <c r="P24" s="35">
        <f t="shared" si="10"/>
        <v>1796</v>
      </c>
      <c r="Q24" s="35">
        <f t="shared" si="11"/>
        <v>1796</v>
      </c>
      <c r="R24" s="102"/>
      <c r="S24" s="35"/>
      <c r="T24" s="102">
        <v>1796</v>
      </c>
      <c r="U24" s="35"/>
      <c r="V24" s="35"/>
      <c r="W24" s="35"/>
      <c r="X24" s="35"/>
      <c r="Y24" s="35"/>
      <c r="Z24" s="35"/>
      <c r="AA24" s="35"/>
      <c r="AB24" s="35"/>
      <c r="AC24" s="91">
        <f t="shared" si="8"/>
        <v>4.0078550388288852</v>
      </c>
      <c r="AD24" s="19"/>
      <c r="AE24" s="45"/>
    </row>
    <row r="25" spans="1:34" hidden="1">
      <c r="A25" s="3"/>
      <c r="B25" s="5" t="s">
        <v>15</v>
      </c>
      <c r="C25" s="39">
        <f t="shared" si="4"/>
        <v>43703</v>
      </c>
      <c r="D25" s="35">
        <f t="shared" si="9"/>
        <v>43703</v>
      </c>
      <c r="E25" s="35">
        <v>33703</v>
      </c>
      <c r="F25" s="35"/>
      <c r="G25" s="35">
        <v>10000</v>
      </c>
      <c r="H25" s="35"/>
      <c r="I25" s="35"/>
      <c r="J25" s="35"/>
      <c r="K25" s="35"/>
      <c r="L25" s="35"/>
      <c r="M25" s="35"/>
      <c r="N25" s="35"/>
      <c r="O25" s="35"/>
      <c r="P25" s="35">
        <f t="shared" si="10"/>
        <v>12591</v>
      </c>
      <c r="Q25" s="35">
        <f t="shared" si="11"/>
        <v>12591</v>
      </c>
      <c r="R25" s="102">
        <v>11091</v>
      </c>
      <c r="S25" s="35"/>
      <c r="T25" s="102">
        <v>1500</v>
      </c>
      <c r="U25" s="35"/>
      <c r="V25" s="35"/>
      <c r="W25" s="35"/>
      <c r="X25" s="35"/>
      <c r="Y25" s="35"/>
      <c r="Z25" s="35"/>
      <c r="AA25" s="35"/>
      <c r="AB25" s="35"/>
      <c r="AC25" s="91">
        <f t="shared" si="8"/>
        <v>28.810379150172754</v>
      </c>
      <c r="AD25" s="19"/>
      <c r="AE25" s="45"/>
      <c r="AG25" s="57"/>
    </row>
    <row r="26" spans="1:34" hidden="1">
      <c r="A26" s="3"/>
      <c r="B26" s="5" t="s">
        <v>16</v>
      </c>
      <c r="C26" s="39">
        <f t="shared" si="4"/>
        <v>39926</v>
      </c>
      <c r="D26" s="35">
        <f t="shared" si="9"/>
        <v>39926</v>
      </c>
      <c r="E26" s="35">
        <v>29926</v>
      </c>
      <c r="F26" s="35"/>
      <c r="G26" s="35">
        <v>10000</v>
      </c>
      <c r="H26" s="35"/>
      <c r="I26" s="35"/>
      <c r="J26" s="35"/>
      <c r="K26" s="35"/>
      <c r="L26" s="35"/>
      <c r="M26" s="35"/>
      <c r="N26" s="35"/>
      <c r="O26" s="35"/>
      <c r="P26" s="35">
        <f t="shared" si="10"/>
        <v>5612</v>
      </c>
      <c r="Q26" s="35">
        <f t="shared" si="11"/>
        <v>5612</v>
      </c>
      <c r="R26" s="102">
        <v>4555</v>
      </c>
      <c r="S26" s="35"/>
      <c r="T26" s="102">
        <v>1057</v>
      </c>
      <c r="U26" s="35"/>
      <c r="V26" s="35"/>
      <c r="W26" s="35"/>
      <c r="X26" s="35"/>
      <c r="Y26" s="35"/>
      <c r="Z26" s="35"/>
      <c r="AA26" s="35"/>
      <c r="AB26" s="35"/>
      <c r="AC26" s="91">
        <f t="shared" si="8"/>
        <v>14.056003606672343</v>
      </c>
      <c r="AD26" s="19"/>
      <c r="AE26" s="45"/>
      <c r="AG26" s="57"/>
    </row>
    <row r="27" spans="1:34" hidden="1">
      <c r="A27" s="3"/>
      <c r="B27" s="5" t="s">
        <v>17</v>
      </c>
      <c r="C27" s="39">
        <f t="shared" si="4"/>
        <v>64729</v>
      </c>
      <c r="D27" s="35">
        <f t="shared" si="9"/>
        <v>64729</v>
      </c>
      <c r="E27" s="35">
        <v>34729</v>
      </c>
      <c r="F27" s="35"/>
      <c r="G27" s="35">
        <v>30000</v>
      </c>
      <c r="H27" s="35"/>
      <c r="I27" s="35"/>
      <c r="J27" s="35"/>
      <c r="K27" s="35"/>
      <c r="L27" s="35"/>
      <c r="M27" s="35"/>
      <c r="N27" s="35"/>
      <c r="O27" s="35"/>
      <c r="P27" s="35">
        <f t="shared" si="10"/>
        <v>6671</v>
      </c>
      <c r="Q27" s="35">
        <f t="shared" si="11"/>
        <v>6671</v>
      </c>
      <c r="R27" s="102">
        <v>4659</v>
      </c>
      <c r="S27" s="35"/>
      <c r="T27" s="102">
        <v>2012</v>
      </c>
      <c r="U27" s="35"/>
      <c r="V27" s="35"/>
      <c r="W27" s="35"/>
      <c r="X27" s="35"/>
      <c r="Y27" s="35"/>
      <c r="Z27" s="35"/>
      <c r="AA27" s="35"/>
      <c r="AB27" s="35"/>
      <c r="AC27" s="91">
        <f t="shared" si="8"/>
        <v>10.306045203849898</v>
      </c>
      <c r="AD27" s="19"/>
      <c r="AE27" s="45"/>
      <c r="AG27" s="57"/>
      <c r="AH27" s="57"/>
    </row>
    <row r="28" spans="1:34" hidden="1">
      <c r="A28" s="3"/>
      <c r="B28" s="5" t="s">
        <v>18</v>
      </c>
      <c r="C28" s="39">
        <f t="shared" si="4"/>
        <v>62424</v>
      </c>
      <c r="D28" s="35">
        <f t="shared" si="9"/>
        <v>62424</v>
      </c>
      <c r="E28" s="35">
        <v>32424</v>
      </c>
      <c r="F28" s="35"/>
      <c r="G28" s="35">
        <v>30000</v>
      </c>
      <c r="H28" s="35"/>
      <c r="I28" s="35"/>
      <c r="J28" s="35"/>
      <c r="K28" s="35"/>
      <c r="L28" s="35"/>
      <c r="M28" s="35"/>
      <c r="N28" s="35"/>
      <c r="O28" s="35"/>
      <c r="P28" s="35">
        <f t="shared" si="10"/>
        <v>7215</v>
      </c>
      <c r="Q28" s="35">
        <f t="shared" si="11"/>
        <v>7215</v>
      </c>
      <c r="R28" s="102">
        <v>5257</v>
      </c>
      <c r="S28" s="35"/>
      <c r="T28" s="102">
        <v>1958</v>
      </c>
      <c r="U28" s="35"/>
      <c r="V28" s="35"/>
      <c r="W28" s="35"/>
      <c r="X28" s="35"/>
      <c r="Y28" s="35"/>
      <c r="Z28" s="35"/>
      <c r="AA28" s="35"/>
      <c r="AB28" s="35"/>
      <c r="AC28" s="91">
        <f t="shared" si="8"/>
        <v>11.558054594386775</v>
      </c>
      <c r="AD28" s="19"/>
      <c r="AE28" s="45"/>
      <c r="AG28" s="57"/>
    </row>
    <row r="29" spans="1:34" hidden="1">
      <c r="A29" s="3"/>
      <c r="B29" s="5" t="s">
        <v>19</v>
      </c>
      <c r="C29" s="39">
        <f t="shared" si="4"/>
        <v>56730</v>
      </c>
      <c r="D29" s="35">
        <f t="shared" si="9"/>
        <v>56730</v>
      </c>
      <c r="E29" s="35">
        <v>36730</v>
      </c>
      <c r="F29" s="35"/>
      <c r="G29" s="35">
        <v>20000</v>
      </c>
      <c r="H29" s="35"/>
      <c r="I29" s="35"/>
      <c r="J29" s="35"/>
      <c r="K29" s="35"/>
      <c r="L29" s="35"/>
      <c r="M29" s="35"/>
      <c r="N29" s="35"/>
      <c r="O29" s="35"/>
      <c r="P29" s="35">
        <f t="shared" si="10"/>
        <v>3787</v>
      </c>
      <c r="Q29" s="35">
        <f t="shared" si="11"/>
        <v>3787</v>
      </c>
      <c r="R29" s="102">
        <v>3323</v>
      </c>
      <c r="S29" s="35"/>
      <c r="T29" s="102">
        <v>464</v>
      </c>
      <c r="U29" s="35"/>
      <c r="V29" s="35"/>
      <c r="W29" s="35"/>
      <c r="X29" s="35"/>
      <c r="Y29" s="35"/>
      <c r="Z29" s="35"/>
      <c r="AA29" s="35"/>
      <c r="AB29" s="35"/>
      <c r="AC29" s="91">
        <f t="shared" si="8"/>
        <v>6.6754803454962097</v>
      </c>
      <c r="AD29" s="19"/>
      <c r="AE29" s="45"/>
      <c r="AG29" s="57"/>
    </row>
    <row r="30" spans="1:34" hidden="1">
      <c r="A30" s="3"/>
      <c r="B30" s="5" t="s">
        <v>20</v>
      </c>
      <c r="C30" s="39">
        <f t="shared" si="4"/>
        <v>52820</v>
      </c>
      <c r="D30" s="35">
        <f t="shared" si="9"/>
        <v>52820</v>
      </c>
      <c r="E30" s="35">
        <v>37820</v>
      </c>
      <c r="F30" s="35"/>
      <c r="G30" s="35">
        <v>15000</v>
      </c>
      <c r="H30" s="35"/>
      <c r="I30" s="35"/>
      <c r="J30" s="35"/>
      <c r="K30" s="35"/>
      <c r="L30" s="35"/>
      <c r="M30" s="35"/>
      <c r="N30" s="35"/>
      <c r="O30" s="35"/>
      <c r="P30" s="35">
        <f t="shared" si="10"/>
        <v>2501</v>
      </c>
      <c r="Q30" s="35">
        <f t="shared" si="11"/>
        <v>2501</v>
      </c>
      <c r="R30" s="102">
        <v>2363</v>
      </c>
      <c r="S30" s="35"/>
      <c r="T30" s="102">
        <v>138</v>
      </c>
      <c r="U30" s="35"/>
      <c r="V30" s="35"/>
      <c r="W30" s="35"/>
      <c r="X30" s="35"/>
      <c r="Y30" s="35"/>
      <c r="Z30" s="35"/>
      <c r="AA30" s="35"/>
      <c r="AB30" s="35"/>
      <c r="AC30" s="91">
        <f t="shared" si="8"/>
        <v>4.7349488829988644</v>
      </c>
      <c r="AD30" s="19"/>
      <c r="AE30" s="45"/>
      <c r="AG30" s="57"/>
    </row>
    <row r="31" spans="1:34" hidden="1">
      <c r="A31" s="16" t="s">
        <v>21</v>
      </c>
      <c r="B31" s="2" t="s">
        <v>22</v>
      </c>
      <c r="C31" s="34">
        <f t="shared" si="4"/>
        <v>6259109.0608534319</v>
      </c>
      <c r="D31" s="34">
        <f>D32</f>
        <v>2946132.6935064932</v>
      </c>
      <c r="E31" s="34">
        <f t="shared" ref="E31:AB31" si="12">E32</f>
        <v>948829</v>
      </c>
      <c r="F31" s="34">
        <f t="shared" si="12"/>
        <v>1563289.6935064935</v>
      </c>
      <c r="G31" s="34">
        <f t="shared" si="12"/>
        <v>434014</v>
      </c>
      <c r="H31" s="34">
        <f t="shared" si="12"/>
        <v>0</v>
      </c>
      <c r="I31" s="34">
        <f t="shared" si="12"/>
        <v>3312976.3673469387</v>
      </c>
      <c r="J31" s="34">
        <f t="shared" si="12"/>
        <v>3110826.3673469387</v>
      </c>
      <c r="K31" s="34">
        <f t="shared" si="12"/>
        <v>2754044</v>
      </c>
      <c r="L31" s="34">
        <f t="shared" si="12"/>
        <v>95317</v>
      </c>
      <c r="M31" s="34">
        <f t="shared" si="12"/>
        <v>46640.36734693878</v>
      </c>
      <c r="N31" s="34">
        <f t="shared" si="12"/>
        <v>214825</v>
      </c>
      <c r="O31" s="34">
        <f t="shared" si="12"/>
        <v>202150</v>
      </c>
      <c r="P31" s="34">
        <f t="shared" si="12"/>
        <v>1373739</v>
      </c>
      <c r="Q31" s="34">
        <f t="shared" si="12"/>
        <v>579157</v>
      </c>
      <c r="R31" s="34">
        <f t="shared" si="12"/>
        <v>89337</v>
      </c>
      <c r="S31" s="34">
        <f t="shared" si="12"/>
        <v>345349</v>
      </c>
      <c r="T31" s="34">
        <f t="shared" si="12"/>
        <v>144471</v>
      </c>
      <c r="U31" s="34">
        <f t="shared" si="12"/>
        <v>0</v>
      </c>
      <c r="V31" s="34">
        <f t="shared" si="12"/>
        <v>794582</v>
      </c>
      <c r="W31" s="34">
        <f t="shared" si="12"/>
        <v>794582</v>
      </c>
      <c r="X31" s="34">
        <f t="shared" si="12"/>
        <v>716526</v>
      </c>
      <c r="Y31" s="34">
        <f t="shared" si="12"/>
        <v>33827</v>
      </c>
      <c r="Z31" s="34">
        <f t="shared" si="12"/>
        <v>1305</v>
      </c>
      <c r="AA31" s="34">
        <f t="shared" si="12"/>
        <v>42924</v>
      </c>
      <c r="AB31" s="34">
        <f t="shared" si="12"/>
        <v>0</v>
      </c>
      <c r="AC31" s="90">
        <f t="shared" si="8"/>
        <v>21.947836132011577</v>
      </c>
      <c r="AD31" s="20">
        <v>0</v>
      </c>
      <c r="AE31" s="44">
        <v>0</v>
      </c>
    </row>
    <row r="32" spans="1:34" hidden="1">
      <c r="A32" s="3"/>
      <c r="B32" s="5" t="s">
        <v>23</v>
      </c>
      <c r="C32" s="39">
        <f t="shared" si="4"/>
        <v>6259109.0608534319</v>
      </c>
      <c r="D32" s="35">
        <f>SUM(E32:H32)</f>
        <v>2946132.6935064932</v>
      </c>
      <c r="E32" s="35">
        <f t="shared" ref="E32:O32" si="13">E34</f>
        <v>948829</v>
      </c>
      <c r="F32" s="35">
        <f t="shared" si="13"/>
        <v>1563289.6935064935</v>
      </c>
      <c r="G32" s="35">
        <v>434014</v>
      </c>
      <c r="H32" s="35">
        <f t="shared" si="13"/>
        <v>0</v>
      </c>
      <c r="I32" s="39">
        <f t="shared" ref="I32" si="14">J32+O32</f>
        <v>3312976.3673469387</v>
      </c>
      <c r="J32" s="39">
        <f t="shared" ref="J32" si="15">SUM(K32:N32)</f>
        <v>3110826.3673469387</v>
      </c>
      <c r="K32" s="35">
        <f t="shared" si="13"/>
        <v>2754044</v>
      </c>
      <c r="L32" s="35">
        <f t="shared" si="13"/>
        <v>95317</v>
      </c>
      <c r="M32" s="35">
        <f t="shared" si="13"/>
        <v>46640.36734693878</v>
      </c>
      <c r="N32" s="35">
        <f t="shared" si="13"/>
        <v>214825</v>
      </c>
      <c r="O32" s="35">
        <f t="shared" si="13"/>
        <v>202150</v>
      </c>
      <c r="P32" s="35">
        <f t="shared" ref="P32" si="16">Q32+V32</f>
        <v>1373739</v>
      </c>
      <c r="Q32" s="35">
        <f t="shared" ref="Q32" si="17">R32+S32+T32+U32</f>
        <v>579157</v>
      </c>
      <c r="R32" s="35">
        <f>R34</f>
        <v>89337</v>
      </c>
      <c r="S32" s="35">
        <f>S34</f>
        <v>345349</v>
      </c>
      <c r="T32" s="102">
        <v>144471</v>
      </c>
      <c r="U32" s="35">
        <f t="shared" ref="U32:AB32" si="18">U34</f>
        <v>0</v>
      </c>
      <c r="V32" s="35">
        <f t="shared" si="18"/>
        <v>794582</v>
      </c>
      <c r="W32" s="35">
        <f t="shared" si="18"/>
        <v>794582</v>
      </c>
      <c r="X32" s="35">
        <f t="shared" si="18"/>
        <v>716526</v>
      </c>
      <c r="Y32" s="35">
        <f t="shared" si="18"/>
        <v>33827</v>
      </c>
      <c r="Z32" s="35">
        <f t="shared" si="18"/>
        <v>1305</v>
      </c>
      <c r="AA32" s="35">
        <f t="shared" si="18"/>
        <v>42924</v>
      </c>
      <c r="AB32" s="35">
        <f t="shared" si="18"/>
        <v>0</v>
      </c>
      <c r="AC32" s="91">
        <f t="shared" si="8"/>
        <v>21.947836132011577</v>
      </c>
      <c r="AD32" s="19"/>
      <c r="AE32" s="45"/>
    </row>
    <row r="33" spans="1:33" hidden="1">
      <c r="A33" s="17"/>
      <c r="B33" s="18" t="s">
        <v>24</v>
      </c>
      <c r="C33" s="36"/>
      <c r="D33" s="36"/>
      <c r="E33" s="36">
        <v>0</v>
      </c>
      <c r="F33" s="36">
        <v>0</v>
      </c>
      <c r="G33" s="36"/>
      <c r="H33" s="36"/>
      <c r="I33" s="36"/>
      <c r="J33" s="36"/>
      <c r="K33" s="36"/>
      <c r="L33" s="36"/>
      <c r="M33" s="36"/>
      <c r="N33" s="36"/>
      <c r="O33" s="36"/>
      <c r="P33" s="36"/>
      <c r="Q33" s="36"/>
      <c r="R33" s="36"/>
      <c r="S33" s="110"/>
      <c r="T33" s="36"/>
      <c r="U33" s="36"/>
      <c r="V33" s="36"/>
      <c r="W33" s="36"/>
      <c r="X33" s="36"/>
      <c r="Y33" s="36"/>
      <c r="Z33" s="36"/>
      <c r="AA33" s="36"/>
      <c r="AB33" s="36"/>
      <c r="AC33" s="92"/>
      <c r="AD33" s="46"/>
      <c r="AE33" s="47"/>
    </row>
    <row r="34" spans="1:33">
      <c r="A34" s="15"/>
      <c r="B34" s="16" t="s">
        <v>25</v>
      </c>
      <c r="C34" s="34">
        <f t="shared" ref="C34:H34" si="19">C35+C45</f>
        <v>5825095.0608534319</v>
      </c>
      <c r="D34" s="34">
        <f t="shared" si="19"/>
        <v>2498568.6935064937</v>
      </c>
      <c r="E34" s="34">
        <f t="shared" si="19"/>
        <v>948829</v>
      </c>
      <c r="F34" s="34">
        <f t="shared" si="19"/>
        <v>1563289.6935064935</v>
      </c>
      <c r="G34" s="34">
        <f t="shared" si="19"/>
        <v>0</v>
      </c>
      <c r="H34" s="34">
        <f t="shared" si="19"/>
        <v>0</v>
      </c>
      <c r="I34" s="34">
        <f t="shared" ref="I34:I48" si="20">J34+O34</f>
        <v>3312976.3673469387</v>
      </c>
      <c r="J34" s="34">
        <f t="shared" ref="J34:J48" si="21">SUM(K34:N34)</f>
        <v>3110826.3673469387</v>
      </c>
      <c r="K34" s="34">
        <f t="shared" ref="K34:AB34" si="22">K35+K45</f>
        <v>2754044</v>
      </c>
      <c r="L34" s="34">
        <f t="shared" si="22"/>
        <v>95317</v>
      </c>
      <c r="M34" s="34">
        <f t="shared" si="22"/>
        <v>46640.36734693878</v>
      </c>
      <c r="N34" s="34">
        <f t="shared" si="22"/>
        <v>214825</v>
      </c>
      <c r="O34" s="34">
        <f t="shared" si="22"/>
        <v>202150</v>
      </c>
      <c r="P34" s="34">
        <f t="shared" si="22"/>
        <v>1229265</v>
      </c>
      <c r="Q34" s="34">
        <f t="shared" si="22"/>
        <v>434683</v>
      </c>
      <c r="R34" s="34">
        <f t="shared" si="22"/>
        <v>89337</v>
      </c>
      <c r="S34" s="34">
        <f t="shared" si="22"/>
        <v>345349</v>
      </c>
      <c r="T34" s="34">
        <f t="shared" si="22"/>
        <v>0</v>
      </c>
      <c r="U34" s="34">
        <f t="shared" si="22"/>
        <v>0</v>
      </c>
      <c r="V34" s="34">
        <f t="shared" si="22"/>
        <v>794582</v>
      </c>
      <c r="W34" s="34">
        <f t="shared" si="22"/>
        <v>794582</v>
      </c>
      <c r="X34" s="34">
        <f t="shared" si="22"/>
        <v>716526</v>
      </c>
      <c r="Y34" s="34">
        <f t="shared" si="22"/>
        <v>33827</v>
      </c>
      <c r="Z34" s="34">
        <f t="shared" si="22"/>
        <v>1305</v>
      </c>
      <c r="AA34" s="34">
        <f t="shared" si="22"/>
        <v>42924</v>
      </c>
      <c r="AB34" s="34">
        <f t="shared" si="22"/>
        <v>0</v>
      </c>
      <c r="AC34" s="89"/>
      <c r="AD34" s="20"/>
      <c r="AE34" s="44"/>
    </row>
    <row r="35" spans="1:33">
      <c r="A35" s="24" t="s">
        <v>26</v>
      </c>
      <c r="B35" s="25" t="s">
        <v>27</v>
      </c>
      <c r="C35" s="37">
        <f>C36+C37</f>
        <v>5764432.0608534319</v>
      </c>
      <c r="D35" s="37">
        <f>D36+D37</f>
        <v>2437905.6935064937</v>
      </c>
      <c r="E35" s="37">
        <f t="shared" ref="E35:AB35" si="23">E36+E37</f>
        <v>902336</v>
      </c>
      <c r="F35" s="37">
        <f t="shared" si="23"/>
        <v>1549119.6935064935</v>
      </c>
      <c r="G35" s="37">
        <f t="shared" si="23"/>
        <v>0</v>
      </c>
      <c r="H35" s="37">
        <f t="shared" si="23"/>
        <v>0</v>
      </c>
      <c r="I35" s="37">
        <f t="shared" si="20"/>
        <v>3312976.3673469387</v>
      </c>
      <c r="J35" s="37">
        <f t="shared" si="21"/>
        <v>3110826.3673469387</v>
      </c>
      <c r="K35" s="37">
        <f t="shared" si="23"/>
        <v>2754044</v>
      </c>
      <c r="L35" s="37">
        <f t="shared" si="23"/>
        <v>95317</v>
      </c>
      <c r="M35" s="37">
        <f t="shared" si="23"/>
        <v>46640.36734693878</v>
      </c>
      <c r="N35" s="37">
        <f t="shared" si="23"/>
        <v>214825</v>
      </c>
      <c r="O35" s="37">
        <f t="shared" si="23"/>
        <v>202150</v>
      </c>
      <c r="P35" s="37">
        <f t="shared" si="23"/>
        <v>1228617</v>
      </c>
      <c r="Q35" s="37">
        <f t="shared" si="23"/>
        <v>434035</v>
      </c>
      <c r="R35" s="37">
        <f t="shared" si="23"/>
        <v>88689</v>
      </c>
      <c r="S35" s="37">
        <f t="shared" si="23"/>
        <v>345349</v>
      </c>
      <c r="T35" s="37">
        <f t="shared" si="23"/>
        <v>0</v>
      </c>
      <c r="U35" s="37">
        <f t="shared" si="23"/>
        <v>0</v>
      </c>
      <c r="V35" s="37">
        <f t="shared" si="23"/>
        <v>794582</v>
      </c>
      <c r="W35" s="37">
        <f t="shared" si="23"/>
        <v>794582</v>
      </c>
      <c r="X35" s="37">
        <f t="shared" si="23"/>
        <v>716526</v>
      </c>
      <c r="Y35" s="37">
        <f t="shared" si="23"/>
        <v>33827</v>
      </c>
      <c r="Z35" s="37">
        <f t="shared" si="23"/>
        <v>1305</v>
      </c>
      <c r="AA35" s="37">
        <f t="shared" si="23"/>
        <v>42924</v>
      </c>
      <c r="AB35" s="37">
        <f t="shared" si="23"/>
        <v>0</v>
      </c>
      <c r="AC35" s="93">
        <f t="shared" ref="AC35:AC92" si="24">P35/C35*100</f>
        <v>21.313756273468883</v>
      </c>
      <c r="AD35" s="48"/>
      <c r="AE35" s="49"/>
      <c r="AF35" s="37">
        <f t="shared" ref="AF35" si="25">AF36+AF37</f>
        <v>120</v>
      </c>
    </row>
    <row r="36" spans="1:33">
      <c r="A36" s="15" t="s">
        <v>8</v>
      </c>
      <c r="B36" s="2" t="s">
        <v>28</v>
      </c>
      <c r="C36" s="58">
        <f t="shared" ref="C36:H36" si="26">C137+C156+C176</f>
        <v>12096</v>
      </c>
      <c r="D36" s="58">
        <f t="shared" si="26"/>
        <v>12096</v>
      </c>
      <c r="E36" s="58">
        <f t="shared" si="26"/>
        <v>0</v>
      </c>
      <c r="F36" s="58">
        <f t="shared" si="26"/>
        <v>12096</v>
      </c>
      <c r="G36" s="58">
        <f t="shared" si="26"/>
        <v>0</v>
      </c>
      <c r="H36" s="58">
        <f t="shared" si="26"/>
        <v>0</v>
      </c>
      <c r="I36" s="39">
        <f t="shared" si="20"/>
        <v>0</v>
      </c>
      <c r="J36" s="39">
        <f t="shared" si="21"/>
        <v>0</v>
      </c>
      <c r="K36" s="58">
        <f t="shared" ref="K36:AB36" si="27">K137+K156+K176</f>
        <v>0</v>
      </c>
      <c r="L36" s="58">
        <f t="shared" si="27"/>
        <v>0</v>
      </c>
      <c r="M36" s="58">
        <f t="shared" si="27"/>
        <v>0</v>
      </c>
      <c r="N36" s="58">
        <f t="shared" si="27"/>
        <v>0</v>
      </c>
      <c r="O36" s="58">
        <f t="shared" si="27"/>
        <v>0</v>
      </c>
      <c r="P36" s="58">
        <f t="shared" si="27"/>
        <v>0</v>
      </c>
      <c r="Q36" s="58">
        <f t="shared" si="27"/>
        <v>0</v>
      </c>
      <c r="R36" s="58">
        <f t="shared" si="27"/>
        <v>0</v>
      </c>
      <c r="S36" s="58">
        <f t="shared" si="27"/>
        <v>0</v>
      </c>
      <c r="T36" s="58">
        <f t="shared" si="27"/>
        <v>0</v>
      </c>
      <c r="U36" s="58">
        <f t="shared" si="27"/>
        <v>0</v>
      </c>
      <c r="V36" s="58">
        <f t="shared" si="27"/>
        <v>0</v>
      </c>
      <c r="W36" s="58">
        <f t="shared" si="27"/>
        <v>0</v>
      </c>
      <c r="X36" s="58">
        <f t="shared" si="27"/>
        <v>0</v>
      </c>
      <c r="Y36" s="58">
        <f t="shared" si="27"/>
        <v>0</v>
      </c>
      <c r="Z36" s="58">
        <f t="shared" si="27"/>
        <v>0</v>
      </c>
      <c r="AA36" s="58">
        <f t="shared" si="27"/>
        <v>0</v>
      </c>
      <c r="AB36" s="58">
        <f t="shared" si="27"/>
        <v>0</v>
      </c>
      <c r="AC36" s="90">
        <f t="shared" si="24"/>
        <v>0</v>
      </c>
      <c r="AD36" s="20">
        <v>0</v>
      </c>
      <c r="AE36" s="44">
        <v>0</v>
      </c>
      <c r="AF36" s="58">
        <f>AF137+AF156+AF176</f>
        <v>4</v>
      </c>
    </row>
    <row r="37" spans="1:33">
      <c r="A37" s="15" t="s">
        <v>21</v>
      </c>
      <c r="B37" s="2" t="s">
        <v>29</v>
      </c>
      <c r="C37" s="34">
        <f t="shared" ref="C37:H37" si="28">C53+C59+C68+C139+C159+C178+C193+C222+C230+C235+C246+C252+C264</f>
        <v>5752336.0608534319</v>
      </c>
      <c r="D37" s="34">
        <f t="shared" si="28"/>
        <v>2425809.6935064937</v>
      </c>
      <c r="E37" s="34">
        <f t="shared" si="28"/>
        <v>902336</v>
      </c>
      <c r="F37" s="34">
        <f t="shared" si="28"/>
        <v>1537023.6935064935</v>
      </c>
      <c r="G37" s="34">
        <f t="shared" si="28"/>
        <v>0</v>
      </c>
      <c r="H37" s="34">
        <f t="shared" si="28"/>
        <v>0</v>
      </c>
      <c r="I37" s="39">
        <f t="shared" si="20"/>
        <v>3312976.3673469387</v>
      </c>
      <c r="J37" s="39">
        <f t="shared" si="21"/>
        <v>3110826.3673469387</v>
      </c>
      <c r="K37" s="34">
        <f t="shared" ref="K37:R37" si="29">K53+K59+K68+K139+K159+K178+K193+K222+K230+K235+K246+K252+K264</f>
        <v>2754044</v>
      </c>
      <c r="L37" s="34">
        <f t="shared" si="29"/>
        <v>95317</v>
      </c>
      <c r="M37" s="34">
        <f t="shared" si="29"/>
        <v>46640.36734693878</v>
      </c>
      <c r="N37" s="34">
        <f t="shared" si="29"/>
        <v>214825</v>
      </c>
      <c r="O37" s="34">
        <f t="shared" si="29"/>
        <v>202150</v>
      </c>
      <c r="P37" s="34">
        <f t="shared" si="29"/>
        <v>1228617</v>
      </c>
      <c r="Q37" s="34">
        <f t="shared" si="29"/>
        <v>434035</v>
      </c>
      <c r="R37" s="34">
        <f t="shared" si="29"/>
        <v>88689</v>
      </c>
      <c r="S37" s="34">
        <f>S53+S59+S68+S139+S159+S178+S193+S222+S230+S235+S246+S252+S264+3</f>
        <v>345349</v>
      </c>
      <c r="T37" s="34">
        <f t="shared" ref="T37:AB37" si="30">T53+T59+T68+T139+T159+T178+T193+T222+T230+T235+T246+T252+T264</f>
        <v>0</v>
      </c>
      <c r="U37" s="34">
        <f t="shared" si="30"/>
        <v>0</v>
      </c>
      <c r="V37" s="34">
        <f t="shared" si="30"/>
        <v>794582</v>
      </c>
      <c r="W37" s="34">
        <f t="shared" si="30"/>
        <v>794582</v>
      </c>
      <c r="X37" s="34">
        <f t="shared" si="30"/>
        <v>716526</v>
      </c>
      <c r="Y37" s="34">
        <f t="shared" si="30"/>
        <v>33827</v>
      </c>
      <c r="Z37" s="34">
        <f t="shared" si="30"/>
        <v>1305</v>
      </c>
      <c r="AA37" s="34">
        <f t="shared" si="30"/>
        <v>42924</v>
      </c>
      <c r="AB37" s="34">
        <f t="shared" si="30"/>
        <v>0</v>
      </c>
      <c r="AC37" s="90">
        <f t="shared" si="24"/>
        <v>21.358574794702086</v>
      </c>
      <c r="AD37" s="20">
        <v>0</v>
      </c>
      <c r="AE37" s="44">
        <v>0</v>
      </c>
      <c r="AF37" s="34">
        <f>AF53+AF59+AF68+AF139+AF159+AF178+AF193+AF222+AF230+AF235+AF246+AF252+AF264</f>
        <v>116</v>
      </c>
    </row>
    <row r="38" spans="1:33">
      <c r="A38" s="20" t="s">
        <v>30</v>
      </c>
      <c r="B38" s="2" t="s">
        <v>31</v>
      </c>
      <c r="C38" s="34">
        <f t="shared" ref="C38:H38" si="31">C54+C60+C69+C140+C160+C179+C194+C223+C236+C247+C253</f>
        <v>2362431</v>
      </c>
      <c r="D38" s="34">
        <f t="shared" si="31"/>
        <v>1450731</v>
      </c>
      <c r="E38" s="34">
        <f t="shared" si="31"/>
        <v>640657</v>
      </c>
      <c r="F38" s="34">
        <f t="shared" si="31"/>
        <v>823624</v>
      </c>
      <c r="G38" s="34">
        <f t="shared" si="31"/>
        <v>0</v>
      </c>
      <c r="H38" s="34">
        <f t="shared" si="31"/>
        <v>0</v>
      </c>
      <c r="I38" s="39">
        <f t="shared" si="20"/>
        <v>898150</v>
      </c>
      <c r="J38" s="39">
        <f t="shared" si="21"/>
        <v>696000</v>
      </c>
      <c r="K38" s="34">
        <f t="shared" ref="K38:AB38" si="32">K54+K60+K69+K140+K160+K179+K194+K223+K236+K247+K253</f>
        <v>696000</v>
      </c>
      <c r="L38" s="34">
        <f t="shared" si="32"/>
        <v>0</v>
      </c>
      <c r="M38" s="34">
        <f t="shared" si="32"/>
        <v>0</v>
      </c>
      <c r="N38" s="34">
        <f t="shared" si="32"/>
        <v>0</v>
      </c>
      <c r="O38" s="34">
        <f t="shared" si="32"/>
        <v>202150</v>
      </c>
      <c r="P38" s="34">
        <f t="shared" si="32"/>
        <v>221628</v>
      </c>
      <c r="Q38" s="34">
        <f t="shared" si="32"/>
        <v>117513</v>
      </c>
      <c r="R38" s="34">
        <f t="shared" si="32"/>
        <v>38388</v>
      </c>
      <c r="S38" s="34">
        <f t="shared" si="32"/>
        <v>79125</v>
      </c>
      <c r="T38" s="34">
        <f t="shared" si="32"/>
        <v>0</v>
      </c>
      <c r="U38" s="34">
        <f t="shared" si="32"/>
        <v>0</v>
      </c>
      <c r="V38" s="34">
        <f t="shared" si="32"/>
        <v>104115</v>
      </c>
      <c r="W38" s="34">
        <f t="shared" si="32"/>
        <v>104115</v>
      </c>
      <c r="X38" s="34">
        <f t="shared" si="32"/>
        <v>104115</v>
      </c>
      <c r="Y38" s="34">
        <f t="shared" si="32"/>
        <v>0</v>
      </c>
      <c r="Z38" s="34">
        <f t="shared" si="32"/>
        <v>0</v>
      </c>
      <c r="AA38" s="34">
        <f t="shared" si="32"/>
        <v>0</v>
      </c>
      <c r="AB38" s="34">
        <f t="shared" si="32"/>
        <v>0</v>
      </c>
      <c r="AC38" s="90">
        <f t="shared" si="24"/>
        <v>9.381353360161631</v>
      </c>
      <c r="AD38" s="20">
        <v>0</v>
      </c>
      <c r="AE38" s="44">
        <v>0</v>
      </c>
      <c r="AF38" s="34">
        <f>AF54+AF60+AF69+AF140+AF160+AF179+AF194+AF223+AF236+AF247+AF253</f>
        <v>59</v>
      </c>
      <c r="AG38" s="57">
        <f>59-AF38</f>
        <v>0</v>
      </c>
    </row>
    <row r="39" spans="1:33">
      <c r="A39" s="17" t="s">
        <v>52</v>
      </c>
      <c r="B39" s="18" t="s">
        <v>32</v>
      </c>
      <c r="C39" s="36">
        <f t="shared" ref="C39:H39" si="33">C61+C70+C141+C161+C180+C195+C224+C237+C254</f>
        <v>2117378</v>
      </c>
      <c r="D39" s="36">
        <f t="shared" si="33"/>
        <v>1219228</v>
      </c>
      <c r="E39" s="36">
        <f t="shared" si="33"/>
        <v>563083</v>
      </c>
      <c r="F39" s="36">
        <f t="shared" si="33"/>
        <v>656145</v>
      </c>
      <c r="G39" s="36">
        <f t="shared" si="33"/>
        <v>0</v>
      </c>
      <c r="H39" s="36">
        <f t="shared" si="33"/>
        <v>0</v>
      </c>
      <c r="I39" s="39">
        <f t="shared" si="20"/>
        <v>898150</v>
      </c>
      <c r="J39" s="39">
        <f t="shared" si="21"/>
        <v>696000</v>
      </c>
      <c r="K39" s="36">
        <f t="shared" ref="K39:AB39" si="34">K61+K70+K141+K161+K180+K195+K224+K237+K254</f>
        <v>696000</v>
      </c>
      <c r="L39" s="36">
        <f t="shared" si="34"/>
        <v>0</v>
      </c>
      <c r="M39" s="36">
        <f t="shared" si="34"/>
        <v>0</v>
      </c>
      <c r="N39" s="36">
        <f t="shared" si="34"/>
        <v>0</v>
      </c>
      <c r="O39" s="36">
        <f t="shared" si="34"/>
        <v>202150</v>
      </c>
      <c r="P39" s="36">
        <f t="shared" si="34"/>
        <v>187850</v>
      </c>
      <c r="Q39" s="36">
        <f t="shared" si="34"/>
        <v>83735</v>
      </c>
      <c r="R39" s="36">
        <f t="shared" si="34"/>
        <v>26239</v>
      </c>
      <c r="S39" s="36">
        <f t="shared" si="34"/>
        <v>57496</v>
      </c>
      <c r="T39" s="36">
        <f t="shared" si="34"/>
        <v>0</v>
      </c>
      <c r="U39" s="36">
        <f t="shared" si="34"/>
        <v>0</v>
      </c>
      <c r="V39" s="36">
        <f t="shared" si="34"/>
        <v>104115</v>
      </c>
      <c r="W39" s="36">
        <f t="shared" si="34"/>
        <v>104115</v>
      </c>
      <c r="X39" s="36">
        <f t="shared" si="34"/>
        <v>104115</v>
      </c>
      <c r="Y39" s="36">
        <f t="shared" si="34"/>
        <v>0</v>
      </c>
      <c r="Z39" s="36">
        <f t="shared" si="34"/>
        <v>0</v>
      </c>
      <c r="AA39" s="36">
        <f t="shared" si="34"/>
        <v>0</v>
      </c>
      <c r="AB39" s="36">
        <f t="shared" si="34"/>
        <v>0</v>
      </c>
      <c r="AC39" s="94">
        <f t="shared" si="24"/>
        <v>8.8718216586740777</v>
      </c>
      <c r="AD39" s="46">
        <v>0</v>
      </c>
      <c r="AE39" s="47">
        <v>0</v>
      </c>
    </row>
    <row r="40" spans="1:33">
      <c r="A40" s="17" t="s">
        <v>46</v>
      </c>
      <c r="B40" s="18" t="s">
        <v>33</v>
      </c>
      <c r="C40" s="36">
        <f t="shared" ref="C40:H40" si="35">C72+C148+C183+C204+C227+C240+C248+C257</f>
        <v>236529</v>
      </c>
      <c r="D40" s="36">
        <f t="shared" si="35"/>
        <v>222979</v>
      </c>
      <c r="E40" s="36">
        <f t="shared" si="35"/>
        <v>69050</v>
      </c>
      <c r="F40" s="36">
        <f t="shared" si="35"/>
        <v>167479</v>
      </c>
      <c r="G40" s="36">
        <f t="shared" si="35"/>
        <v>0</v>
      </c>
      <c r="H40" s="36">
        <f t="shared" si="35"/>
        <v>0</v>
      </c>
      <c r="I40" s="39">
        <f t="shared" si="20"/>
        <v>0</v>
      </c>
      <c r="J40" s="39">
        <f t="shared" si="21"/>
        <v>0</v>
      </c>
      <c r="K40" s="36">
        <f t="shared" ref="K40:AB40" si="36">K72+K148+K183+K204+K227+K240+K248+K257</f>
        <v>0</v>
      </c>
      <c r="L40" s="36">
        <f t="shared" si="36"/>
        <v>0</v>
      </c>
      <c r="M40" s="36">
        <f t="shared" si="36"/>
        <v>0</v>
      </c>
      <c r="N40" s="36">
        <f t="shared" si="36"/>
        <v>0</v>
      </c>
      <c r="O40" s="36">
        <f t="shared" si="36"/>
        <v>0</v>
      </c>
      <c r="P40" s="36">
        <f t="shared" si="36"/>
        <v>32383</v>
      </c>
      <c r="Q40" s="36">
        <f t="shared" si="36"/>
        <v>32383</v>
      </c>
      <c r="R40" s="36">
        <f t="shared" si="36"/>
        <v>10754</v>
      </c>
      <c r="S40" s="36">
        <f t="shared" si="36"/>
        <v>21629</v>
      </c>
      <c r="T40" s="36">
        <f t="shared" si="36"/>
        <v>0</v>
      </c>
      <c r="U40" s="36">
        <f t="shared" si="36"/>
        <v>0</v>
      </c>
      <c r="V40" s="36">
        <f t="shared" si="36"/>
        <v>0</v>
      </c>
      <c r="W40" s="36">
        <f t="shared" si="36"/>
        <v>0</v>
      </c>
      <c r="X40" s="36">
        <f t="shared" si="36"/>
        <v>0</v>
      </c>
      <c r="Y40" s="36">
        <f t="shared" si="36"/>
        <v>0</v>
      </c>
      <c r="Z40" s="36">
        <f t="shared" si="36"/>
        <v>0</v>
      </c>
      <c r="AA40" s="36">
        <f t="shared" si="36"/>
        <v>0</v>
      </c>
      <c r="AB40" s="36">
        <f t="shared" si="36"/>
        <v>0</v>
      </c>
      <c r="AC40" s="94">
        <f t="shared" si="24"/>
        <v>13.690921620604662</v>
      </c>
      <c r="AD40" s="46">
        <v>0</v>
      </c>
      <c r="AE40" s="47">
        <v>0</v>
      </c>
    </row>
    <row r="41" spans="1:33">
      <c r="A41" s="20" t="s">
        <v>34</v>
      </c>
      <c r="B41" s="2" t="s">
        <v>35</v>
      </c>
      <c r="C41" s="34">
        <f t="shared" ref="C41:H41" si="37">C64+C94+C152+C163+C185+C208+C231+C242+C265</f>
        <v>3389905.0608534324</v>
      </c>
      <c r="D41" s="34">
        <f t="shared" si="37"/>
        <v>975078.69350649347</v>
      </c>
      <c r="E41" s="34">
        <f t="shared" si="37"/>
        <v>261679</v>
      </c>
      <c r="F41" s="34">
        <f t="shared" si="37"/>
        <v>713399.69350649347</v>
      </c>
      <c r="G41" s="34">
        <f t="shared" si="37"/>
        <v>0</v>
      </c>
      <c r="H41" s="34">
        <f t="shared" si="37"/>
        <v>0</v>
      </c>
      <c r="I41" s="39">
        <f t="shared" si="20"/>
        <v>2414826.3673469387</v>
      </c>
      <c r="J41" s="39">
        <f t="shared" si="21"/>
        <v>2414826.3673469387</v>
      </c>
      <c r="K41" s="34">
        <f t="shared" ref="K41:AB41" si="38">K64+K94+K152+K163+K185+K208+K231+K242+K265</f>
        <v>2058044</v>
      </c>
      <c r="L41" s="34">
        <f t="shared" si="38"/>
        <v>95317</v>
      </c>
      <c r="M41" s="34">
        <f t="shared" si="38"/>
        <v>46640.36734693878</v>
      </c>
      <c r="N41" s="34">
        <f t="shared" si="38"/>
        <v>214825</v>
      </c>
      <c r="O41" s="34">
        <f t="shared" si="38"/>
        <v>0</v>
      </c>
      <c r="P41" s="34">
        <f t="shared" si="38"/>
        <v>1006989</v>
      </c>
      <c r="Q41" s="34">
        <f t="shared" si="38"/>
        <v>316522</v>
      </c>
      <c r="R41" s="34">
        <f t="shared" si="38"/>
        <v>50301</v>
      </c>
      <c r="S41" s="34">
        <f t="shared" si="38"/>
        <v>266221</v>
      </c>
      <c r="T41" s="34">
        <f t="shared" si="38"/>
        <v>0</v>
      </c>
      <c r="U41" s="34">
        <f t="shared" si="38"/>
        <v>0</v>
      </c>
      <c r="V41" s="34">
        <f t="shared" si="38"/>
        <v>690467</v>
      </c>
      <c r="W41" s="34">
        <f t="shared" si="38"/>
        <v>690467</v>
      </c>
      <c r="X41" s="34">
        <f t="shared" si="38"/>
        <v>612411</v>
      </c>
      <c r="Y41" s="34">
        <f t="shared" si="38"/>
        <v>33827</v>
      </c>
      <c r="Z41" s="34">
        <f t="shared" si="38"/>
        <v>1305</v>
      </c>
      <c r="AA41" s="34">
        <f t="shared" si="38"/>
        <v>42924</v>
      </c>
      <c r="AB41" s="34">
        <f t="shared" si="38"/>
        <v>0</v>
      </c>
      <c r="AC41" s="90">
        <f t="shared" si="24"/>
        <v>29.705522187883442</v>
      </c>
      <c r="AD41" s="20"/>
      <c r="AE41" s="44"/>
      <c r="AF41" s="34">
        <f>AF64+AF94+AF152+AF163+AF185+AF208+AF231+AF242+AF265</f>
        <v>57</v>
      </c>
      <c r="AG41" s="57">
        <f>57-AF41</f>
        <v>0</v>
      </c>
    </row>
    <row r="42" spans="1:33">
      <c r="A42" s="46" t="s">
        <v>209</v>
      </c>
      <c r="B42" s="18" t="s">
        <v>210</v>
      </c>
      <c r="C42" s="36">
        <f>C209</f>
        <v>2222755</v>
      </c>
      <c r="D42" s="36">
        <f>D209</f>
        <v>267755</v>
      </c>
      <c r="E42" s="36">
        <f t="shared" ref="E42:AB42" si="39">E209</f>
        <v>14692</v>
      </c>
      <c r="F42" s="36">
        <f t="shared" si="39"/>
        <v>253063</v>
      </c>
      <c r="G42" s="36">
        <f t="shared" si="39"/>
        <v>0</v>
      </c>
      <c r="H42" s="36">
        <f t="shared" si="39"/>
        <v>0</v>
      </c>
      <c r="I42" s="39">
        <f t="shared" si="20"/>
        <v>1955000</v>
      </c>
      <c r="J42" s="39">
        <f t="shared" si="21"/>
        <v>1955000</v>
      </c>
      <c r="K42" s="36">
        <f t="shared" si="39"/>
        <v>1955000</v>
      </c>
      <c r="L42" s="36">
        <f t="shared" si="39"/>
        <v>0</v>
      </c>
      <c r="M42" s="36">
        <f t="shared" si="39"/>
        <v>0</v>
      </c>
      <c r="N42" s="36">
        <f t="shared" si="39"/>
        <v>0</v>
      </c>
      <c r="O42" s="36">
        <f t="shared" si="39"/>
        <v>0</v>
      </c>
      <c r="P42" s="36">
        <f t="shared" si="39"/>
        <v>804088</v>
      </c>
      <c r="Q42" s="36">
        <f t="shared" si="39"/>
        <v>232443</v>
      </c>
      <c r="R42" s="36">
        <f t="shared" si="39"/>
        <v>0</v>
      </c>
      <c r="S42" s="36">
        <f t="shared" si="39"/>
        <v>232443</v>
      </c>
      <c r="T42" s="36">
        <f t="shared" si="39"/>
        <v>0</v>
      </c>
      <c r="U42" s="36">
        <f t="shared" si="39"/>
        <v>0</v>
      </c>
      <c r="V42" s="36">
        <f t="shared" si="39"/>
        <v>571645</v>
      </c>
      <c r="W42" s="36">
        <f t="shared" si="39"/>
        <v>571645</v>
      </c>
      <c r="X42" s="36">
        <f t="shared" si="39"/>
        <v>571645</v>
      </c>
      <c r="Y42" s="36">
        <f t="shared" si="39"/>
        <v>0</v>
      </c>
      <c r="Z42" s="36">
        <f t="shared" si="39"/>
        <v>0</v>
      </c>
      <c r="AA42" s="36">
        <f t="shared" si="39"/>
        <v>0</v>
      </c>
      <c r="AB42" s="36">
        <f t="shared" si="39"/>
        <v>0</v>
      </c>
      <c r="AC42" s="94">
        <f t="shared" si="24"/>
        <v>36.17528697494776</v>
      </c>
      <c r="AD42" s="46"/>
      <c r="AE42" s="47"/>
      <c r="AG42" s="57"/>
    </row>
    <row r="43" spans="1:33">
      <c r="A43" s="17" t="s">
        <v>52</v>
      </c>
      <c r="B43" s="18" t="s">
        <v>32</v>
      </c>
      <c r="C43" s="36">
        <f t="shared" ref="C43:H43" si="40">C65+C95+C153+C211+C232</f>
        <v>397545</v>
      </c>
      <c r="D43" s="36">
        <f t="shared" si="40"/>
        <v>367545</v>
      </c>
      <c r="E43" s="36">
        <f t="shared" si="40"/>
        <v>160808</v>
      </c>
      <c r="F43" s="36">
        <f t="shared" si="40"/>
        <v>206737</v>
      </c>
      <c r="G43" s="36">
        <f t="shared" si="40"/>
        <v>0</v>
      </c>
      <c r="H43" s="36">
        <f t="shared" si="40"/>
        <v>0</v>
      </c>
      <c r="I43" s="39">
        <f t="shared" si="20"/>
        <v>30000</v>
      </c>
      <c r="J43" s="39">
        <f t="shared" si="21"/>
        <v>30000</v>
      </c>
      <c r="K43" s="36">
        <f t="shared" ref="K43:AB43" si="41">K65+K95+K153+K211+K232</f>
        <v>30000</v>
      </c>
      <c r="L43" s="36">
        <f t="shared" si="41"/>
        <v>0</v>
      </c>
      <c r="M43" s="36">
        <f t="shared" si="41"/>
        <v>0</v>
      </c>
      <c r="N43" s="36">
        <f t="shared" si="41"/>
        <v>0</v>
      </c>
      <c r="O43" s="36">
        <f t="shared" si="41"/>
        <v>0</v>
      </c>
      <c r="P43" s="36">
        <f t="shared" si="41"/>
        <v>102331</v>
      </c>
      <c r="Q43" s="36">
        <f t="shared" si="41"/>
        <v>72331</v>
      </c>
      <c r="R43" s="36">
        <f t="shared" si="41"/>
        <v>45403</v>
      </c>
      <c r="S43" s="36">
        <f t="shared" si="41"/>
        <v>26928</v>
      </c>
      <c r="T43" s="36">
        <f t="shared" si="41"/>
        <v>0</v>
      </c>
      <c r="U43" s="36">
        <f t="shared" si="41"/>
        <v>0</v>
      </c>
      <c r="V43" s="36">
        <f t="shared" si="41"/>
        <v>30000</v>
      </c>
      <c r="W43" s="36">
        <f t="shared" si="41"/>
        <v>30000</v>
      </c>
      <c r="X43" s="36">
        <f t="shared" si="41"/>
        <v>30000</v>
      </c>
      <c r="Y43" s="36">
        <f t="shared" si="41"/>
        <v>0</v>
      </c>
      <c r="Z43" s="36">
        <f t="shared" si="41"/>
        <v>0</v>
      </c>
      <c r="AA43" s="36">
        <f t="shared" si="41"/>
        <v>0</v>
      </c>
      <c r="AB43" s="36">
        <f t="shared" si="41"/>
        <v>0</v>
      </c>
      <c r="AC43" s="94">
        <f t="shared" si="24"/>
        <v>25.740733753411565</v>
      </c>
      <c r="AD43" s="46"/>
      <c r="AE43" s="47"/>
    </row>
    <row r="44" spans="1:33">
      <c r="A44" s="17" t="s">
        <v>46</v>
      </c>
      <c r="B44" s="18" t="s">
        <v>33</v>
      </c>
      <c r="C44" s="36">
        <f t="shared" ref="C44:H44" si="42">C108+C164+C186+C217+C243+C266</f>
        <v>769605.06085343228</v>
      </c>
      <c r="D44" s="36">
        <f t="shared" si="42"/>
        <v>339778.69350649352</v>
      </c>
      <c r="E44" s="36">
        <f t="shared" si="42"/>
        <v>86179</v>
      </c>
      <c r="F44" s="36">
        <f t="shared" si="42"/>
        <v>253599.6935064935</v>
      </c>
      <c r="G44" s="36">
        <f t="shared" si="42"/>
        <v>0</v>
      </c>
      <c r="H44" s="36">
        <f t="shared" si="42"/>
        <v>0</v>
      </c>
      <c r="I44" s="39">
        <f t="shared" si="20"/>
        <v>429826.36734693882</v>
      </c>
      <c r="J44" s="39">
        <f t="shared" si="21"/>
        <v>429826.36734693882</v>
      </c>
      <c r="K44" s="36">
        <f t="shared" ref="K44:AB44" si="43">K108+K164+K186+K217+K243+K266</f>
        <v>73044</v>
      </c>
      <c r="L44" s="36">
        <f t="shared" si="43"/>
        <v>95317</v>
      </c>
      <c r="M44" s="36">
        <f t="shared" si="43"/>
        <v>46640.36734693878</v>
      </c>
      <c r="N44" s="36">
        <f t="shared" si="43"/>
        <v>214825</v>
      </c>
      <c r="O44" s="36">
        <f t="shared" si="43"/>
        <v>0</v>
      </c>
      <c r="P44" s="36">
        <f t="shared" si="43"/>
        <v>100570</v>
      </c>
      <c r="Q44" s="36">
        <f t="shared" si="43"/>
        <v>11748</v>
      </c>
      <c r="R44" s="36">
        <f t="shared" si="43"/>
        <v>4898</v>
      </c>
      <c r="S44" s="36">
        <f t="shared" si="43"/>
        <v>6850</v>
      </c>
      <c r="T44" s="36">
        <f t="shared" si="43"/>
        <v>0</v>
      </c>
      <c r="U44" s="36">
        <f t="shared" si="43"/>
        <v>0</v>
      </c>
      <c r="V44" s="36">
        <f t="shared" si="43"/>
        <v>88822</v>
      </c>
      <c r="W44" s="36">
        <f t="shared" si="43"/>
        <v>88822</v>
      </c>
      <c r="X44" s="36">
        <f t="shared" si="43"/>
        <v>10766</v>
      </c>
      <c r="Y44" s="36">
        <f t="shared" si="43"/>
        <v>33827</v>
      </c>
      <c r="Z44" s="36">
        <f t="shared" si="43"/>
        <v>1305</v>
      </c>
      <c r="AA44" s="36">
        <f t="shared" si="43"/>
        <v>42924</v>
      </c>
      <c r="AB44" s="36">
        <f t="shared" si="43"/>
        <v>0</v>
      </c>
      <c r="AC44" s="94">
        <f t="shared" si="24"/>
        <v>13.067741509973398</v>
      </c>
      <c r="AD44" s="46"/>
      <c r="AE44" s="47"/>
    </row>
    <row r="45" spans="1:33" hidden="1">
      <c r="A45" s="24" t="s">
        <v>38</v>
      </c>
      <c r="B45" s="25" t="s">
        <v>39</v>
      </c>
      <c r="C45" s="37">
        <f>SUM(C46:C48)</f>
        <v>60663</v>
      </c>
      <c r="D45" s="37">
        <f>SUM(D46:D48)</f>
        <v>60663</v>
      </c>
      <c r="E45" s="37">
        <f t="shared" ref="E45:AB45" si="44">SUM(E46:E48)</f>
        <v>46493</v>
      </c>
      <c r="F45" s="37">
        <f t="shared" si="44"/>
        <v>14170</v>
      </c>
      <c r="G45" s="37">
        <f t="shared" si="44"/>
        <v>0</v>
      </c>
      <c r="H45" s="37">
        <f t="shared" si="44"/>
        <v>0</v>
      </c>
      <c r="I45" s="37">
        <f t="shared" si="44"/>
        <v>0</v>
      </c>
      <c r="J45" s="37">
        <f t="shared" si="44"/>
        <v>0</v>
      </c>
      <c r="K45" s="37">
        <f t="shared" si="44"/>
        <v>0</v>
      </c>
      <c r="L45" s="37">
        <f t="shared" si="44"/>
        <v>0</v>
      </c>
      <c r="M45" s="37">
        <f t="shared" si="44"/>
        <v>0</v>
      </c>
      <c r="N45" s="37">
        <f t="shared" si="44"/>
        <v>0</v>
      </c>
      <c r="O45" s="37">
        <f t="shared" si="44"/>
        <v>0</v>
      </c>
      <c r="P45" s="37">
        <f t="shared" si="44"/>
        <v>648</v>
      </c>
      <c r="Q45" s="37">
        <f t="shared" si="44"/>
        <v>648</v>
      </c>
      <c r="R45" s="37">
        <f t="shared" si="44"/>
        <v>648</v>
      </c>
      <c r="S45" s="37">
        <f t="shared" si="44"/>
        <v>0</v>
      </c>
      <c r="T45" s="37">
        <f t="shared" si="44"/>
        <v>0</v>
      </c>
      <c r="U45" s="37">
        <f t="shared" si="44"/>
        <v>0</v>
      </c>
      <c r="V45" s="37">
        <f t="shared" si="44"/>
        <v>0</v>
      </c>
      <c r="W45" s="37">
        <f t="shared" si="44"/>
        <v>0</v>
      </c>
      <c r="X45" s="37">
        <f t="shared" si="44"/>
        <v>0</v>
      </c>
      <c r="Y45" s="37">
        <f t="shared" si="44"/>
        <v>0</v>
      </c>
      <c r="Z45" s="37">
        <f t="shared" si="44"/>
        <v>0</v>
      </c>
      <c r="AA45" s="37">
        <f t="shared" si="44"/>
        <v>0</v>
      </c>
      <c r="AB45" s="37">
        <f t="shared" si="44"/>
        <v>0</v>
      </c>
      <c r="AC45" s="93">
        <f t="shared" si="24"/>
        <v>1.0681964294545274</v>
      </c>
      <c r="AD45" s="48">
        <v>0</v>
      </c>
      <c r="AE45" s="49">
        <v>0</v>
      </c>
    </row>
    <row r="46" spans="1:33" hidden="1">
      <c r="A46" s="12">
        <v>1</v>
      </c>
      <c r="B46" s="5" t="s">
        <v>40</v>
      </c>
      <c r="C46" s="35">
        <f t="shared" ref="C46:O48" si="45">C322</f>
        <v>32100</v>
      </c>
      <c r="D46" s="35">
        <f t="shared" si="45"/>
        <v>32100</v>
      </c>
      <c r="E46" s="35">
        <f t="shared" si="45"/>
        <v>32100</v>
      </c>
      <c r="F46" s="35">
        <f t="shared" si="45"/>
        <v>0</v>
      </c>
      <c r="G46" s="35">
        <f t="shared" si="45"/>
        <v>0</v>
      </c>
      <c r="H46" s="35">
        <f t="shared" si="45"/>
        <v>0</v>
      </c>
      <c r="I46" s="39">
        <f t="shared" si="20"/>
        <v>0</v>
      </c>
      <c r="J46" s="39">
        <f t="shared" si="21"/>
        <v>0</v>
      </c>
      <c r="K46" s="35">
        <f t="shared" si="45"/>
        <v>0</v>
      </c>
      <c r="L46" s="35"/>
      <c r="M46" s="35"/>
      <c r="N46" s="35"/>
      <c r="O46" s="35">
        <f t="shared" si="45"/>
        <v>0</v>
      </c>
      <c r="P46" s="39">
        <f t="shared" ref="P46:P48" si="46">Q46+V46</f>
        <v>648</v>
      </c>
      <c r="Q46" s="39">
        <f t="shared" ref="Q46:Q48" si="47">R46+S46+T46+U46</f>
        <v>648</v>
      </c>
      <c r="R46" s="35">
        <f t="shared" ref="R46:R48" si="48">R322</f>
        <v>648</v>
      </c>
      <c r="S46" s="35"/>
      <c r="T46" s="35"/>
      <c r="U46" s="35"/>
      <c r="V46" s="35"/>
      <c r="W46" s="35"/>
      <c r="X46" s="35"/>
      <c r="Y46" s="35"/>
      <c r="Z46" s="35"/>
      <c r="AA46" s="35"/>
      <c r="AB46" s="35"/>
      <c r="AC46" s="91">
        <f t="shared" si="24"/>
        <v>2.0186915887850465</v>
      </c>
      <c r="AD46" s="19"/>
      <c r="AE46" s="45"/>
    </row>
    <row r="47" spans="1:33" ht="37.5" hidden="1">
      <c r="A47" s="12">
        <v>2</v>
      </c>
      <c r="B47" s="5" t="s">
        <v>41</v>
      </c>
      <c r="C47" s="35">
        <f t="shared" si="45"/>
        <v>14170</v>
      </c>
      <c r="D47" s="35">
        <f t="shared" si="45"/>
        <v>14170</v>
      </c>
      <c r="E47" s="35">
        <f t="shared" si="45"/>
        <v>0</v>
      </c>
      <c r="F47" s="35">
        <f t="shared" si="45"/>
        <v>14170</v>
      </c>
      <c r="G47" s="35">
        <f t="shared" si="45"/>
        <v>0</v>
      </c>
      <c r="H47" s="35">
        <f t="shared" si="45"/>
        <v>0</v>
      </c>
      <c r="I47" s="39">
        <f t="shared" si="20"/>
        <v>0</v>
      </c>
      <c r="J47" s="39">
        <f t="shared" si="21"/>
        <v>0</v>
      </c>
      <c r="K47" s="35">
        <f t="shared" si="45"/>
        <v>0</v>
      </c>
      <c r="L47" s="35"/>
      <c r="M47" s="35"/>
      <c r="N47" s="35"/>
      <c r="O47" s="35">
        <f t="shared" si="45"/>
        <v>0</v>
      </c>
      <c r="P47" s="39">
        <f t="shared" si="46"/>
        <v>0</v>
      </c>
      <c r="Q47" s="39">
        <f t="shared" si="47"/>
        <v>0</v>
      </c>
      <c r="R47" s="35">
        <f t="shared" si="48"/>
        <v>0</v>
      </c>
      <c r="S47" s="35"/>
      <c r="T47" s="35"/>
      <c r="U47" s="35"/>
      <c r="V47" s="35"/>
      <c r="W47" s="35"/>
      <c r="X47" s="35"/>
      <c r="Y47" s="35"/>
      <c r="Z47" s="35"/>
      <c r="AA47" s="35"/>
      <c r="AB47" s="35"/>
      <c r="AC47" s="91">
        <f t="shared" si="24"/>
        <v>0</v>
      </c>
      <c r="AD47" s="19"/>
      <c r="AE47" s="45">
        <v>0</v>
      </c>
    </row>
    <row r="48" spans="1:33" ht="37.5" hidden="1">
      <c r="A48" s="12">
        <v>3</v>
      </c>
      <c r="B48" s="5" t="s">
        <v>42</v>
      </c>
      <c r="C48" s="35">
        <f t="shared" si="45"/>
        <v>14393</v>
      </c>
      <c r="D48" s="35">
        <f t="shared" si="45"/>
        <v>14393</v>
      </c>
      <c r="E48" s="35">
        <f t="shared" si="45"/>
        <v>14393</v>
      </c>
      <c r="F48" s="35">
        <f t="shared" si="45"/>
        <v>0</v>
      </c>
      <c r="G48" s="35">
        <f t="shared" si="45"/>
        <v>0</v>
      </c>
      <c r="H48" s="35">
        <f t="shared" si="45"/>
        <v>0</v>
      </c>
      <c r="I48" s="39">
        <f t="shared" si="20"/>
        <v>0</v>
      </c>
      <c r="J48" s="39">
        <f t="shared" si="21"/>
        <v>0</v>
      </c>
      <c r="K48" s="35">
        <f t="shared" si="45"/>
        <v>0</v>
      </c>
      <c r="L48" s="35"/>
      <c r="M48" s="35"/>
      <c r="N48" s="35"/>
      <c r="O48" s="35">
        <f t="shared" si="45"/>
        <v>0</v>
      </c>
      <c r="P48" s="39">
        <f t="shared" si="46"/>
        <v>0</v>
      </c>
      <c r="Q48" s="39">
        <f t="shared" si="47"/>
        <v>0</v>
      </c>
      <c r="R48" s="35">
        <f t="shared" si="48"/>
        <v>0</v>
      </c>
      <c r="S48" s="35"/>
      <c r="T48" s="35"/>
      <c r="U48" s="35"/>
      <c r="V48" s="35"/>
      <c r="W48" s="35"/>
      <c r="X48" s="35"/>
      <c r="Y48" s="35"/>
      <c r="Z48" s="35"/>
      <c r="AA48" s="35"/>
      <c r="AB48" s="35"/>
      <c r="AC48" s="91">
        <f t="shared" si="24"/>
        <v>0</v>
      </c>
      <c r="AD48" s="19"/>
      <c r="AE48" s="45"/>
    </row>
    <row r="49" spans="1:32" ht="16.5" customHeight="1">
      <c r="A49" s="3"/>
      <c r="B49" s="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95"/>
      <c r="AD49" s="19"/>
      <c r="AE49" s="45"/>
    </row>
    <row r="50" spans="1:32" ht="48" customHeight="1">
      <c r="A50" s="15"/>
      <c r="B50" s="16" t="s">
        <v>43</v>
      </c>
      <c r="C50" s="34">
        <f>C51</f>
        <v>5764432.0608534319</v>
      </c>
      <c r="D50" s="34">
        <f t="shared" ref="D50:AB50" si="49">D51</f>
        <v>2437905.6935064937</v>
      </c>
      <c r="E50" s="34">
        <f t="shared" si="49"/>
        <v>902336</v>
      </c>
      <c r="F50" s="34">
        <f t="shared" si="49"/>
        <v>1549119.6935064935</v>
      </c>
      <c r="G50" s="34">
        <f t="shared" si="49"/>
        <v>0</v>
      </c>
      <c r="H50" s="34">
        <f t="shared" si="49"/>
        <v>0</v>
      </c>
      <c r="I50" s="34">
        <f t="shared" si="49"/>
        <v>3312976.3673469387</v>
      </c>
      <c r="J50" s="34">
        <f t="shared" si="49"/>
        <v>3110826.3673469387</v>
      </c>
      <c r="K50" s="34">
        <f t="shared" si="49"/>
        <v>2754044</v>
      </c>
      <c r="L50" s="34">
        <f t="shared" si="49"/>
        <v>95317</v>
      </c>
      <c r="M50" s="34">
        <f t="shared" si="49"/>
        <v>46640.36734693878</v>
      </c>
      <c r="N50" s="34">
        <f t="shared" si="49"/>
        <v>214825</v>
      </c>
      <c r="O50" s="34">
        <f t="shared" si="49"/>
        <v>202150</v>
      </c>
      <c r="P50" s="34">
        <f t="shared" si="49"/>
        <v>1228617</v>
      </c>
      <c r="Q50" s="34">
        <f t="shared" si="49"/>
        <v>434035</v>
      </c>
      <c r="R50" s="34">
        <f>R51</f>
        <v>88689</v>
      </c>
      <c r="S50" s="34">
        <f t="shared" si="49"/>
        <v>345349</v>
      </c>
      <c r="T50" s="34">
        <f t="shared" si="49"/>
        <v>0</v>
      </c>
      <c r="U50" s="34">
        <f t="shared" si="49"/>
        <v>0</v>
      </c>
      <c r="V50" s="34">
        <f t="shared" si="49"/>
        <v>794582</v>
      </c>
      <c r="W50" s="34">
        <f t="shared" si="49"/>
        <v>794582</v>
      </c>
      <c r="X50" s="34">
        <f t="shared" si="49"/>
        <v>716526</v>
      </c>
      <c r="Y50" s="34">
        <f t="shared" si="49"/>
        <v>33827</v>
      </c>
      <c r="Z50" s="34">
        <f t="shared" si="49"/>
        <v>1305</v>
      </c>
      <c r="AA50" s="34">
        <f t="shared" si="49"/>
        <v>42924</v>
      </c>
      <c r="AB50" s="34">
        <f t="shared" si="49"/>
        <v>0</v>
      </c>
      <c r="AC50" s="90">
        <f t="shared" si="24"/>
        <v>21.313756273468883</v>
      </c>
      <c r="AD50" s="20"/>
      <c r="AE50" s="44"/>
      <c r="AF50" s="34">
        <f t="shared" ref="AF50" si="50">AF51</f>
        <v>120</v>
      </c>
    </row>
    <row r="51" spans="1:32" ht="24.75" customHeight="1">
      <c r="A51" s="16" t="s">
        <v>26</v>
      </c>
      <c r="B51" s="2" t="s">
        <v>44</v>
      </c>
      <c r="C51" s="34">
        <f t="shared" ref="C51:R51" si="51">C52+C58+C67+C136+C155+C174+C251+C263</f>
        <v>5764432.0608534319</v>
      </c>
      <c r="D51" s="34">
        <f t="shared" si="51"/>
        <v>2437905.6935064937</v>
      </c>
      <c r="E51" s="34">
        <f t="shared" si="51"/>
        <v>902336</v>
      </c>
      <c r="F51" s="34">
        <f t="shared" si="51"/>
        <v>1549119.6935064935</v>
      </c>
      <c r="G51" s="34">
        <f t="shared" si="51"/>
        <v>0</v>
      </c>
      <c r="H51" s="34">
        <f t="shared" si="51"/>
        <v>0</v>
      </c>
      <c r="I51" s="34">
        <f t="shared" si="51"/>
        <v>3312976.3673469387</v>
      </c>
      <c r="J51" s="34">
        <f t="shared" si="51"/>
        <v>3110826.3673469387</v>
      </c>
      <c r="K51" s="34">
        <f t="shared" si="51"/>
        <v>2754044</v>
      </c>
      <c r="L51" s="34">
        <f t="shared" si="51"/>
        <v>95317</v>
      </c>
      <c r="M51" s="34">
        <f t="shared" si="51"/>
        <v>46640.36734693878</v>
      </c>
      <c r="N51" s="34">
        <f t="shared" si="51"/>
        <v>214825</v>
      </c>
      <c r="O51" s="34">
        <f t="shared" si="51"/>
        <v>202150</v>
      </c>
      <c r="P51" s="34">
        <f t="shared" si="51"/>
        <v>1228617</v>
      </c>
      <c r="Q51" s="34">
        <f t="shared" si="51"/>
        <v>434035</v>
      </c>
      <c r="R51" s="34">
        <f t="shared" si="51"/>
        <v>88689</v>
      </c>
      <c r="S51" s="34">
        <f>S52+S58+S67+S136+S155+S174+S251+S263+3</f>
        <v>345349</v>
      </c>
      <c r="T51" s="34">
        <f t="shared" ref="T51:AB51" si="52">T52+T58+T67+T136+T155+T174+T251+T263</f>
        <v>0</v>
      </c>
      <c r="U51" s="34">
        <f t="shared" si="52"/>
        <v>0</v>
      </c>
      <c r="V51" s="34">
        <f t="shared" si="52"/>
        <v>794582</v>
      </c>
      <c r="W51" s="34">
        <f t="shared" si="52"/>
        <v>794582</v>
      </c>
      <c r="X51" s="34">
        <f t="shared" si="52"/>
        <v>716526</v>
      </c>
      <c r="Y51" s="34">
        <f t="shared" si="52"/>
        <v>33827</v>
      </c>
      <c r="Z51" s="34">
        <f t="shared" si="52"/>
        <v>1305</v>
      </c>
      <c r="AA51" s="34">
        <f t="shared" si="52"/>
        <v>42924</v>
      </c>
      <c r="AB51" s="34">
        <f t="shared" si="52"/>
        <v>0</v>
      </c>
      <c r="AC51" s="90">
        <f t="shared" si="24"/>
        <v>21.313756273468883</v>
      </c>
      <c r="AD51" s="20">
        <v>0</v>
      </c>
      <c r="AE51" s="44">
        <v>0</v>
      </c>
      <c r="AF51" s="34">
        <f>AF52+AF58+AF67+AF136+AF155+AF174+AF251+AF263</f>
        <v>120</v>
      </c>
    </row>
    <row r="52" spans="1:32">
      <c r="A52" s="24" t="s">
        <v>8</v>
      </c>
      <c r="B52" s="25" t="s">
        <v>45</v>
      </c>
      <c r="C52" s="37">
        <f>C53</f>
        <v>8524</v>
      </c>
      <c r="D52" s="37">
        <f t="shared" ref="D52:AB53" si="53">D53</f>
        <v>8524</v>
      </c>
      <c r="E52" s="37">
        <f t="shared" si="53"/>
        <v>8524</v>
      </c>
      <c r="F52" s="37">
        <f t="shared" si="53"/>
        <v>0</v>
      </c>
      <c r="G52" s="37">
        <f t="shared" si="53"/>
        <v>0</v>
      </c>
      <c r="H52" s="37">
        <f t="shared" si="53"/>
        <v>0</v>
      </c>
      <c r="I52" s="37">
        <f t="shared" si="53"/>
        <v>0</v>
      </c>
      <c r="J52" s="37">
        <f t="shared" si="53"/>
        <v>0</v>
      </c>
      <c r="K52" s="37">
        <f t="shared" si="53"/>
        <v>0</v>
      </c>
      <c r="L52" s="37">
        <f t="shared" si="53"/>
        <v>0</v>
      </c>
      <c r="M52" s="37">
        <f t="shared" si="53"/>
        <v>0</v>
      </c>
      <c r="N52" s="37">
        <f t="shared" si="53"/>
        <v>0</v>
      </c>
      <c r="O52" s="37">
        <f t="shared" si="53"/>
        <v>0</v>
      </c>
      <c r="P52" s="37">
        <f t="shared" si="53"/>
        <v>1395</v>
      </c>
      <c r="Q52" s="37">
        <f t="shared" si="53"/>
        <v>1395</v>
      </c>
      <c r="R52" s="37">
        <f t="shared" si="53"/>
        <v>1395</v>
      </c>
      <c r="S52" s="37">
        <f t="shared" si="53"/>
        <v>0</v>
      </c>
      <c r="T52" s="37">
        <f t="shared" si="53"/>
        <v>0</v>
      </c>
      <c r="U52" s="37">
        <f t="shared" si="53"/>
        <v>0</v>
      </c>
      <c r="V52" s="37">
        <f t="shared" si="53"/>
        <v>0</v>
      </c>
      <c r="W52" s="37">
        <f t="shared" si="53"/>
        <v>0</v>
      </c>
      <c r="X52" s="37">
        <f t="shared" si="53"/>
        <v>0</v>
      </c>
      <c r="Y52" s="37">
        <f t="shared" si="53"/>
        <v>0</v>
      </c>
      <c r="Z52" s="37">
        <f t="shared" si="53"/>
        <v>0</v>
      </c>
      <c r="AA52" s="37">
        <f t="shared" si="53"/>
        <v>0</v>
      </c>
      <c r="AB52" s="37">
        <f t="shared" si="53"/>
        <v>0</v>
      </c>
      <c r="AC52" s="93">
        <f t="shared" si="24"/>
        <v>16.365556076959173</v>
      </c>
      <c r="AD52" s="48"/>
      <c r="AE52" s="49"/>
      <c r="AF52" s="37">
        <f t="shared" ref="AF52:AF54" si="54">AF53</f>
        <v>2</v>
      </c>
    </row>
    <row r="53" spans="1:32">
      <c r="A53" s="15" t="s">
        <v>38</v>
      </c>
      <c r="B53" s="2" t="s">
        <v>29</v>
      </c>
      <c r="C53" s="34">
        <f>C54</f>
        <v>8524</v>
      </c>
      <c r="D53" s="34">
        <f t="shared" si="53"/>
        <v>8524</v>
      </c>
      <c r="E53" s="34">
        <f t="shared" si="53"/>
        <v>8524</v>
      </c>
      <c r="F53" s="34">
        <f t="shared" si="53"/>
        <v>0</v>
      </c>
      <c r="G53" s="34">
        <f t="shared" si="53"/>
        <v>0</v>
      </c>
      <c r="H53" s="34">
        <f t="shared" si="53"/>
        <v>0</v>
      </c>
      <c r="I53" s="34">
        <f t="shared" si="53"/>
        <v>0</v>
      </c>
      <c r="J53" s="34">
        <f t="shared" si="53"/>
        <v>0</v>
      </c>
      <c r="K53" s="34">
        <f t="shared" si="53"/>
        <v>0</v>
      </c>
      <c r="L53" s="34">
        <f t="shared" si="53"/>
        <v>0</v>
      </c>
      <c r="M53" s="34">
        <f t="shared" si="53"/>
        <v>0</v>
      </c>
      <c r="N53" s="34">
        <f t="shared" si="53"/>
        <v>0</v>
      </c>
      <c r="O53" s="34">
        <f t="shared" si="53"/>
        <v>0</v>
      </c>
      <c r="P53" s="34">
        <f t="shared" si="53"/>
        <v>1395</v>
      </c>
      <c r="Q53" s="34">
        <f t="shared" si="53"/>
        <v>1395</v>
      </c>
      <c r="R53" s="34">
        <f t="shared" si="53"/>
        <v>1395</v>
      </c>
      <c r="S53" s="34">
        <f t="shared" si="53"/>
        <v>0</v>
      </c>
      <c r="T53" s="34">
        <f t="shared" si="53"/>
        <v>0</v>
      </c>
      <c r="U53" s="34">
        <f t="shared" si="53"/>
        <v>0</v>
      </c>
      <c r="V53" s="34">
        <f t="shared" si="53"/>
        <v>0</v>
      </c>
      <c r="W53" s="34">
        <f t="shared" si="53"/>
        <v>0</v>
      </c>
      <c r="X53" s="34">
        <f t="shared" si="53"/>
        <v>0</v>
      </c>
      <c r="Y53" s="34">
        <f t="shared" si="53"/>
        <v>0</v>
      </c>
      <c r="Z53" s="34">
        <f t="shared" si="53"/>
        <v>0</v>
      </c>
      <c r="AA53" s="34">
        <f t="shared" si="53"/>
        <v>0</v>
      </c>
      <c r="AB53" s="34">
        <f t="shared" si="53"/>
        <v>0</v>
      </c>
      <c r="AC53" s="90">
        <f t="shared" si="24"/>
        <v>16.365556076959173</v>
      </c>
      <c r="AD53" s="20"/>
      <c r="AE53" s="44"/>
      <c r="AF53" s="34">
        <f t="shared" si="54"/>
        <v>2</v>
      </c>
    </row>
    <row r="54" spans="1:32">
      <c r="A54" s="16" t="s">
        <v>30</v>
      </c>
      <c r="B54" s="2" t="s">
        <v>31</v>
      </c>
      <c r="C54" s="34">
        <f>C55</f>
        <v>8524</v>
      </c>
      <c r="D54" s="34">
        <f t="shared" ref="D54:AB54" si="55">D55</f>
        <v>8524</v>
      </c>
      <c r="E54" s="34">
        <f t="shared" si="55"/>
        <v>8524</v>
      </c>
      <c r="F54" s="34">
        <f t="shared" si="55"/>
        <v>0</v>
      </c>
      <c r="G54" s="34">
        <f t="shared" si="55"/>
        <v>0</v>
      </c>
      <c r="H54" s="34">
        <f t="shared" si="55"/>
        <v>0</v>
      </c>
      <c r="I54" s="34">
        <f t="shared" si="55"/>
        <v>0</v>
      </c>
      <c r="J54" s="34">
        <f t="shared" si="55"/>
        <v>0</v>
      </c>
      <c r="K54" s="34">
        <f t="shared" si="55"/>
        <v>0</v>
      </c>
      <c r="L54" s="34">
        <f t="shared" si="55"/>
        <v>0</v>
      </c>
      <c r="M54" s="34">
        <f t="shared" si="55"/>
        <v>0</v>
      </c>
      <c r="N54" s="34">
        <f t="shared" si="55"/>
        <v>0</v>
      </c>
      <c r="O54" s="34">
        <f t="shared" si="55"/>
        <v>0</v>
      </c>
      <c r="P54" s="34">
        <f t="shared" si="55"/>
        <v>1395</v>
      </c>
      <c r="Q54" s="34">
        <f t="shared" si="55"/>
        <v>1395</v>
      </c>
      <c r="R54" s="34">
        <f t="shared" si="55"/>
        <v>1395</v>
      </c>
      <c r="S54" s="34">
        <f t="shared" si="55"/>
        <v>0</v>
      </c>
      <c r="T54" s="34">
        <f t="shared" si="55"/>
        <v>0</v>
      </c>
      <c r="U54" s="34">
        <f t="shared" si="55"/>
        <v>0</v>
      </c>
      <c r="V54" s="34">
        <f t="shared" si="55"/>
        <v>0</v>
      </c>
      <c r="W54" s="34">
        <f t="shared" si="55"/>
        <v>0</v>
      </c>
      <c r="X54" s="34">
        <f t="shared" si="55"/>
        <v>0</v>
      </c>
      <c r="Y54" s="34">
        <f t="shared" si="55"/>
        <v>0</v>
      </c>
      <c r="Z54" s="34">
        <f t="shared" si="55"/>
        <v>0</v>
      </c>
      <c r="AA54" s="34">
        <f t="shared" si="55"/>
        <v>0</v>
      </c>
      <c r="AB54" s="34">
        <f t="shared" si="55"/>
        <v>0</v>
      </c>
      <c r="AC54" s="90">
        <f t="shared" si="24"/>
        <v>16.365556076959173</v>
      </c>
      <c r="AD54" s="20">
        <v>0</v>
      </c>
      <c r="AE54" s="44">
        <v>0</v>
      </c>
      <c r="AF54" s="34">
        <f t="shared" si="54"/>
        <v>2</v>
      </c>
    </row>
    <row r="55" spans="1:32" ht="19.5">
      <c r="A55" s="21" t="s">
        <v>46</v>
      </c>
      <c r="B55" s="56" t="s">
        <v>33</v>
      </c>
      <c r="C55" s="38">
        <f>SUM(C56:C57)</f>
        <v>8524</v>
      </c>
      <c r="D55" s="38">
        <f t="shared" ref="D55:AB55" si="56">SUM(D56:D57)</f>
        <v>8524</v>
      </c>
      <c r="E55" s="38">
        <f t="shared" si="56"/>
        <v>8524</v>
      </c>
      <c r="F55" s="38">
        <f t="shared" si="56"/>
        <v>0</v>
      </c>
      <c r="G55" s="38">
        <f t="shared" si="56"/>
        <v>0</v>
      </c>
      <c r="H55" s="38">
        <f t="shared" si="56"/>
        <v>0</v>
      </c>
      <c r="I55" s="38">
        <f t="shared" si="56"/>
        <v>0</v>
      </c>
      <c r="J55" s="38">
        <f t="shared" si="56"/>
        <v>0</v>
      </c>
      <c r="K55" s="38">
        <f t="shared" si="56"/>
        <v>0</v>
      </c>
      <c r="L55" s="38">
        <f t="shared" si="56"/>
        <v>0</v>
      </c>
      <c r="M55" s="38">
        <f t="shared" si="56"/>
        <v>0</v>
      </c>
      <c r="N55" s="38">
        <f t="shared" si="56"/>
        <v>0</v>
      </c>
      <c r="O55" s="38">
        <f t="shared" si="56"/>
        <v>0</v>
      </c>
      <c r="P55" s="38">
        <f t="shared" si="56"/>
        <v>1395</v>
      </c>
      <c r="Q55" s="38">
        <f t="shared" si="56"/>
        <v>1395</v>
      </c>
      <c r="R55" s="38">
        <f t="shared" si="56"/>
        <v>1395</v>
      </c>
      <c r="S55" s="38">
        <f t="shared" si="56"/>
        <v>0</v>
      </c>
      <c r="T55" s="38">
        <f t="shared" si="56"/>
        <v>0</v>
      </c>
      <c r="U55" s="38">
        <f t="shared" si="56"/>
        <v>0</v>
      </c>
      <c r="V55" s="38">
        <f t="shared" si="56"/>
        <v>0</v>
      </c>
      <c r="W55" s="38">
        <f t="shared" si="56"/>
        <v>0</v>
      </c>
      <c r="X55" s="38">
        <f t="shared" si="56"/>
        <v>0</v>
      </c>
      <c r="Y55" s="38">
        <f t="shared" si="56"/>
        <v>0</v>
      </c>
      <c r="Z55" s="38">
        <f t="shared" si="56"/>
        <v>0</v>
      </c>
      <c r="AA55" s="38">
        <f t="shared" si="56"/>
        <v>0</v>
      </c>
      <c r="AB55" s="38">
        <f t="shared" si="56"/>
        <v>0</v>
      </c>
      <c r="AC55" s="96">
        <f t="shared" si="24"/>
        <v>16.365556076959173</v>
      </c>
      <c r="AD55" s="50"/>
      <c r="AE55" s="51"/>
      <c r="AF55" s="38">
        <f t="shared" ref="AF55" si="57">SUM(AF56:AF57)</f>
        <v>2</v>
      </c>
    </row>
    <row r="56" spans="1:32" ht="21.75" customHeight="1">
      <c r="A56" s="12">
        <v>1</v>
      </c>
      <c r="B56" s="5" t="s">
        <v>47</v>
      </c>
      <c r="C56" s="39">
        <f t="shared" ref="C56:C57" si="58">D56+I56</f>
        <v>4132</v>
      </c>
      <c r="D56" s="39">
        <f t="shared" ref="D56:D57" si="59">SUM(E56:H56)</f>
        <v>4132</v>
      </c>
      <c r="E56" s="35">
        <v>4132</v>
      </c>
      <c r="F56" s="35"/>
      <c r="G56" s="35"/>
      <c r="H56" s="35"/>
      <c r="I56" s="35"/>
      <c r="J56" s="35"/>
      <c r="K56" s="35"/>
      <c r="L56" s="35"/>
      <c r="M56" s="35"/>
      <c r="N56" s="35"/>
      <c r="O56" s="35"/>
      <c r="P56" s="39">
        <f t="shared" ref="P56:P57" si="60">Q56+V56</f>
        <v>1293</v>
      </c>
      <c r="Q56" s="39">
        <f t="shared" ref="Q56:Q57" si="61">R56+S56+T56+U56</f>
        <v>1293</v>
      </c>
      <c r="R56" s="102">
        <v>1293</v>
      </c>
      <c r="S56" s="35"/>
      <c r="T56" s="35"/>
      <c r="U56" s="35"/>
      <c r="V56" s="35"/>
      <c r="W56" s="35"/>
      <c r="X56" s="35"/>
      <c r="Y56" s="35"/>
      <c r="Z56" s="35"/>
      <c r="AA56" s="35"/>
      <c r="AB56" s="35"/>
      <c r="AC56" s="91">
        <f t="shared" si="24"/>
        <v>31.292352371732818</v>
      </c>
      <c r="AD56" s="12" t="s">
        <v>257</v>
      </c>
      <c r="AE56" s="45"/>
      <c r="AF56">
        <v>1</v>
      </c>
    </row>
    <row r="57" spans="1:32" ht="60.75" customHeight="1">
      <c r="A57" s="12">
        <v>2</v>
      </c>
      <c r="B57" s="5" t="s">
        <v>48</v>
      </c>
      <c r="C57" s="39">
        <f t="shared" si="58"/>
        <v>4392</v>
      </c>
      <c r="D57" s="39">
        <f t="shared" si="59"/>
        <v>4392</v>
      </c>
      <c r="E57" s="35">
        <v>4392</v>
      </c>
      <c r="F57" s="35"/>
      <c r="G57" s="35"/>
      <c r="H57" s="35"/>
      <c r="I57" s="35"/>
      <c r="J57" s="35"/>
      <c r="K57" s="35"/>
      <c r="L57" s="35"/>
      <c r="M57" s="35"/>
      <c r="N57" s="35"/>
      <c r="O57" s="35"/>
      <c r="P57" s="39">
        <f t="shared" si="60"/>
        <v>102</v>
      </c>
      <c r="Q57" s="39">
        <f t="shared" si="61"/>
        <v>102</v>
      </c>
      <c r="R57" s="102">
        <v>102</v>
      </c>
      <c r="S57" s="35"/>
      <c r="T57" s="35"/>
      <c r="U57" s="35"/>
      <c r="V57" s="35"/>
      <c r="W57" s="35"/>
      <c r="X57" s="35"/>
      <c r="Y57" s="35"/>
      <c r="Z57" s="35"/>
      <c r="AA57" s="35"/>
      <c r="AB57" s="35"/>
      <c r="AC57" s="91">
        <f t="shared" si="24"/>
        <v>2.3224043715846996</v>
      </c>
      <c r="AD57" s="12" t="s">
        <v>257</v>
      </c>
      <c r="AE57" s="45"/>
      <c r="AF57">
        <v>1</v>
      </c>
    </row>
    <row r="58" spans="1:32">
      <c r="A58" s="26" t="s">
        <v>21</v>
      </c>
      <c r="B58" s="25" t="s">
        <v>51</v>
      </c>
      <c r="C58" s="37">
        <f>C59</f>
        <v>231640</v>
      </c>
      <c r="D58" s="37">
        <f t="shared" ref="D58:AB58" si="62">D59</f>
        <v>231640</v>
      </c>
      <c r="E58" s="37">
        <f t="shared" si="62"/>
        <v>231640</v>
      </c>
      <c r="F58" s="37">
        <f t="shared" si="62"/>
        <v>0</v>
      </c>
      <c r="G58" s="37">
        <f t="shared" si="62"/>
        <v>0</v>
      </c>
      <c r="H58" s="37">
        <f t="shared" si="62"/>
        <v>0</v>
      </c>
      <c r="I58" s="37">
        <f t="shared" si="62"/>
        <v>0</v>
      </c>
      <c r="J58" s="37">
        <f t="shared" si="62"/>
        <v>0</v>
      </c>
      <c r="K58" s="37">
        <f t="shared" si="62"/>
        <v>0</v>
      </c>
      <c r="L58" s="37">
        <f t="shared" si="62"/>
        <v>0</v>
      </c>
      <c r="M58" s="37">
        <f t="shared" si="62"/>
        <v>0</v>
      </c>
      <c r="N58" s="37">
        <f t="shared" si="62"/>
        <v>0</v>
      </c>
      <c r="O58" s="37">
        <f t="shared" si="62"/>
        <v>0</v>
      </c>
      <c r="P58" s="37">
        <f t="shared" si="62"/>
        <v>16753</v>
      </c>
      <c r="Q58" s="37">
        <f t="shared" si="62"/>
        <v>16753</v>
      </c>
      <c r="R58" s="37">
        <f t="shared" si="62"/>
        <v>16753</v>
      </c>
      <c r="S58" s="37">
        <f t="shared" si="62"/>
        <v>0</v>
      </c>
      <c r="T58" s="37">
        <f t="shared" si="62"/>
        <v>0</v>
      </c>
      <c r="U58" s="37">
        <f t="shared" si="62"/>
        <v>0</v>
      </c>
      <c r="V58" s="37">
        <f t="shared" si="62"/>
        <v>0</v>
      </c>
      <c r="W58" s="37">
        <f t="shared" si="62"/>
        <v>0</v>
      </c>
      <c r="X58" s="37">
        <f t="shared" si="62"/>
        <v>0</v>
      </c>
      <c r="Y58" s="37">
        <f t="shared" si="62"/>
        <v>0</v>
      </c>
      <c r="Z58" s="37">
        <f t="shared" si="62"/>
        <v>0</v>
      </c>
      <c r="AA58" s="37">
        <f t="shared" si="62"/>
        <v>0</v>
      </c>
      <c r="AB58" s="37">
        <f t="shared" si="62"/>
        <v>0</v>
      </c>
      <c r="AC58" s="93">
        <f t="shared" si="24"/>
        <v>7.2323432913141081</v>
      </c>
      <c r="AD58" s="48"/>
      <c r="AE58" s="49"/>
      <c r="AF58" s="37">
        <f t="shared" ref="AF58" si="63">AF59</f>
        <v>3</v>
      </c>
    </row>
    <row r="59" spans="1:32">
      <c r="A59" s="15" t="s">
        <v>38</v>
      </c>
      <c r="B59" s="2" t="s">
        <v>29</v>
      </c>
      <c r="C59" s="34">
        <f>C60+C64</f>
        <v>231640</v>
      </c>
      <c r="D59" s="34">
        <f t="shared" ref="D59:AB59" si="64">D60+D64</f>
        <v>231640</v>
      </c>
      <c r="E59" s="34">
        <f t="shared" si="64"/>
        <v>231640</v>
      </c>
      <c r="F59" s="34">
        <f t="shared" si="64"/>
        <v>0</v>
      </c>
      <c r="G59" s="34">
        <f t="shared" si="64"/>
        <v>0</v>
      </c>
      <c r="H59" s="34">
        <f t="shared" si="64"/>
        <v>0</v>
      </c>
      <c r="I59" s="34">
        <f t="shared" si="64"/>
        <v>0</v>
      </c>
      <c r="J59" s="34">
        <f t="shared" si="64"/>
        <v>0</v>
      </c>
      <c r="K59" s="34">
        <f t="shared" si="64"/>
        <v>0</v>
      </c>
      <c r="L59" s="34">
        <f t="shared" si="64"/>
        <v>0</v>
      </c>
      <c r="M59" s="34">
        <f t="shared" si="64"/>
        <v>0</v>
      </c>
      <c r="N59" s="34">
        <f t="shared" si="64"/>
        <v>0</v>
      </c>
      <c r="O59" s="34">
        <f t="shared" si="64"/>
        <v>0</v>
      </c>
      <c r="P59" s="34">
        <f t="shared" si="64"/>
        <v>16753</v>
      </c>
      <c r="Q59" s="34">
        <f t="shared" si="64"/>
        <v>16753</v>
      </c>
      <c r="R59" s="34">
        <f t="shared" si="64"/>
        <v>16753</v>
      </c>
      <c r="S59" s="34">
        <f t="shared" si="64"/>
        <v>0</v>
      </c>
      <c r="T59" s="34">
        <f t="shared" si="64"/>
        <v>0</v>
      </c>
      <c r="U59" s="34">
        <f t="shared" si="64"/>
        <v>0</v>
      </c>
      <c r="V59" s="34">
        <f t="shared" si="64"/>
        <v>0</v>
      </c>
      <c r="W59" s="34">
        <f t="shared" si="64"/>
        <v>0</v>
      </c>
      <c r="X59" s="34">
        <f t="shared" si="64"/>
        <v>0</v>
      </c>
      <c r="Y59" s="34">
        <f t="shared" si="64"/>
        <v>0</v>
      </c>
      <c r="Z59" s="34">
        <f t="shared" si="64"/>
        <v>0</v>
      </c>
      <c r="AA59" s="34">
        <f t="shared" si="64"/>
        <v>0</v>
      </c>
      <c r="AB59" s="34">
        <f t="shared" si="64"/>
        <v>0</v>
      </c>
      <c r="AC59" s="90">
        <f t="shared" si="24"/>
        <v>7.2323432913141081</v>
      </c>
      <c r="AD59" s="20"/>
      <c r="AE59" s="44"/>
      <c r="AF59" s="34">
        <f t="shared" ref="AF59" si="65">AF60+AF64</f>
        <v>3</v>
      </c>
    </row>
    <row r="60" spans="1:32">
      <c r="A60" s="16" t="s">
        <v>30</v>
      </c>
      <c r="B60" s="2" t="s">
        <v>31</v>
      </c>
      <c r="C60" s="34">
        <f>C61</f>
        <v>189640</v>
      </c>
      <c r="D60" s="34">
        <f t="shared" ref="D60:AB60" si="66">D61</f>
        <v>189640</v>
      </c>
      <c r="E60" s="34">
        <f t="shared" si="66"/>
        <v>189640</v>
      </c>
      <c r="F60" s="34">
        <f t="shared" si="66"/>
        <v>0</v>
      </c>
      <c r="G60" s="34">
        <f t="shared" si="66"/>
        <v>0</v>
      </c>
      <c r="H60" s="34">
        <f t="shared" si="66"/>
        <v>0</v>
      </c>
      <c r="I60" s="34">
        <f t="shared" si="66"/>
        <v>0</v>
      </c>
      <c r="J60" s="34">
        <f t="shared" si="66"/>
        <v>0</v>
      </c>
      <c r="K60" s="34">
        <f t="shared" si="66"/>
        <v>0</v>
      </c>
      <c r="L60" s="34">
        <f t="shared" si="66"/>
        <v>0</v>
      </c>
      <c r="M60" s="34">
        <f t="shared" si="66"/>
        <v>0</v>
      </c>
      <c r="N60" s="34">
        <f t="shared" si="66"/>
        <v>0</v>
      </c>
      <c r="O60" s="34">
        <f t="shared" si="66"/>
        <v>0</v>
      </c>
      <c r="P60" s="34">
        <f t="shared" si="66"/>
        <v>16753</v>
      </c>
      <c r="Q60" s="34">
        <f t="shared" si="66"/>
        <v>16753</v>
      </c>
      <c r="R60" s="34">
        <f t="shared" si="66"/>
        <v>16753</v>
      </c>
      <c r="S60" s="34">
        <f t="shared" si="66"/>
        <v>0</v>
      </c>
      <c r="T60" s="34">
        <f t="shared" si="66"/>
        <v>0</v>
      </c>
      <c r="U60" s="34">
        <f t="shared" si="66"/>
        <v>0</v>
      </c>
      <c r="V60" s="34">
        <f t="shared" si="66"/>
        <v>0</v>
      </c>
      <c r="W60" s="34">
        <f t="shared" si="66"/>
        <v>0</v>
      </c>
      <c r="X60" s="34">
        <f t="shared" si="66"/>
        <v>0</v>
      </c>
      <c r="Y60" s="34">
        <f t="shared" si="66"/>
        <v>0</v>
      </c>
      <c r="Z60" s="34">
        <f t="shared" si="66"/>
        <v>0</v>
      </c>
      <c r="AA60" s="34">
        <f t="shared" si="66"/>
        <v>0</v>
      </c>
      <c r="AB60" s="34">
        <f t="shared" si="66"/>
        <v>0</v>
      </c>
      <c r="AC60" s="90">
        <f t="shared" si="24"/>
        <v>8.8341067285382824</v>
      </c>
      <c r="AD60" s="20">
        <v>0</v>
      </c>
      <c r="AE60" s="44">
        <v>0</v>
      </c>
      <c r="AF60" s="34">
        <f t="shared" ref="AF60" si="67">AF61</f>
        <v>2</v>
      </c>
    </row>
    <row r="61" spans="1:32" ht="19.5">
      <c r="A61" s="21" t="s">
        <v>52</v>
      </c>
      <c r="B61" s="56" t="s">
        <v>32</v>
      </c>
      <c r="C61" s="38">
        <f>SUM(C62:C63)</f>
        <v>189640</v>
      </c>
      <c r="D61" s="38">
        <f t="shared" ref="D61:AB61" si="68">SUM(D62:D63)</f>
        <v>189640</v>
      </c>
      <c r="E61" s="38">
        <f t="shared" si="68"/>
        <v>189640</v>
      </c>
      <c r="F61" s="38">
        <f t="shared" si="68"/>
        <v>0</v>
      </c>
      <c r="G61" s="38">
        <f t="shared" si="68"/>
        <v>0</v>
      </c>
      <c r="H61" s="38">
        <f t="shared" si="68"/>
        <v>0</v>
      </c>
      <c r="I61" s="38">
        <f t="shared" si="68"/>
        <v>0</v>
      </c>
      <c r="J61" s="38">
        <f t="shared" si="68"/>
        <v>0</v>
      </c>
      <c r="K61" s="38">
        <f t="shared" si="68"/>
        <v>0</v>
      </c>
      <c r="L61" s="38">
        <f t="shared" si="68"/>
        <v>0</v>
      </c>
      <c r="M61" s="38">
        <f t="shared" si="68"/>
        <v>0</v>
      </c>
      <c r="N61" s="38">
        <f t="shared" si="68"/>
        <v>0</v>
      </c>
      <c r="O61" s="38">
        <f t="shared" si="68"/>
        <v>0</v>
      </c>
      <c r="P61" s="38">
        <f t="shared" si="68"/>
        <v>16753</v>
      </c>
      <c r="Q61" s="38">
        <f t="shared" si="68"/>
        <v>16753</v>
      </c>
      <c r="R61" s="38">
        <f t="shared" si="68"/>
        <v>16753</v>
      </c>
      <c r="S61" s="38">
        <f t="shared" si="68"/>
        <v>0</v>
      </c>
      <c r="T61" s="38">
        <f t="shared" si="68"/>
        <v>0</v>
      </c>
      <c r="U61" s="38">
        <f t="shared" si="68"/>
        <v>0</v>
      </c>
      <c r="V61" s="38">
        <f t="shared" si="68"/>
        <v>0</v>
      </c>
      <c r="W61" s="38">
        <f t="shared" si="68"/>
        <v>0</v>
      </c>
      <c r="X61" s="38">
        <f t="shared" si="68"/>
        <v>0</v>
      </c>
      <c r="Y61" s="38">
        <f t="shared" si="68"/>
        <v>0</v>
      </c>
      <c r="Z61" s="38">
        <f t="shared" si="68"/>
        <v>0</v>
      </c>
      <c r="AA61" s="38">
        <f t="shared" si="68"/>
        <v>0</v>
      </c>
      <c r="AB61" s="38">
        <f t="shared" si="68"/>
        <v>0</v>
      </c>
      <c r="AC61" s="96">
        <f t="shared" si="24"/>
        <v>8.8341067285382824</v>
      </c>
      <c r="AD61" s="50"/>
      <c r="AE61" s="51"/>
      <c r="AF61" s="38">
        <f t="shared" ref="AF61" si="69">SUM(AF62:AF63)</f>
        <v>2</v>
      </c>
    </row>
    <row r="62" spans="1:32" ht="56.25">
      <c r="A62" s="12" t="s">
        <v>49</v>
      </c>
      <c r="B62" s="5" t="s">
        <v>53</v>
      </c>
      <c r="C62" s="39">
        <f t="shared" ref="C62:C63" si="70">D62+I62</f>
        <v>89640</v>
      </c>
      <c r="D62" s="39">
        <f t="shared" ref="D62:D63" si="71">SUM(E62:H62)</f>
        <v>89640</v>
      </c>
      <c r="E62" s="35">
        <v>89640</v>
      </c>
      <c r="F62" s="35"/>
      <c r="G62" s="35"/>
      <c r="H62" s="35"/>
      <c r="I62" s="35"/>
      <c r="J62" s="35"/>
      <c r="K62" s="35"/>
      <c r="L62" s="35"/>
      <c r="M62" s="35"/>
      <c r="N62" s="35"/>
      <c r="O62" s="35"/>
      <c r="P62" s="39">
        <f t="shared" ref="P62:P63" si="72">Q62+V62</f>
        <v>0</v>
      </c>
      <c r="Q62" s="39">
        <f t="shared" ref="Q62:Q63" si="73">R62+S62+T62+U62</f>
        <v>0</v>
      </c>
      <c r="R62" s="35"/>
      <c r="S62" s="35"/>
      <c r="T62" s="35"/>
      <c r="U62" s="35"/>
      <c r="V62" s="35"/>
      <c r="W62" s="35"/>
      <c r="X62" s="35"/>
      <c r="Y62" s="35"/>
      <c r="Z62" s="35"/>
      <c r="AA62" s="35"/>
      <c r="AB62" s="35"/>
      <c r="AC62" s="91">
        <f t="shared" si="24"/>
        <v>0</v>
      </c>
      <c r="AD62" s="12" t="s">
        <v>259</v>
      </c>
      <c r="AE62" s="45"/>
      <c r="AF62">
        <v>1</v>
      </c>
    </row>
    <row r="63" spans="1:32" ht="32.25" customHeight="1">
      <c r="A63" s="12" t="s">
        <v>54</v>
      </c>
      <c r="B63" s="5" t="s">
        <v>55</v>
      </c>
      <c r="C63" s="39">
        <f t="shared" si="70"/>
        <v>100000</v>
      </c>
      <c r="D63" s="39">
        <f t="shared" si="71"/>
        <v>100000</v>
      </c>
      <c r="E63" s="35">
        <v>100000</v>
      </c>
      <c r="F63" s="35"/>
      <c r="G63" s="35"/>
      <c r="H63" s="35"/>
      <c r="I63" s="35"/>
      <c r="J63" s="35"/>
      <c r="K63" s="35"/>
      <c r="L63" s="35"/>
      <c r="M63" s="35"/>
      <c r="N63" s="35"/>
      <c r="O63" s="35"/>
      <c r="P63" s="39">
        <f t="shared" si="72"/>
        <v>16753</v>
      </c>
      <c r="Q63" s="39">
        <f t="shared" si="73"/>
        <v>16753</v>
      </c>
      <c r="R63" s="102">
        <v>16753</v>
      </c>
      <c r="S63" s="35"/>
      <c r="T63" s="35"/>
      <c r="U63" s="35"/>
      <c r="V63" s="35"/>
      <c r="W63" s="35"/>
      <c r="X63" s="35"/>
      <c r="Y63" s="35"/>
      <c r="Z63" s="35"/>
      <c r="AA63" s="35"/>
      <c r="AB63" s="35"/>
      <c r="AC63" s="91">
        <f t="shared" si="24"/>
        <v>16.753</v>
      </c>
      <c r="AD63" s="12" t="s">
        <v>260</v>
      </c>
      <c r="AE63" s="45"/>
      <c r="AF63">
        <v>1</v>
      </c>
    </row>
    <row r="64" spans="1:32">
      <c r="A64" s="16" t="s">
        <v>34</v>
      </c>
      <c r="B64" s="2" t="s">
        <v>35</v>
      </c>
      <c r="C64" s="34">
        <f>C65</f>
        <v>42000</v>
      </c>
      <c r="D64" s="34">
        <f t="shared" ref="D64:S65" si="74">D65</f>
        <v>42000</v>
      </c>
      <c r="E64" s="34">
        <f t="shared" si="74"/>
        <v>42000</v>
      </c>
      <c r="F64" s="34">
        <f t="shared" si="74"/>
        <v>0</v>
      </c>
      <c r="G64" s="34">
        <f t="shared" si="74"/>
        <v>0</v>
      </c>
      <c r="H64" s="34">
        <f t="shared" si="74"/>
        <v>0</v>
      </c>
      <c r="I64" s="34">
        <f t="shared" si="74"/>
        <v>0</v>
      </c>
      <c r="J64" s="34">
        <f t="shared" si="74"/>
        <v>0</v>
      </c>
      <c r="K64" s="34">
        <f t="shared" si="74"/>
        <v>0</v>
      </c>
      <c r="L64" s="34">
        <f t="shared" si="74"/>
        <v>0</v>
      </c>
      <c r="M64" s="34">
        <f t="shared" si="74"/>
        <v>0</v>
      </c>
      <c r="N64" s="34">
        <f t="shared" si="74"/>
        <v>0</v>
      </c>
      <c r="O64" s="34">
        <f t="shared" si="74"/>
        <v>0</v>
      </c>
      <c r="P64" s="34">
        <f t="shared" si="74"/>
        <v>0</v>
      </c>
      <c r="Q64" s="34">
        <f t="shared" si="74"/>
        <v>0</v>
      </c>
      <c r="R64" s="34">
        <f t="shared" si="74"/>
        <v>0</v>
      </c>
      <c r="S64" s="34">
        <f t="shared" si="74"/>
        <v>0</v>
      </c>
      <c r="T64" s="34">
        <f t="shared" ref="T64:AF65" si="75">T65</f>
        <v>0</v>
      </c>
      <c r="U64" s="34">
        <f t="shared" si="75"/>
        <v>0</v>
      </c>
      <c r="V64" s="34">
        <f t="shared" si="75"/>
        <v>0</v>
      </c>
      <c r="W64" s="34">
        <f t="shared" si="75"/>
        <v>0</v>
      </c>
      <c r="X64" s="34">
        <f t="shared" si="75"/>
        <v>0</v>
      </c>
      <c r="Y64" s="34">
        <f t="shared" si="75"/>
        <v>0</v>
      </c>
      <c r="Z64" s="34">
        <f t="shared" si="75"/>
        <v>0</v>
      </c>
      <c r="AA64" s="34">
        <f t="shared" si="75"/>
        <v>0</v>
      </c>
      <c r="AB64" s="34">
        <f t="shared" si="75"/>
        <v>0</v>
      </c>
      <c r="AC64" s="34">
        <f t="shared" si="75"/>
        <v>0</v>
      </c>
      <c r="AD64" s="34"/>
      <c r="AE64" s="34">
        <f t="shared" si="75"/>
        <v>0</v>
      </c>
      <c r="AF64" s="34">
        <f t="shared" si="75"/>
        <v>1</v>
      </c>
    </row>
    <row r="65" spans="1:32" ht="19.5">
      <c r="A65" s="21" t="s">
        <v>52</v>
      </c>
      <c r="B65" s="56" t="s">
        <v>32</v>
      </c>
      <c r="C65" s="38">
        <f>C66</f>
        <v>42000</v>
      </c>
      <c r="D65" s="38">
        <f t="shared" si="74"/>
        <v>42000</v>
      </c>
      <c r="E65" s="38">
        <f t="shared" si="74"/>
        <v>42000</v>
      </c>
      <c r="F65" s="38">
        <f t="shared" si="74"/>
        <v>0</v>
      </c>
      <c r="G65" s="38">
        <f t="shared" si="74"/>
        <v>0</v>
      </c>
      <c r="H65" s="38">
        <f t="shared" si="74"/>
        <v>0</v>
      </c>
      <c r="I65" s="38">
        <f t="shared" si="74"/>
        <v>0</v>
      </c>
      <c r="J65" s="38">
        <f t="shared" si="74"/>
        <v>0</v>
      </c>
      <c r="K65" s="38">
        <f t="shared" si="74"/>
        <v>0</v>
      </c>
      <c r="L65" s="38">
        <f t="shared" si="74"/>
        <v>0</v>
      </c>
      <c r="M65" s="38">
        <f t="shared" si="74"/>
        <v>0</v>
      </c>
      <c r="N65" s="38">
        <f t="shared" si="74"/>
        <v>0</v>
      </c>
      <c r="O65" s="38">
        <f t="shared" si="74"/>
        <v>0</v>
      </c>
      <c r="P65" s="38">
        <f t="shared" si="74"/>
        <v>0</v>
      </c>
      <c r="Q65" s="38">
        <f t="shared" si="74"/>
        <v>0</v>
      </c>
      <c r="R65" s="38">
        <f t="shared" si="74"/>
        <v>0</v>
      </c>
      <c r="S65" s="38">
        <f t="shared" si="74"/>
        <v>0</v>
      </c>
      <c r="T65" s="38">
        <f t="shared" si="75"/>
        <v>0</v>
      </c>
      <c r="U65" s="38">
        <f t="shared" si="75"/>
        <v>0</v>
      </c>
      <c r="V65" s="38">
        <f t="shared" si="75"/>
        <v>0</v>
      </c>
      <c r="W65" s="38">
        <f t="shared" si="75"/>
        <v>0</v>
      </c>
      <c r="X65" s="38">
        <f t="shared" si="75"/>
        <v>0</v>
      </c>
      <c r="Y65" s="38">
        <f t="shared" si="75"/>
        <v>0</v>
      </c>
      <c r="Z65" s="38">
        <f t="shared" si="75"/>
        <v>0</v>
      </c>
      <c r="AA65" s="38">
        <f t="shared" si="75"/>
        <v>0</v>
      </c>
      <c r="AB65" s="38">
        <f t="shared" si="75"/>
        <v>0</v>
      </c>
      <c r="AC65" s="38">
        <f t="shared" si="75"/>
        <v>0</v>
      </c>
      <c r="AD65" s="38"/>
      <c r="AE65" s="38">
        <f t="shared" si="75"/>
        <v>0</v>
      </c>
      <c r="AF65" s="38">
        <f t="shared" si="75"/>
        <v>1</v>
      </c>
    </row>
    <row r="66" spans="1:32" ht="56.25">
      <c r="A66" s="3"/>
      <c r="B66" s="5" t="s">
        <v>56</v>
      </c>
      <c r="C66" s="39">
        <f t="shared" ref="C66" si="76">D66+I66</f>
        <v>42000</v>
      </c>
      <c r="D66" s="39">
        <f t="shared" ref="D66" si="77">SUM(E66:H66)</f>
        <v>42000</v>
      </c>
      <c r="E66" s="35">
        <v>42000</v>
      </c>
      <c r="F66" s="35"/>
      <c r="G66" s="35"/>
      <c r="H66" s="35"/>
      <c r="I66" s="35"/>
      <c r="J66" s="35"/>
      <c r="K66" s="35"/>
      <c r="L66" s="35"/>
      <c r="M66" s="35"/>
      <c r="N66" s="35"/>
      <c r="O66" s="35"/>
      <c r="P66" s="35"/>
      <c r="Q66" s="35"/>
      <c r="R66" s="35"/>
      <c r="S66" s="35"/>
      <c r="T66" s="35"/>
      <c r="U66" s="35"/>
      <c r="V66" s="35"/>
      <c r="W66" s="35"/>
      <c r="X66" s="35"/>
      <c r="Y66" s="35"/>
      <c r="Z66" s="35"/>
      <c r="AA66" s="35"/>
      <c r="AB66" s="35"/>
      <c r="AC66" s="91">
        <f t="shared" si="24"/>
        <v>0</v>
      </c>
      <c r="AD66" s="12" t="s">
        <v>259</v>
      </c>
      <c r="AE66" s="45"/>
      <c r="AF66">
        <v>1</v>
      </c>
    </row>
    <row r="67" spans="1:32" ht="37.5">
      <c r="A67" s="26" t="s">
        <v>57</v>
      </c>
      <c r="B67" s="25" t="s">
        <v>58</v>
      </c>
      <c r="C67" s="37">
        <f>C68</f>
        <v>477605</v>
      </c>
      <c r="D67" s="37">
        <f t="shared" ref="D67:AB67" si="78">D68</f>
        <v>477605</v>
      </c>
      <c r="E67" s="37">
        <f t="shared" si="78"/>
        <v>25000</v>
      </c>
      <c r="F67" s="37">
        <f t="shared" si="78"/>
        <v>452605</v>
      </c>
      <c r="G67" s="37">
        <f t="shared" si="78"/>
        <v>0</v>
      </c>
      <c r="H67" s="37">
        <f t="shared" si="78"/>
        <v>0</v>
      </c>
      <c r="I67" s="37">
        <f t="shared" si="78"/>
        <v>0</v>
      </c>
      <c r="J67" s="37">
        <f t="shared" si="78"/>
        <v>0</v>
      </c>
      <c r="K67" s="37">
        <f t="shared" si="78"/>
        <v>0</v>
      </c>
      <c r="L67" s="37">
        <f t="shared" si="78"/>
        <v>0</v>
      </c>
      <c r="M67" s="37">
        <f t="shared" si="78"/>
        <v>0</v>
      </c>
      <c r="N67" s="37">
        <f t="shared" si="78"/>
        <v>0</v>
      </c>
      <c r="O67" s="37">
        <f t="shared" si="78"/>
        <v>0</v>
      </c>
      <c r="P67" s="37">
        <f t="shared" si="78"/>
        <v>44176</v>
      </c>
      <c r="Q67" s="37">
        <f t="shared" si="78"/>
        <v>44176</v>
      </c>
      <c r="R67" s="37">
        <f t="shared" si="78"/>
        <v>247</v>
      </c>
      <c r="S67" s="37">
        <f t="shared" si="78"/>
        <v>43929</v>
      </c>
      <c r="T67" s="37">
        <f t="shared" si="78"/>
        <v>0</v>
      </c>
      <c r="U67" s="37">
        <f t="shared" si="78"/>
        <v>0</v>
      </c>
      <c r="V67" s="37">
        <f t="shared" si="78"/>
        <v>0</v>
      </c>
      <c r="W67" s="37">
        <f t="shared" si="78"/>
        <v>0</v>
      </c>
      <c r="X67" s="37">
        <f t="shared" si="78"/>
        <v>0</v>
      </c>
      <c r="Y67" s="37">
        <f t="shared" si="78"/>
        <v>0</v>
      </c>
      <c r="Z67" s="37">
        <f t="shared" si="78"/>
        <v>0</v>
      </c>
      <c r="AA67" s="37">
        <f t="shared" si="78"/>
        <v>0</v>
      </c>
      <c r="AB67" s="37">
        <f t="shared" si="78"/>
        <v>0</v>
      </c>
      <c r="AC67" s="93">
        <f t="shared" si="24"/>
        <v>9.2494844065702821</v>
      </c>
      <c r="AD67" s="26"/>
      <c r="AE67" s="49"/>
      <c r="AF67" s="37">
        <f t="shared" ref="AF67" si="79">AF68</f>
        <v>51</v>
      </c>
    </row>
    <row r="68" spans="1:32">
      <c r="A68" s="15" t="s">
        <v>38</v>
      </c>
      <c r="B68" s="2" t="s">
        <v>29</v>
      </c>
      <c r="C68" s="34">
        <f>C69+C94</f>
        <v>477605</v>
      </c>
      <c r="D68" s="34">
        <f t="shared" ref="D68:AC68" si="80">D69+D94</f>
        <v>477605</v>
      </c>
      <c r="E68" s="34">
        <f t="shared" si="80"/>
        <v>25000</v>
      </c>
      <c r="F68" s="34">
        <f t="shared" si="80"/>
        <v>452605</v>
      </c>
      <c r="G68" s="34">
        <f t="shared" si="80"/>
        <v>0</v>
      </c>
      <c r="H68" s="34">
        <f t="shared" si="80"/>
        <v>0</v>
      </c>
      <c r="I68" s="34">
        <f t="shared" si="80"/>
        <v>0</v>
      </c>
      <c r="J68" s="34">
        <f t="shared" si="80"/>
        <v>0</v>
      </c>
      <c r="K68" s="34">
        <f t="shared" si="80"/>
        <v>0</v>
      </c>
      <c r="L68" s="34">
        <f t="shared" si="80"/>
        <v>0</v>
      </c>
      <c r="M68" s="34">
        <f t="shared" si="80"/>
        <v>0</v>
      </c>
      <c r="N68" s="34">
        <f t="shared" si="80"/>
        <v>0</v>
      </c>
      <c r="O68" s="34">
        <f t="shared" si="80"/>
        <v>0</v>
      </c>
      <c r="P68" s="34">
        <f t="shared" si="80"/>
        <v>44176</v>
      </c>
      <c r="Q68" s="34">
        <f t="shared" si="80"/>
        <v>44176</v>
      </c>
      <c r="R68" s="34">
        <f t="shared" si="80"/>
        <v>247</v>
      </c>
      <c r="S68" s="34">
        <f t="shared" si="80"/>
        <v>43929</v>
      </c>
      <c r="T68" s="34">
        <f t="shared" si="80"/>
        <v>0</v>
      </c>
      <c r="U68" s="34">
        <f t="shared" si="80"/>
        <v>0</v>
      </c>
      <c r="V68" s="34">
        <f t="shared" si="80"/>
        <v>0</v>
      </c>
      <c r="W68" s="34">
        <f t="shared" si="80"/>
        <v>0</v>
      </c>
      <c r="X68" s="34">
        <f t="shared" si="80"/>
        <v>0</v>
      </c>
      <c r="Y68" s="34">
        <f t="shared" si="80"/>
        <v>0</v>
      </c>
      <c r="Z68" s="34">
        <f t="shared" si="80"/>
        <v>0</v>
      </c>
      <c r="AA68" s="34">
        <f t="shared" si="80"/>
        <v>0</v>
      </c>
      <c r="AB68" s="34">
        <f t="shared" si="80"/>
        <v>0</v>
      </c>
      <c r="AC68" s="34">
        <f t="shared" si="80"/>
        <v>17.98966737916793</v>
      </c>
      <c r="AD68" s="16"/>
      <c r="AE68" s="44"/>
      <c r="AF68" s="34">
        <f t="shared" ref="AF68" si="81">AF69+AF94</f>
        <v>51</v>
      </c>
    </row>
    <row r="69" spans="1:32" ht="19.5">
      <c r="A69" s="16" t="s">
        <v>30</v>
      </c>
      <c r="B69" s="2" t="s">
        <v>31</v>
      </c>
      <c r="C69" s="34">
        <f>C70+C72</f>
        <v>147101</v>
      </c>
      <c r="D69" s="34">
        <f t="shared" ref="D69:AB69" si="82">D70+D72</f>
        <v>147101</v>
      </c>
      <c r="E69" s="34">
        <f t="shared" si="82"/>
        <v>25000</v>
      </c>
      <c r="F69" s="34">
        <f t="shared" si="82"/>
        <v>122101</v>
      </c>
      <c r="G69" s="34">
        <f t="shared" si="82"/>
        <v>0</v>
      </c>
      <c r="H69" s="34">
        <f t="shared" si="82"/>
        <v>0</v>
      </c>
      <c r="I69" s="34">
        <f t="shared" si="82"/>
        <v>0</v>
      </c>
      <c r="J69" s="34">
        <f t="shared" si="82"/>
        <v>0</v>
      </c>
      <c r="K69" s="34">
        <f t="shared" si="82"/>
        <v>0</v>
      </c>
      <c r="L69" s="34">
        <f t="shared" si="82"/>
        <v>0</v>
      </c>
      <c r="M69" s="34">
        <f t="shared" si="82"/>
        <v>0</v>
      </c>
      <c r="N69" s="34">
        <f t="shared" si="82"/>
        <v>0</v>
      </c>
      <c r="O69" s="34">
        <f t="shared" si="82"/>
        <v>0</v>
      </c>
      <c r="P69" s="34">
        <f t="shared" si="82"/>
        <v>12256</v>
      </c>
      <c r="Q69" s="34">
        <f t="shared" si="82"/>
        <v>12256</v>
      </c>
      <c r="R69" s="34">
        <f t="shared" si="82"/>
        <v>247</v>
      </c>
      <c r="S69" s="34">
        <f t="shared" si="82"/>
        <v>12009</v>
      </c>
      <c r="T69" s="34">
        <f t="shared" si="82"/>
        <v>0</v>
      </c>
      <c r="U69" s="34">
        <f t="shared" si="82"/>
        <v>0</v>
      </c>
      <c r="V69" s="34">
        <f t="shared" si="82"/>
        <v>0</v>
      </c>
      <c r="W69" s="34">
        <f t="shared" si="82"/>
        <v>0</v>
      </c>
      <c r="X69" s="34">
        <f t="shared" si="82"/>
        <v>0</v>
      </c>
      <c r="Y69" s="34">
        <f t="shared" si="82"/>
        <v>0</v>
      </c>
      <c r="Z69" s="34">
        <f t="shared" si="82"/>
        <v>0</v>
      </c>
      <c r="AA69" s="34">
        <f t="shared" si="82"/>
        <v>0</v>
      </c>
      <c r="AB69" s="34">
        <f t="shared" si="82"/>
        <v>0</v>
      </c>
      <c r="AC69" s="96">
        <f t="shared" si="24"/>
        <v>8.3316904711728679</v>
      </c>
      <c r="AD69" s="16"/>
      <c r="AE69" s="44"/>
      <c r="AF69" s="34">
        <f t="shared" ref="AF69" si="83">AF70+AF72</f>
        <v>18</v>
      </c>
    </row>
    <row r="70" spans="1:32" ht="19.5">
      <c r="A70" s="21" t="s">
        <v>52</v>
      </c>
      <c r="B70" s="56" t="s">
        <v>32</v>
      </c>
      <c r="C70" s="38">
        <f>C71</f>
        <v>20000</v>
      </c>
      <c r="D70" s="38">
        <f t="shared" ref="D70:AB70" si="84">D71</f>
        <v>20000</v>
      </c>
      <c r="E70" s="38">
        <f t="shared" si="84"/>
        <v>20000</v>
      </c>
      <c r="F70" s="38">
        <f t="shared" si="84"/>
        <v>0</v>
      </c>
      <c r="G70" s="38">
        <f t="shared" si="84"/>
        <v>0</v>
      </c>
      <c r="H70" s="38">
        <f t="shared" si="84"/>
        <v>0</v>
      </c>
      <c r="I70" s="38">
        <f t="shared" si="84"/>
        <v>0</v>
      </c>
      <c r="J70" s="38">
        <f t="shared" si="84"/>
        <v>0</v>
      </c>
      <c r="K70" s="38">
        <f t="shared" si="84"/>
        <v>0</v>
      </c>
      <c r="L70" s="38">
        <f t="shared" si="84"/>
        <v>0</v>
      </c>
      <c r="M70" s="38">
        <f t="shared" si="84"/>
        <v>0</v>
      </c>
      <c r="N70" s="38">
        <f t="shared" si="84"/>
        <v>0</v>
      </c>
      <c r="O70" s="38">
        <f t="shared" si="84"/>
        <v>0</v>
      </c>
      <c r="P70" s="38">
        <f t="shared" si="84"/>
        <v>0</v>
      </c>
      <c r="Q70" s="38">
        <f t="shared" si="84"/>
        <v>0</v>
      </c>
      <c r="R70" s="38">
        <f t="shared" si="84"/>
        <v>0</v>
      </c>
      <c r="S70" s="38">
        <f t="shared" si="84"/>
        <v>0</v>
      </c>
      <c r="T70" s="38">
        <f t="shared" si="84"/>
        <v>0</v>
      </c>
      <c r="U70" s="38">
        <f t="shared" si="84"/>
        <v>0</v>
      </c>
      <c r="V70" s="38">
        <f t="shared" si="84"/>
        <v>0</v>
      </c>
      <c r="W70" s="38">
        <f t="shared" si="84"/>
        <v>0</v>
      </c>
      <c r="X70" s="38">
        <f t="shared" si="84"/>
        <v>0</v>
      </c>
      <c r="Y70" s="38">
        <f t="shared" si="84"/>
        <v>0</v>
      </c>
      <c r="Z70" s="38">
        <f t="shared" si="84"/>
        <v>0</v>
      </c>
      <c r="AA70" s="38">
        <f t="shared" si="84"/>
        <v>0</v>
      </c>
      <c r="AB70" s="38">
        <f t="shared" si="84"/>
        <v>0</v>
      </c>
      <c r="AC70" s="91">
        <f t="shared" si="24"/>
        <v>0</v>
      </c>
      <c r="AD70" s="31"/>
      <c r="AE70" s="51"/>
      <c r="AF70" s="38">
        <f t="shared" ref="AF70" si="85">AF71</f>
        <v>1</v>
      </c>
    </row>
    <row r="71" spans="1:32" ht="56.25">
      <c r="A71" s="3"/>
      <c r="B71" s="5" t="s">
        <v>59</v>
      </c>
      <c r="C71" s="39">
        <f t="shared" ref="C71" si="86">D71+I71</f>
        <v>20000</v>
      </c>
      <c r="D71" s="39">
        <f t="shared" ref="D71" si="87">SUM(E71:H71)</f>
        <v>20000</v>
      </c>
      <c r="E71" s="35">
        <v>20000</v>
      </c>
      <c r="F71" s="35"/>
      <c r="G71" s="35"/>
      <c r="H71" s="35"/>
      <c r="I71" s="35"/>
      <c r="J71" s="35"/>
      <c r="K71" s="35"/>
      <c r="L71" s="35"/>
      <c r="M71" s="35"/>
      <c r="N71" s="35"/>
      <c r="O71" s="35"/>
      <c r="P71" s="39">
        <f t="shared" ref="P71" si="88">Q71+V71</f>
        <v>0</v>
      </c>
      <c r="Q71" s="39">
        <f>R71+S71+T71+U71</f>
        <v>0</v>
      </c>
      <c r="R71" s="35"/>
      <c r="S71" s="35"/>
      <c r="T71" s="35"/>
      <c r="U71" s="35"/>
      <c r="V71" s="35"/>
      <c r="W71" s="35"/>
      <c r="X71" s="35"/>
      <c r="Y71" s="35"/>
      <c r="Z71" s="35"/>
      <c r="AA71" s="35"/>
      <c r="AB71" s="35"/>
      <c r="AC71" s="91">
        <f t="shared" si="24"/>
        <v>0</v>
      </c>
      <c r="AD71" s="12" t="s">
        <v>259</v>
      </c>
      <c r="AE71" s="45"/>
      <c r="AF71">
        <v>1</v>
      </c>
    </row>
    <row r="72" spans="1:32" ht="19.5">
      <c r="A72" s="21" t="s">
        <v>46</v>
      </c>
      <c r="B72" s="56" t="s">
        <v>33</v>
      </c>
      <c r="C72" s="38">
        <f>SUM(C73:C77)</f>
        <v>127101</v>
      </c>
      <c r="D72" s="38">
        <f t="shared" ref="D72:AB72" si="89">SUM(D73:D77)</f>
        <v>127101</v>
      </c>
      <c r="E72" s="38">
        <f t="shared" si="89"/>
        <v>5000</v>
      </c>
      <c r="F72" s="38">
        <f t="shared" si="89"/>
        <v>122101</v>
      </c>
      <c r="G72" s="38">
        <f t="shared" si="89"/>
        <v>0</v>
      </c>
      <c r="H72" s="38">
        <f t="shared" si="89"/>
        <v>0</v>
      </c>
      <c r="I72" s="38">
        <f t="shared" si="89"/>
        <v>0</v>
      </c>
      <c r="J72" s="38">
        <f t="shared" si="89"/>
        <v>0</v>
      </c>
      <c r="K72" s="38">
        <f t="shared" si="89"/>
        <v>0</v>
      </c>
      <c r="L72" s="38">
        <f t="shared" si="89"/>
        <v>0</v>
      </c>
      <c r="M72" s="38">
        <f t="shared" si="89"/>
        <v>0</v>
      </c>
      <c r="N72" s="38">
        <f t="shared" si="89"/>
        <v>0</v>
      </c>
      <c r="O72" s="38">
        <f t="shared" si="89"/>
        <v>0</v>
      </c>
      <c r="P72" s="38">
        <f t="shared" si="89"/>
        <v>12256</v>
      </c>
      <c r="Q72" s="38">
        <f t="shared" si="89"/>
        <v>12256</v>
      </c>
      <c r="R72" s="38">
        <f t="shared" si="89"/>
        <v>247</v>
      </c>
      <c r="S72" s="38">
        <f t="shared" si="89"/>
        <v>12009</v>
      </c>
      <c r="T72" s="38">
        <f t="shared" si="89"/>
        <v>0</v>
      </c>
      <c r="U72" s="38">
        <f t="shared" si="89"/>
        <v>0</v>
      </c>
      <c r="V72" s="38">
        <f t="shared" si="89"/>
        <v>0</v>
      </c>
      <c r="W72" s="38">
        <f t="shared" si="89"/>
        <v>0</v>
      </c>
      <c r="X72" s="38">
        <f t="shared" si="89"/>
        <v>0</v>
      </c>
      <c r="Y72" s="38">
        <f t="shared" si="89"/>
        <v>0</v>
      </c>
      <c r="Z72" s="38">
        <f t="shared" si="89"/>
        <v>0</v>
      </c>
      <c r="AA72" s="38">
        <f t="shared" si="89"/>
        <v>0</v>
      </c>
      <c r="AB72" s="38">
        <f t="shared" si="89"/>
        <v>0</v>
      </c>
      <c r="AC72" s="96">
        <f t="shared" si="24"/>
        <v>9.6427250769073414</v>
      </c>
      <c r="AD72" s="50"/>
      <c r="AE72" s="51"/>
      <c r="AF72" s="38">
        <f t="shared" ref="AF72" si="90">SUM(AF73:AF77)</f>
        <v>17</v>
      </c>
    </row>
    <row r="73" spans="1:32" ht="56.25">
      <c r="A73" s="12">
        <v>1</v>
      </c>
      <c r="B73" s="5" t="s">
        <v>60</v>
      </c>
      <c r="C73" s="39">
        <f t="shared" ref="C73:C76" si="91">D73+I73</f>
        <v>5000</v>
      </c>
      <c r="D73" s="39">
        <f t="shared" ref="D73:D76" si="92">SUM(E73:H73)</f>
        <v>5000</v>
      </c>
      <c r="E73" s="35">
        <v>5000</v>
      </c>
      <c r="F73" s="35"/>
      <c r="G73" s="35"/>
      <c r="H73" s="35"/>
      <c r="I73" s="35"/>
      <c r="J73" s="35"/>
      <c r="K73" s="35"/>
      <c r="L73" s="35"/>
      <c r="M73" s="35"/>
      <c r="N73" s="35"/>
      <c r="O73" s="35"/>
      <c r="P73" s="39">
        <f t="shared" ref="P73:P76" si="93">Q73+V73</f>
        <v>247</v>
      </c>
      <c r="Q73" s="39">
        <f>R73+S73+T73+U73</f>
        <v>247</v>
      </c>
      <c r="R73" s="104">
        <v>247</v>
      </c>
      <c r="S73" s="39"/>
      <c r="T73" s="39"/>
      <c r="U73" s="35"/>
      <c r="V73" s="35"/>
      <c r="W73" s="35"/>
      <c r="X73" s="35"/>
      <c r="Y73" s="35"/>
      <c r="Z73" s="35"/>
      <c r="AA73" s="35"/>
      <c r="AB73" s="35"/>
      <c r="AC73" s="91">
        <f t="shared" si="24"/>
        <v>4.9399999999999995</v>
      </c>
      <c r="AD73" s="12" t="s">
        <v>259</v>
      </c>
      <c r="AE73" s="45"/>
      <c r="AF73">
        <v>1</v>
      </c>
    </row>
    <row r="74" spans="1:32" ht="56.25">
      <c r="A74" s="12">
        <v>2</v>
      </c>
      <c r="B74" s="5" t="s">
        <v>61</v>
      </c>
      <c r="C74" s="39">
        <f t="shared" si="91"/>
        <v>17058</v>
      </c>
      <c r="D74" s="39">
        <f t="shared" si="92"/>
        <v>17058</v>
      </c>
      <c r="E74" s="35"/>
      <c r="F74" s="35">
        <v>17058</v>
      </c>
      <c r="G74" s="35"/>
      <c r="H74" s="35"/>
      <c r="I74" s="35"/>
      <c r="J74" s="35"/>
      <c r="K74" s="35"/>
      <c r="L74" s="35"/>
      <c r="M74" s="35"/>
      <c r="N74" s="35"/>
      <c r="O74" s="35"/>
      <c r="P74" s="39">
        <f t="shared" si="93"/>
        <v>41</v>
      </c>
      <c r="Q74" s="39">
        <f>R74+S74+T74+U74</f>
        <v>41</v>
      </c>
      <c r="R74" s="39"/>
      <c r="S74" s="108">
        <v>41</v>
      </c>
      <c r="T74" s="39"/>
      <c r="U74" s="35"/>
      <c r="V74" s="35"/>
      <c r="W74" s="35"/>
      <c r="X74" s="35"/>
      <c r="Y74" s="35"/>
      <c r="Z74" s="35"/>
      <c r="AA74" s="35"/>
      <c r="AB74" s="35"/>
      <c r="AC74" s="91">
        <f t="shared" si="24"/>
        <v>0.24035643100011722</v>
      </c>
      <c r="AD74" s="12" t="s">
        <v>259</v>
      </c>
      <c r="AE74" s="45"/>
      <c r="AF74">
        <v>1</v>
      </c>
    </row>
    <row r="75" spans="1:32" ht="56.25">
      <c r="A75" s="12">
        <v>3</v>
      </c>
      <c r="B75" s="5" t="s">
        <v>62</v>
      </c>
      <c r="C75" s="39">
        <f t="shared" si="91"/>
        <v>19711</v>
      </c>
      <c r="D75" s="39">
        <f t="shared" si="92"/>
        <v>19711</v>
      </c>
      <c r="E75" s="35"/>
      <c r="F75" s="35">
        <v>19711</v>
      </c>
      <c r="G75" s="35"/>
      <c r="H75" s="35"/>
      <c r="I75" s="35"/>
      <c r="J75" s="35"/>
      <c r="K75" s="35"/>
      <c r="L75" s="35"/>
      <c r="M75" s="35"/>
      <c r="N75" s="35"/>
      <c r="O75" s="35"/>
      <c r="P75" s="39">
        <f t="shared" si="93"/>
        <v>241</v>
      </c>
      <c r="Q75" s="39">
        <f>R75+S75+T75+U75</f>
        <v>241</v>
      </c>
      <c r="R75" s="39"/>
      <c r="S75" s="108">
        <v>241</v>
      </c>
      <c r="T75" s="39"/>
      <c r="U75" s="35"/>
      <c r="V75" s="35"/>
      <c r="W75" s="35"/>
      <c r="X75" s="35"/>
      <c r="Y75" s="35"/>
      <c r="Z75" s="35"/>
      <c r="AA75" s="35"/>
      <c r="AB75" s="35"/>
      <c r="AC75" s="91">
        <f t="shared" si="24"/>
        <v>1.222667546040282</v>
      </c>
      <c r="AD75" s="12" t="s">
        <v>259</v>
      </c>
      <c r="AE75" s="45"/>
      <c r="AF75">
        <v>1</v>
      </c>
    </row>
    <row r="76" spans="1:32" ht="56.25">
      <c r="A76" s="12">
        <v>4</v>
      </c>
      <c r="B76" s="5" t="s">
        <v>63</v>
      </c>
      <c r="C76" s="39">
        <f t="shared" si="91"/>
        <v>7316</v>
      </c>
      <c r="D76" s="39">
        <f t="shared" si="92"/>
        <v>7316</v>
      </c>
      <c r="E76" s="35"/>
      <c r="F76" s="35">
        <v>7316</v>
      </c>
      <c r="G76" s="35"/>
      <c r="H76" s="35"/>
      <c r="I76" s="35"/>
      <c r="J76" s="35"/>
      <c r="K76" s="35"/>
      <c r="L76" s="35"/>
      <c r="M76" s="35"/>
      <c r="N76" s="35"/>
      <c r="O76" s="35"/>
      <c r="P76" s="36">
        <f t="shared" si="93"/>
        <v>0</v>
      </c>
      <c r="Q76" s="35"/>
      <c r="R76" s="35"/>
      <c r="S76" s="35"/>
      <c r="T76" s="35"/>
      <c r="U76" s="35"/>
      <c r="V76" s="35"/>
      <c r="W76" s="35"/>
      <c r="X76" s="35"/>
      <c r="Y76" s="35"/>
      <c r="Z76" s="35"/>
      <c r="AA76" s="35"/>
      <c r="AB76" s="35"/>
      <c r="AC76" s="91">
        <f t="shared" si="24"/>
        <v>0</v>
      </c>
      <c r="AD76" s="12" t="s">
        <v>261</v>
      </c>
      <c r="AE76" s="45"/>
      <c r="AF76">
        <v>1</v>
      </c>
    </row>
    <row r="77" spans="1:32">
      <c r="A77" s="16">
        <v>5</v>
      </c>
      <c r="B77" s="2" t="s">
        <v>64</v>
      </c>
      <c r="C77" s="34">
        <f>C78+C84+C92</f>
        <v>78016</v>
      </c>
      <c r="D77" s="34">
        <f t="shared" ref="D77:AB77" si="94">D78+D84+D92</f>
        <v>78016</v>
      </c>
      <c r="E77" s="34">
        <f t="shared" si="94"/>
        <v>0</v>
      </c>
      <c r="F77" s="34">
        <f t="shared" si="94"/>
        <v>78016</v>
      </c>
      <c r="G77" s="34">
        <f t="shared" si="94"/>
        <v>0</v>
      </c>
      <c r="H77" s="34">
        <f t="shared" si="94"/>
        <v>0</v>
      </c>
      <c r="I77" s="34">
        <f t="shared" si="94"/>
        <v>0</v>
      </c>
      <c r="J77" s="34">
        <f t="shared" si="94"/>
        <v>0</v>
      </c>
      <c r="K77" s="34">
        <f t="shared" si="94"/>
        <v>0</v>
      </c>
      <c r="L77" s="34">
        <f t="shared" si="94"/>
        <v>0</v>
      </c>
      <c r="M77" s="34">
        <f t="shared" si="94"/>
        <v>0</v>
      </c>
      <c r="N77" s="34">
        <f t="shared" si="94"/>
        <v>0</v>
      </c>
      <c r="O77" s="34">
        <f t="shared" si="94"/>
        <v>0</v>
      </c>
      <c r="P77" s="34">
        <f t="shared" si="94"/>
        <v>11727</v>
      </c>
      <c r="Q77" s="34">
        <f t="shared" si="94"/>
        <v>11727</v>
      </c>
      <c r="R77" s="34">
        <f t="shared" si="94"/>
        <v>0</v>
      </c>
      <c r="S77" s="34">
        <f t="shared" si="94"/>
        <v>11727</v>
      </c>
      <c r="T77" s="34">
        <f t="shared" si="94"/>
        <v>0</v>
      </c>
      <c r="U77" s="34">
        <f t="shared" si="94"/>
        <v>0</v>
      </c>
      <c r="V77" s="34">
        <f t="shared" si="94"/>
        <v>0</v>
      </c>
      <c r="W77" s="34">
        <f t="shared" si="94"/>
        <v>0</v>
      </c>
      <c r="X77" s="34">
        <f t="shared" si="94"/>
        <v>0</v>
      </c>
      <c r="Y77" s="34">
        <f t="shared" si="94"/>
        <v>0</v>
      </c>
      <c r="Z77" s="34">
        <f t="shared" si="94"/>
        <v>0</v>
      </c>
      <c r="AA77" s="34">
        <f t="shared" si="94"/>
        <v>0</v>
      </c>
      <c r="AB77" s="34">
        <f t="shared" si="94"/>
        <v>0</v>
      </c>
      <c r="AC77" s="90">
        <f t="shared" si="24"/>
        <v>15.031531993437245</v>
      </c>
      <c r="AD77" s="16"/>
      <c r="AE77" s="44"/>
      <c r="AF77" s="34">
        <f t="shared" ref="AF77" si="95">AF78+AF84+AF92</f>
        <v>13</v>
      </c>
    </row>
    <row r="78" spans="1:32">
      <c r="A78" s="29" t="s">
        <v>65</v>
      </c>
      <c r="B78" s="28" t="s">
        <v>16</v>
      </c>
      <c r="C78" s="39">
        <f>SUM(C79:C83)</f>
        <v>16458</v>
      </c>
      <c r="D78" s="39">
        <f t="shared" ref="D78:AB78" si="96">SUM(D79:D83)</f>
        <v>16458</v>
      </c>
      <c r="E78" s="39">
        <f t="shared" si="96"/>
        <v>0</v>
      </c>
      <c r="F78" s="39">
        <f t="shared" si="96"/>
        <v>16458</v>
      </c>
      <c r="G78" s="39">
        <f t="shared" si="96"/>
        <v>0</v>
      </c>
      <c r="H78" s="39">
        <f t="shared" si="96"/>
        <v>0</v>
      </c>
      <c r="I78" s="39">
        <f t="shared" si="96"/>
        <v>0</v>
      </c>
      <c r="J78" s="39">
        <f t="shared" si="96"/>
        <v>0</v>
      </c>
      <c r="K78" s="39">
        <f t="shared" si="96"/>
        <v>0</v>
      </c>
      <c r="L78" s="39">
        <f t="shared" si="96"/>
        <v>0</v>
      </c>
      <c r="M78" s="39">
        <f t="shared" si="96"/>
        <v>0</v>
      </c>
      <c r="N78" s="39">
        <f t="shared" si="96"/>
        <v>0</v>
      </c>
      <c r="O78" s="39">
        <f t="shared" si="96"/>
        <v>0</v>
      </c>
      <c r="P78" s="39">
        <f t="shared" si="96"/>
        <v>3053</v>
      </c>
      <c r="Q78" s="39">
        <f t="shared" si="96"/>
        <v>3053</v>
      </c>
      <c r="R78" s="39">
        <f t="shared" si="96"/>
        <v>0</v>
      </c>
      <c r="S78" s="39">
        <f t="shared" si="96"/>
        <v>3053</v>
      </c>
      <c r="T78" s="39">
        <f t="shared" si="96"/>
        <v>0</v>
      </c>
      <c r="U78" s="39">
        <f t="shared" si="96"/>
        <v>0</v>
      </c>
      <c r="V78" s="39">
        <f t="shared" si="96"/>
        <v>0</v>
      </c>
      <c r="W78" s="39">
        <f t="shared" si="96"/>
        <v>0</v>
      </c>
      <c r="X78" s="39">
        <f t="shared" si="96"/>
        <v>0</v>
      </c>
      <c r="Y78" s="39">
        <f t="shared" si="96"/>
        <v>0</v>
      </c>
      <c r="Z78" s="39">
        <f t="shared" si="96"/>
        <v>0</v>
      </c>
      <c r="AA78" s="39">
        <f t="shared" si="96"/>
        <v>0</v>
      </c>
      <c r="AB78" s="39">
        <f t="shared" si="96"/>
        <v>0</v>
      </c>
      <c r="AC78" s="91">
        <f t="shared" si="24"/>
        <v>18.550249118969496</v>
      </c>
      <c r="AD78" s="27"/>
      <c r="AE78" s="52"/>
      <c r="AF78" s="39">
        <f t="shared" ref="AF78" si="97">SUM(AF79:AF83)</f>
        <v>5</v>
      </c>
    </row>
    <row r="79" spans="1:32" ht="56.25">
      <c r="A79" s="30" t="s">
        <v>30</v>
      </c>
      <c r="B79" s="18" t="s">
        <v>66</v>
      </c>
      <c r="C79" s="36">
        <f t="shared" ref="C79:C83" si="98">D79+I79</f>
        <v>9000</v>
      </c>
      <c r="D79" s="36">
        <f t="shared" ref="D79:D83" si="99">SUM(E79:H79)</f>
        <v>9000</v>
      </c>
      <c r="E79" s="36"/>
      <c r="F79" s="36">
        <v>9000</v>
      </c>
      <c r="G79" s="36"/>
      <c r="H79" s="36"/>
      <c r="I79" s="36"/>
      <c r="J79" s="36"/>
      <c r="K79" s="36"/>
      <c r="L79" s="36"/>
      <c r="M79" s="36"/>
      <c r="N79" s="36"/>
      <c r="O79" s="36"/>
      <c r="P79" s="36">
        <f>Q79+V79</f>
        <v>1913</v>
      </c>
      <c r="Q79" s="36">
        <f>R79+S79+T79+U79</f>
        <v>1913</v>
      </c>
      <c r="R79" s="36"/>
      <c r="S79" s="109">
        <v>1913</v>
      </c>
      <c r="T79" s="36"/>
      <c r="U79" s="36"/>
      <c r="V79" s="36"/>
      <c r="W79" s="36"/>
      <c r="X79" s="36"/>
      <c r="Y79" s="36"/>
      <c r="Z79" s="36"/>
      <c r="AA79" s="36"/>
      <c r="AB79" s="36"/>
      <c r="AC79" s="94">
        <f t="shared" si="24"/>
        <v>21.255555555555556</v>
      </c>
      <c r="AD79" s="30" t="s">
        <v>262</v>
      </c>
      <c r="AE79" s="47"/>
      <c r="AF79">
        <v>1</v>
      </c>
    </row>
    <row r="80" spans="1:32" ht="56.25">
      <c r="A80" s="30" t="s">
        <v>67</v>
      </c>
      <c r="B80" s="18" t="s">
        <v>68</v>
      </c>
      <c r="C80" s="36">
        <f t="shared" si="98"/>
        <v>2631</v>
      </c>
      <c r="D80" s="36">
        <f t="shared" si="99"/>
        <v>2631</v>
      </c>
      <c r="E80" s="36"/>
      <c r="F80" s="36">
        <v>2631</v>
      </c>
      <c r="G80" s="36"/>
      <c r="H80" s="36"/>
      <c r="I80" s="36"/>
      <c r="J80" s="36"/>
      <c r="K80" s="36"/>
      <c r="L80" s="36"/>
      <c r="M80" s="36"/>
      <c r="N80" s="36"/>
      <c r="O80" s="36"/>
      <c r="P80" s="36">
        <f t="shared" ref="P80:P91" si="100">Q80+V80</f>
        <v>0</v>
      </c>
      <c r="Q80" s="36"/>
      <c r="R80" s="36"/>
      <c r="S80" s="36"/>
      <c r="T80" s="36"/>
      <c r="U80" s="36"/>
      <c r="V80" s="36"/>
      <c r="W80" s="36"/>
      <c r="X80" s="36"/>
      <c r="Y80" s="36"/>
      <c r="Z80" s="36"/>
      <c r="AA80" s="36"/>
      <c r="AB80" s="36"/>
      <c r="AC80" s="91">
        <f t="shared" si="24"/>
        <v>0</v>
      </c>
      <c r="AD80" s="30" t="s">
        <v>262</v>
      </c>
      <c r="AE80" s="47"/>
      <c r="AF80">
        <v>1</v>
      </c>
    </row>
    <row r="81" spans="1:32" ht="56.25">
      <c r="A81" s="30" t="s">
        <v>69</v>
      </c>
      <c r="B81" s="18" t="s">
        <v>70</v>
      </c>
      <c r="C81" s="36">
        <f t="shared" si="98"/>
        <v>2000</v>
      </c>
      <c r="D81" s="36">
        <f t="shared" si="99"/>
        <v>2000</v>
      </c>
      <c r="E81" s="36"/>
      <c r="F81" s="36">
        <v>2000</v>
      </c>
      <c r="G81" s="36"/>
      <c r="H81" s="36"/>
      <c r="I81" s="36"/>
      <c r="J81" s="36"/>
      <c r="K81" s="36"/>
      <c r="L81" s="36"/>
      <c r="M81" s="36"/>
      <c r="N81" s="36"/>
      <c r="O81" s="36"/>
      <c r="P81" s="36">
        <f t="shared" si="100"/>
        <v>560</v>
      </c>
      <c r="Q81" s="36">
        <f>R81+S81+T81+U81</f>
        <v>560</v>
      </c>
      <c r="R81" s="36"/>
      <c r="S81" s="109">
        <v>560</v>
      </c>
      <c r="T81" s="36"/>
      <c r="U81" s="36"/>
      <c r="V81" s="36"/>
      <c r="W81" s="36"/>
      <c r="X81" s="36"/>
      <c r="Y81" s="36"/>
      <c r="Z81" s="36"/>
      <c r="AA81" s="36"/>
      <c r="AB81" s="36"/>
      <c r="AC81" s="91">
        <f t="shared" si="24"/>
        <v>28.000000000000004</v>
      </c>
      <c r="AD81" s="30" t="s">
        <v>262</v>
      </c>
      <c r="AE81" s="47"/>
      <c r="AF81">
        <v>1</v>
      </c>
    </row>
    <row r="82" spans="1:32" ht="56.25">
      <c r="A82" s="30" t="s">
        <v>71</v>
      </c>
      <c r="B82" s="18" t="s">
        <v>72</v>
      </c>
      <c r="C82" s="36">
        <f t="shared" si="98"/>
        <v>932</v>
      </c>
      <c r="D82" s="36">
        <f t="shared" si="99"/>
        <v>932</v>
      </c>
      <c r="E82" s="36"/>
      <c r="F82" s="36">
        <v>932</v>
      </c>
      <c r="G82" s="36"/>
      <c r="H82" s="36"/>
      <c r="I82" s="36"/>
      <c r="J82" s="36"/>
      <c r="K82" s="36"/>
      <c r="L82" s="36"/>
      <c r="M82" s="36"/>
      <c r="N82" s="36"/>
      <c r="O82" s="36"/>
      <c r="P82" s="36">
        <f t="shared" si="100"/>
        <v>0</v>
      </c>
      <c r="Q82" s="36"/>
      <c r="R82" s="36"/>
      <c r="S82" s="36"/>
      <c r="T82" s="36"/>
      <c r="U82" s="36"/>
      <c r="V82" s="36"/>
      <c r="W82" s="36"/>
      <c r="X82" s="36"/>
      <c r="Y82" s="36"/>
      <c r="Z82" s="36"/>
      <c r="AA82" s="36"/>
      <c r="AB82" s="36"/>
      <c r="AC82" s="91">
        <f t="shared" si="24"/>
        <v>0</v>
      </c>
      <c r="AD82" s="30" t="s">
        <v>262</v>
      </c>
      <c r="AE82" s="47"/>
      <c r="AF82">
        <v>1</v>
      </c>
    </row>
    <row r="83" spans="1:32" ht="56.25">
      <c r="A83" s="30" t="s">
        <v>73</v>
      </c>
      <c r="B83" s="18" t="s">
        <v>74</v>
      </c>
      <c r="C83" s="36">
        <f t="shared" si="98"/>
        <v>1895</v>
      </c>
      <c r="D83" s="36">
        <f t="shared" si="99"/>
        <v>1895</v>
      </c>
      <c r="E83" s="36"/>
      <c r="F83" s="36">
        <v>1895</v>
      </c>
      <c r="G83" s="36"/>
      <c r="H83" s="36"/>
      <c r="I83" s="36"/>
      <c r="J83" s="36"/>
      <c r="K83" s="36"/>
      <c r="L83" s="36"/>
      <c r="M83" s="36"/>
      <c r="N83" s="36"/>
      <c r="O83" s="36"/>
      <c r="P83" s="36">
        <f t="shared" si="100"/>
        <v>580</v>
      </c>
      <c r="Q83" s="36">
        <f>R83+S83+T83+U83</f>
        <v>580</v>
      </c>
      <c r="R83" s="36"/>
      <c r="S83" s="109">
        <v>580</v>
      </c>
      <c r="T83" s="36"/>
      <c r="U83" s="36"/>
      <c r="V83" s="36"/>
      <c r="W83" s="36"/>
      <c r="X83" s="36"/>
      <c r="Y83" s="36"/>
      <c r="Z83" s="36"/>
      <c r="AA83" s="36"/>
      <c r="AB83" s="36"/>
      <c r="AC83" s="91">
        <f t="shared" si="24"/>
        <v>30.606860158311346</v>
      </c>
      <c r="AD83" s="30" t="s">
        <v>262</v>
      </c>
      <c r="AE83" s="47"/>
      <c r="AF83">
        <v>1</v>
      </c>
    </row>
    <row r="84" spans="1:32">
      <c r="A84" s="3" t="s">
        <v>75</v>
      </c>
      <c r="B84" s="5" t="s">
        <v>76</v>
      </c>
      <c r="C84" s="35">
        <f>SUM(C85:C91)</f>
        <v>44558</v>
      </c>
      <c r="D84" s="35">
        <f t="shared" ref="D84:AB84" si="101">SUM(D85:D91)</f>
        <v>44558</v>
      </c>
      <c r="E84" s="35">
        <f t="shared" si="101"/>
        <v>0</v>
      </c>
      <c r="F84" s="35">
        <f t="shared" si="101"/>
        <v>44558</v>
      </c>
      <c r="G84" s="35">
        <f t="shared" si="101"/>
        <v>0</v>
      </c>
      <c r="H84" s="35">
        <f t="shared" si="101"/>
        <v>0</v>
      </c>
      <c r="I84" s="35">
        <f t="shared" si="101"/>
        <v>0</v>
      </c>
      <c r="J84" s="35">
        <f t="shared" si="101"/>
        <v>0</v>
      </c>
      <c r="K84" s="35">
        <f t="shared" si="101"/>
        <v>0</v>
      </c>
      <c r="L84" s="35">
        <f t="shared" si="101"/>
        <v>0</v>
      </c>
      <c r="M84" s="35">
        <f t="shared" si="101"/>
        <v>0</v>
      </c>
      <c r="N84" s="35">
        <f t="shared" si="101"/>
        <v>0</v>
      </c>
      <c r="O84" s="35">
        <f t="shared" si="101"/>
        <v>0</v>
      </c>
      <c r="P84" s="35">
        <f t="shared" si="101"/>
        <v>8674</v>
      </c>
      <c r="Q84" s="35">
        <f t="shared" si="101"/>
        <v>8674</v>
      </c>
      <c r="R84" s="35">
        <f t="shared" si="101"/>
        <v>0</v>
      </c>
      <c r="S84" s="35">
        <f t="shared" si="101"/>
        <v>8674</v>
      </c>
      <c r="T84" s="35">
        <f t="shared" si="101"/>
        <v>0</v>
      </c>
      <c r="U84" s="35">
        <f t="shared" si="101"/>
        <v>0</v>
      </c>
      <c r="V84" s="35">
        <f t="shared" si="101"/>
        <v>0</v>
      </c>
      <c r="W84" s="35">
        <f t="shared" si="101"/>
        <v>0</v>
      </c>
      <c r="X84" s="35">
        <f t="shared" si="101"/>
        <v>0</v>
      </c>
      <c r="Y84" s="35">
        <f t="shared" si="101"/>
        <v>0</v>
      </c>
      <c r="Z84" s="35">
        <f t="shared" si="101"/>
        <v>0</v>
      </c>
      <c r="AA84" s="35">
        <f t="shared" si="101"/>
        <v>0</v>
      </c>
      <c r="AB84" s="35">
        <f t="shared" si="101"/>
        <v>0</v>
      </c>
      <c r="AC84" s="91">
        <f t="shared" si="24"/>
        <v>19.466762422011762</v>
      </c>
      <c r="AD84" s="12"/>
      <c r="AE84" s="45"/>
      <c r="AF84" s="35">
        <f t="shared" ref="AF84" si="102">SUM(AF85:AF91)</f>
        <v>7</v>
      </c>
    </row>
    <row r="85" spans="1:32" ht="56.25">
      <c r="A85" s="30" t="s">
        <v>30</v>
      </c>
      <c r="B85" s="18" t="s">
        <v>77</v>
      </c>
      <c r="C85" s="36">
        <f t="shared" ref="C85:C91" si="103">D85+I85</f>
        <v>2000</v>
      </c>
      <c r="D85" s="36">
        <f t="shared" ref="D85:D91" si="104">SUM(E85:H85)</f>
        <v>2000</v>
      </c>
      <c r="E85" s="36"/>
      <c r="F85" s="36">
        <v>2000</v>
      </c>
      <c r="G85" s="36"/>
      <c r="H85" s="36"/>
      <c r="I85" s="36"/>
      <c r="J85" s="36"/>
      <c r="K85" s="36"/>
      <c r="L85" s="36"/>
      <c r="M85" s="36"/>
      <c r="N85" s="36"/>
      <c r="O85" s="36"/>
      <c r="P85" s="36">
        <f t="shared" si="100"/>
        <v>1206</v>
      </c>
      <c r="Q85" s="36">
        <f>R85+S85+T85+U85</f>
        <v>1206</v>
      </c>
      <c r="R85" s="36"/>
      <c r="S85" s="109">
        <v>1206</v>
      </c>
      <c r="T85" s="36"/>
      <c r="U85" s="36"/>
      <c r="V85" s="36"/>
      <c r="W85" s="36"/>
      <c r="X85" s="36"/>
      <c r="Y85" s="36"/>
      <c r="Z85" s="36"/>
      <c r="AA85" s="36"/>
      <c r="AB85" s="36"/>
      <c r="AC85" s="94">
        <f t="shared" si="24"/>
        <v>60.3</v>
      </c>
      <c r="AD85" s="30" t="s">
        <v>313</v>
      </c>
      <c r="AE85" s="47"/>
      <c r="AF85">
        <v>1</v>
      </c>
    </row>
    <row r="86" spans="1:32" ht="56.25">
      <c r="A86" s="30" t="s">
        <v>34</v>
      </c>
      <c r="B86" s="18" t="s">
        <v>78</v>
      </c>
      <c r="C86" s="36">
        <f t="shared" si="103"/>
        <v>4000</v>
      </c>
      <c r="D86" s="36">
        <f t="shared" si="104"/>
        <v>4000</v>
      </c>
      <c r="E86" s="36"/>
      <c r="F86" s="36">
        <v>4000</v>
      </c>
      <c r="G86" s="36"/>
      <c r="H86" s="36"/>
      <c r="I86" s="36"/>
      <c r="J86" s="36"/>
      <c r="K86" s="36"/>
      <c r="L86" s="36"/>
      <c r="M86" s="36"/>
      <c r="N86" s="36"/>
      <c r="O86" s="36"/>
      <c r="P86" s="36">
        <f t="shared" si="100"/>
        <v>1319</v>
      </c>
      <c r="Q86" s="36">
        <f>R86+S86+T86+U86</f>
        <v>1319</v>
      </c>
      <c r="R86" s="36"/>
      <c r="S86" s="109">
        <v>1319</v>
      </c>
      <c r="T86" s="36"/>
      <c r="U86" s="36"/>
      <c r="V86" s="36"/>
      <c r="W86" s="36"/>
      <c r="X86" s="36"/>
      <c r="Y86" s="36"/>
      <c r="Z86" s="36"/>
      <c r="AA86" s="36"/>
      <c r="AB86" s="36"/>
      <c r="AC86" s="94">
        <f t="shared" si="24"/>
        <v>32.975000000000001</v>
      </c>
      <c r="AD86" s="30" t="s">
        <v>313</v>
      </c>
      <c r="AE86" s="47"/>
      <c r="AF86">
        <v>1</v>
      </c>
    </row>
    <row r="87" spans="1:32" ht="56.25">
      <c r="A87" s="30" t="s">
        <v>36</v>
      </c>
      <c r="B87" s="18" t="s">
        <v>79</v>
      </c>
      <c r="C87" s="36">
        <f t="shared" si="103"/>
        <v>3000</v>
      </c>
      <c r="D87" s="36">
        <f t="shared" si="104"/>
        <v>3000</v>
      </c>
      <c r="E87" s="36"/>
      <c r="F87" s="36">
        <v>3000</v>
      </c>
      <c r="G87" s="36"/>
      <c r="H87" s="36"/>
      <c r="I87" s="36"/>
      <c r="J87" s="36"/>
      <c r="K87" s="36"/>
      <c r="L87" s="36"/>
      <c r="M87" s="36"/>
      <c r="N87" s="36"/>
      <c r="O87" s="36"/>
      <c r="P87" s="36">
        <f t="shared" si="100"/>
        <v>1581</v>
      </c>
      <c r="Q87" s="36">
        <f>R87+S87+T87+U87</f>
        <v>1581</v>
      </c>
      <c r="R87" s="36"/>
      <c r="S87" s="109">
        <v>1581</v>
      </c>
      <c r="T87" s="36"/>
      <c r="U87" s="36"/>
      <c r="V87" s="36"/>
      <c r="W87" s="36"/>
      <c r="X87" s="36"/>
      <c r="Y87" s="36"/>
      <c r="Z87" s="36"/>
      <c r="AA87" s="36"/>
      <c r="AB87" s="36"/>
      <c r="AC87" s="94">
        <f t="shared" si="24"/>
        <v>52.7</v>
      </c>
      <c r="AD87" s="30" t="s">
        <v>313</v>
      </c>
      <c r="AE87" s="47"/>
      <c r="AF87">
        <v>1</v>
      </c>
    </row>
    <row r="88" spans="1:32" ht="56.25">
      <c r="A88" s="30" t="s">
        <v>80</v>
      </c>
      <c r="B88" s="18" t="s">
        <v>81</v>
      </c>
      <c r="C88" s="36">
        <f t="shared" si="103"/>
        <v>2000</v>
      </c>
      <c r="D88" s="36">
        <f t="shared" si="104"/>
        <v>2000</v>
      </c>
      <c r="E88" s="36"/>
      <c r="F88" s="36">
        <v>2000</v>
      </c>
      <c r="G88" s="36"/>
      <c r="H88" s="36"/>
      <c r="I88" s="36"/>
      <c r="J88" s="36"/>
      <c r="K88" s="36"/>
      <c r="L88" s="36"/>
      <c r="M88" s="36"/>
      <c r="N88" s="36"/>
      <c r="O88" s="36"/>
      <c r="P88" s="36">
        <f t="shared" si="100"/>
        <v>663</v>
      </c>
      <c r="Q88" s="36">
        <f>R88+S88+T88+U88</f>
        <v>663</v>
      </c>
      <c r="R88" s="36"/>
      <c r="S88" s="109">
        <v>663</v>
      </c>
      <c r="T88" s="36"/>
      <c r="U88" s="36"/>
      <c r="V88" s="36"/>
      <c r="W88" s="36"/>
      <c r="X88" s="36"/>
      <c r="Y88" s="36"/>
      <c r="Z88" s="36"/>
      <c r="AA88" s="36"/>
      <c r="AB88" s="36"/>
      <c r="AC88" s="94">
        <f t="shared" si="24"/>
        <v>33.15</v>
      </c>
      <c r="AD88" s="30" t="s">
        <v>313</v>
      </c>
      <c r="AE88" s="47"/>
      <c r="AF88">
        <v>1</v>
      </c>
    </row>
    <row r="89" spans="1:32" ht="56.25">
      <c r="A89" s="30" t="s">
        <v>82</v>
      </c>
      <c r="B89" s="18" t="s">
        <v>83</v>
      </c>
      <c r="C89" s="36">
        <f t="shared" si="103"/>
        <v>5000</v>
      </c>
      <c r="D89" s="36">
        <f t="shared" si="104"/>
        <v>5000</v>
      </c>
      <c r="E89" s="36"/>
      <c r="F89" s="36">
        <v>5000</v>
      </c>
      <c r="G89" s="36"/>
      <c r="H89" s="36"/>
      <c r="I89" s="36"/>
      <c r="J89" s="36"/>
      <c r="K89" s="36"/>
      <c r="L89" s="36"/>
      <c r="M89" s="36"/>
      <c r="N89" s="36"/>
      <c r="O89" s="36"/>
      <c r="P89" s="36">
        <f t="shared" si="100"/>
        <v>2297</v>
      </c>
      <c r="Q89" s="35">
        <f>R89+S89+T89+U89</f>
        <v>2297</v>
      </c>
      <c r="R89" s="36"/>
      <c r="S89" s="109">
        <v>2297</v>
      </c>
      <c r="T89" s="36"/>
      <c r="U89" s="36"/>
      <c r="V89" s="36"/>
      <c r="W89" s="36"/>
      <c r="X89" s="36"/>
      <c r="Y89" s="36"/>
      <c r="Z89" s="36"/>
      <c r="AA89" s="36"/>
      <c r="AB89" s="36"/>
      <c r="AC89" s="94">
        <f t="shared" si="24"/>
        <v>45.94</v>
      </c>
      <c r="AD89" s="30" t="s">
        <v>313</v>
      </c>
      <c r="AE89" s="47"/>
      <c r="AF89">
        <v>1</v>
      </c>
    </row>
    <row r="90" spans="1:32" ht="56.25">
      <c r="A90" s="30" t="s">
        <v>84</v>
      </c>
      <c r="B90" s="18" t="s">
        <v>85</v>
      </c>
      <c r="C90" s="36">
        <f t="shared" si="103"/>
        <v>17000</v>
      </c>
      <c r="D90" s="36">
        <f t="shared" si="104"/>
        <v>17000</v>
      </c>
      <c r="E90" s="36"/>
      <c r="F90" s="36">
        <v>17000</v>
      </c>
      <c r="G90" s="36"/>
      <c r="H90" s="36"/>
      <c r="I90" s="36"/>
      <c r="J90" s="36"/>
      <c r="K90" s="36"/>
      <c r="L90" s="36"/>
      <c r="M90" s="36"/>
      <c r="N90" s="36"/>
      <c r="O90" s="36"/>
      <c r="P90" s="36">
        <f t="shared" si="100"/>
        <v>0</v>
      </c>
      <c r="Q90" s="36"/>
      <c r="R90" s="36"/>
      <c r="S90" s="36"/>
      <c r="T90" s="36"/>
      <c r="U90" s="36"/>
      <c r="V90" s="36"/>
      <c r="W90" s="36"/>
      <c r="X90" s="36"/>
      <c r="Y90" s="36"/>
      <c r="Z90" s="36"/>
      <c r="AA90" s="36"/>
      <c r="AB90" s="36"/>
      <c r="AC90" s="94">
        <f t="shared" si="24"/>
        <v>0</v>
      </c>
      <c r="AD90" s="30" t="s">
        <v>313</v>
      </c>
      <c r="AE90" s="47"/>
      <c r="AF90">
        <v>1</v>
      </c>
    </row>
    <row r="91" spans="1:32" ht="56.25">
      <c r="A91" s="30" t="s">
        <v>67</v>
      </c>
      <c r="B91" s="18" t="s">
        <v>86</v>
      </c>
      <c r="C91" s="36">
        <f t="shared" si="103"/>
        <v>11558</v>
      </c>
      <c r="D91" s="36">
        <f t="shared" si="104"/>
        <v>11558</v>
      </c>
      <c r="E91" s="36"/>
      <c r="F91" s="36">
        <v>11558</v>
      </c>
      <c r="G91" s="36"/>
      <c r="H91" s="36"/>
      <c r="I91" s="36"/>
      <c r="J91" s="36"/>
      <c r="K91" s="36"/>
      <c r="L91" s="36"/>
      <c r="M91" s="36"/>
      <c r="N91" s="36"/>
      <c r="O91" s="36"/>
      <c r="P91" s="36">
        <f t="shared" si="100"/>
        <v>1608</v>
      </c>
      <c r="Q91" s="36">
        <f>R91+S91+T91+U91</f>
        <v>1608</v>
      </c>
      <c r="R91" s="36"/>
      <c r="S91" s="109">
        <v>1608</v>
      </c>
      <c r="T91" s="36"/>
      <c r="U91" s="36"/>
      <c r="V91" s="36"/>
      <c r="W91" s="36"/>
      <c r="X91" s="36"/>
      <c r="Y91" s="36"/>
      <c r="Z91" s="36"/>
      <c r="AA91" s="36"/>
      <c r="AB91" s="36"/>
      <c r="AC91" s="94">
        <f t="shared" si="24"/>
        <v>13.912441598892542</v>
      </c>
      <c r="AD91" s="30" t="s">
        <v>313</v>
      </c>
      <c r="AE91" s="47"/>
      <c r="AF91">
        <v>1</v>
      </c>
    </row>
    <row r="92" spans="1:32">
      <c r="A92" s="3" t="s">
        <v>87</v>
      </c>
      <c r="B92" s="5" t="s">
        <v>14</v>
      </c>
      <c r="C92" s="35">
        <f>C93</f>
        <v>17000</v>
      </c>
      <c r="D92" s="35">
        <f t="shared" ref="D92:AB92" si="105">D93</f>
        <v>17000</v>
      </c>
      <c r="E92" s="35">
        <f t="shared" si="105"/>
        <v>0</v>
      </c>
      <c r="F92" s="35">
        <f t="shared" si="105"/>
        <v>17000</v>
      </c>
      <c r="G92" s="35">
        <f t="shared" si="105"/>
        <v>0</v>
      </c>
      <c r="H92" s="35">
        <f t="shared" si="105"/>
        <v>0</v>
      </c>
      <c r="I92" s="35">
        <f t="shared" si="105"/>
        <v>0</v>
      </c>
      <c r="J92" s="35">
        <f t="shared" si="105"/>
        <v>0</v>
      </c>
      <c r="K92" s="35">
        <f t="shared" si="105"/>
        <v>0</v>
      </c>
      <c r="L92" s="35">
        <f t="shared" si="105"/>
        <v>0</v>
      </c>
      <c r="M92" s="35">
        <f t="shared" si="105"/>
        <v>0</v>
      </c>
      <c r="N92" s="35">
        <f t="shared" si="105"/>
        <v>0</v>
      </c>
      <c r="O92" s="35">
        <f t="shared" si="105"/>
        <v>0</v>
      </c>
      <c r="P92" s="35">
        <f t="shared" si="105"/>
        <v>0</v>
      </c>
      <c r="Q92" s="35">
        <f t="shared" si="105"/>
        <v>0</v>
      </c>
      <c r="R92" s="35">
        <f t="shared" si="105"/>
        <v>0</v>
      </c>
      <c r="S92" s="35">
        <f t="shared" si="105"/>
        <v>0</v>
      </c>
      <c r="T92" s="35">
        <f t="shared" si="105"/>
        <v>0</v>
      </c>
      <c r="U92" s="35">
        <f t="shared" si="105"/>
        <v>0</v>
      </c>
      <c r="V92" s="35">
        <f t="shared" si="105"/>
        <v>0</v>
      </c>
      <c r="W92" s="35">
        <f t="shared" si="105"/>
        <v>0</v>
      </c>
      <c r="X92" s="35">
        <f t="shared" si="105"/>
        <v>0</v>
      </c>
      <c r="Y92" s="35">
        <f t="shared" si="105"/>
        <v>0</v>
      </c>
      <c r="Z92" s="35">
        <f t="shared" si="105"/>
        <v>0</v>
      </c>
      <c r="AA92" s="35">
        <f t="shared" si="105"/>
        <v>0</v>
      </c>
      <c r="AB92" s="35">
        <f t="shared" si="105"/>
        <v>0</v>
      </c>
      <c r="AC92" s="91">
        <f t="shared" si="24"/>
        <v>0</v>
      </c>
      <c r="AD92" s="12"/>
      <c r="AE92" s="45"/>
      <c r="AF92" s="35">
        <f t="shared" ref="AF92" si="106">AF93</f>
        <v>1</v>
      </c>
    </row>
    <row r="93" spans="1:32" ht="56.25">
      <c r="A93" s="30" t="s">
        <v>30</v>
      </c>
      <c r="B93" s="18" t="s">
        <v>88</v>
      </c>
      <c r="C93" s="36">
        <f t="shared" ref="C93" si="107">D93+I93</f>
        <v>17000</v>
      </c>
      <c r="D93" s="36">
        <f t="shared" ref="D93" si="108">SUM(E93:H93)</f>
        <v>17000</v>
      </c>
      <c r="E93" s="36"/>
      <c r="F93" s="36">
        <v>17000</v>
      </c>
      <c r="G93" s="36"/>
      <c r="H93" s="36"/>
      <c r="I93" s="36"/>
      <c r="J93" s="36"/>
      <c r="K93" s="36"/>
      <c r="L93" s="36"/>
      <c r="M93" s="36"/>
      <c r="N93" s="36"/>
      <c r="O93" s="36"/>
      <c r="P93" s="36"/>
      <c r="Q93" s="36"/>
      <c r="R93" s="36"/>
      <c r="S93" s="36"/>
      <c r="T93" s="36"/>
      <c r="U93" s="36"/>
      <c r="V93" s="36"/>
      <c r="W93" s="36"/>
      <c r="X93" s="36"/>
      <c r="Y93" s="36"/>
      <c r="Z93" s="36"/>
      <c r="AA93" s="36"/>
      <c r="AB93" s="36"/>
      <c r="AC93" s="91">
        <f t="shared" ref="AC93:AC135" si="109">P93/C93*100</f>
        <v>0</v>
      </c>
      <c r="AD93" s="30" t="s">
        <v>261</v>
      </c>
      <c r="AE93" s="47"/>
      <c r="AF93">
        <v>1</v>
      </c>
    </row>
    <row r="94" spans="1:32">
      <c r="A94" s="16" t="s">
        <v>34</v>
      </c>
      <c r="B94" s="2" t="s">
        <v>35</v>
      </c>
      <c r="C94" s="34">
        <f>C95+C108</f>
        <v>330504</v>
      </c>
      <c r="D94" s="34">
        <f t="shared" ref="D94:AB94" si="110">D95+D108</f>
        <v>330504</v>
      </c>
      <c r="E94" s="34">
        <f t="shared" si="110"/>
        <v>0</v>
      </c>
      <c r="F94" s="34">
        <f t="shared" si="110"/>
        <v>330504</v>
      </c>
      <c r="G94" s="34">
        <f t="shared" si="110"/>
        <v>0</v>
      </c>
      <c r="H94" s="34">
        <f t="shared" si="110"/>
        <v>0</v>
      </c>
      <c r="I94" s="34">
        <f t="shared" si="110"/>
        <v>0</v>
      </c>
      <c r="J94" s="34">
        <f t="shared" si="110"/>
        <v>0</v>
      </c>
      <c r="K94" s="34">
        <f t="shared" si="110"/>
        <v>0</v>
      </c>
      <c r="L94" s="34">
        <f t="shared" si="110"/>
        <v>0</v>
      </c>
      <c r="M94" s="34">
        <f t="shared" si="110"/>
        <v>0</v>
      </c>
      <c r="N94" s="34">
        <f t="shared" si="110"/>
        <v>0</v>
      </c>
      <c r="O94" s="34">
        <f t="shared" si="110"/>
        <v>0</v>
      </c>
      <c r="P94" s="34">
        <f t="shared" si="110"/>
        <v>31920</v>
      </c>
      <c r="Q94" s="34">
        <f t="shared" si="110"/>
        <v>31920</v>
      </c>
      <c r="R94" s="34">
        <f t="shared" si="110"/>
        <v>0</v>
      </c>
      <c r="S94" s="34">
        <f t="shared" si="110"/>
        <v>31920</v>
      </c>
      <c r="T94" s="34">
        <f t="shared" si="110"/>
        <v>0</v>
      </c>
      <c r="U94" s="34">
        <f t="shared" si="110"/>
        <v>0</v>
      </c>
      <c r="V94" s="34">
        <f t="shared" si="110"/>
        <v>0</v>
      </c>
      <c r="W94" s="34">
        <f t="shared" si="110"/>
        <v>0</v>
      </c>
      <c r="X94" s="34">
        <f t="shared" si="110"/>
        <v>0</v>
      </c>
      <c r="Y94" s="34">
        <f t="shared" si="110"/>
        <v>0</v>
      </c>
      <c r="Z94" s="34">
        <f t="shared" si="110"/>
        <v>0</v>
      </c>
      <c r="AA94" s="34">
        <f t="shared" si="110"/>
        <v>0</v>
      </c>
      <c r="AB94" s="34">
        <f t="shared" si="110"/>
        <v>0</v>
      </c>
      <c r="AC94" s="90">
        <f t="shared" si="109"/>
        <v>9.6579769079950619</v>
      </c>
      <c r="AD94" s="16"/>
      <c r="AE94" s="44"/>
      <c r="AF94" s="34">
        <f t="shared" ref="AF94" si="111">AF95+AF108</f>
        <v>33</v>
      </c>
    </row>
    <row r="95" spans="1:32" ht="19.5">
      <c r="A95" s="21" t="s">
        <v>52</v>
      </c>
      <c r="B95" s="56" t="s">
        <v>32</v>
      </c>
      <c r="C95" s="38">
        <f>SUM(C96:C101)</f>
        <v>126737</v>
      </c>
      <c r="D95" s="38">
        <f t="shared" ref="D95:AB95" si="112">SUM(D96:D101)</f>
        <v>126737</v>
      </c>
      <c r="E95" s="38">
        <f t="shared" si="112"/>
        <v>0</v>
      </c>
      <c r="F95" s="38">
        <f t="shared" si="112"/>
        <v>126737</v>
      </c>
      <c r="G95" s="38">
        <f t="shared" si="112"/>
        <v>0</v>
      </c>
      <c r="H95" s="38">
        <f t="shared" si="112"/>
        <v>0</v>
      </c>
      <c r="I95" s="38">
        <f t="shared" si="112"/>
        <v>0</v>
      </c>
      <c r="J95" s="38">
        <f t="shared" si="112"/>
        <v>0</v>
      </c>
      <c r="K95" s="38">
        <f t="shared" si="112"/>
        <v>0</v>
      </c>
      <c r="L95" s="38">
        <f t="shared" si="112"/>
        <v>0</v>
      </c>
      <c r="M95" s="38">
        <f t="shared" si="112"/>
        <v>0</v>
      </c>
      <c r="N95" s="38">
        <f t="shared" si="112"/>
        <v>0</v>
      </c>
      <c r="O95" s="38">
        <f t="shared" si="112"/>
        <v>0</v>
      </c>
      <c r="P95" s="38">
        <f t="shared" si="112"/>
        <v>26700</v>
      </c>
      <c r="Q95" s="38">
        <f t="shared" si="112"/>
        <v>26700</v>
      </c>
      <c r="R95" s="38">
        <f t="shared" si="112"/>
        <v>0</v>
      </c>
      <c r="S95" s="38">
        <f t="shared" si="112"/>
        <v>26700</v>
      </c>
      <c r="T95" s="38">
        <f t="shared" si="112"/>
        <v>0</v>
      </c>
      <c r="U95" s="38">
        <f t="shared" si="112"/>
        <v>0</v>
      </c>
      <c r="V95" s="38">
        <f t="shared" si="112"/>
        <v>0</v>
      </c>
      <c r="W95" s="38">
        <f t="shared" si="112"/>
        <v>0</v>
      </c>
      <c r="X95" s="38">
        <f t="shared" si="112"/>
        <v>0</v>
      </c>
      <c r="Y95" s="38">
        <f t="shared" si="112"/>
        <v>0</v>
      </c>
      <c r="Z95" s="38">
        <f t="shared" si="112"/>
        <v>0</v>
      </c>
      <c r="AA95" s="38">
        <f t="shared" si="112"/>
        <v>0</v>
      </c>
      <c r="AB95" s="38">
        <f t="shared" si="112"/>
        <v>0</v>
      </c>
      <c r="AC95" s="96">
        <f t="shared" si="109"/>
        <v>21.067249500935006</v>
      </c>
      <c r="AD95" s="31"/>
      <c r="AE95" s="51"/>
      <c r="AF95" s="38">
        <f t="shared" ref="AF95" si="113">SUM(AF96:AF101)</f>
        <v>8</v>
      </c>
    </row>
    <row r="96" spans="1:32" ht="56.25">
      <c r="A96" s="12">
        <v>1</v>
      </c>
      <c r="B96" s="5" t="s">
        <v>89</v>
      </c>
      <c r="C96" s="39">
        <f t="shared" ref="C96:C100" si="114">D96+I96</f>
        <v>15442</v>
      </c>
      <c r="D96" s="39">
        <f t="shared" ref="D96:D100" si="115">SUM(E96:H96)</f>
        <v>15442</v>
      </c>
      <c r="E96" s="35"/>
      <c r="F96" s="35">
        <v>15442</v>
      </c>
      <c r="G96" s="35"/>
      <c r="H96" s="35"/>
      <c r="I96" s="35"/>
      <c r="J96" s="35"/>
      <c r="K96" s="35"/>
      <c r="L96" s="35"/>
      <c r="M96" s="35"/>
      <c r="N96" s="35"/>
      <c r="O96" s="35"/>
      <c r="P96" s="39">
        <f t="shared" ref="P96:P99" si="116">Q96+V96</f>
        <v>4</v>
      </c>
      <c r="Q96" s="39">
        <f t="shared" ref="Q96:Q99" si="117">R96+S96+T96+U96</f>
        <v>4</v>
      </c>
      <c r="R96" s="35"/>
      <c r="S96" s="107">
        <v>4</v>
      </c>
      <c r="T96" s="35"/>
      <c r="U96" s="35"/>
      <c r="V96" s="35"/>
      <c r="W96" s="35"/>
      <c r="X96" s="35"/>
      <c r="Y96" s="35"/>
      <c r="Z96" s="35"/>
      <c r="AA96" s="35"/>
      <c r="AB96" s="35"/>
      <c r="AC96" s="91">
        <f t="shared" si="109"/>
        <v>2.5903380391141047E-2</v>
      </c>
      <c r="AD96" s="12" t="s">
        <v>259</v>
      </c>
      <c r="AE96" s="45"/>
      <c r="AF96">
        <v>1</v>
      </c>
    </row>
    <row r="97" spans="1:32" ht="56.25">
      <c r="A97" s="12">
        <v>2</v>
      </c>
      <c r="B97" s="5" t="s">
        <v>90</v>
      </c>
      <c r="C97" s="39">
        <f t="shared" si="114"/>
        <v>20000</v>
      </c>
      <c r="D97" s="39">
        <f t="shared" si="115"/>
        <v>20000</v>
      </c>
      <c r="E97" s="35"/>
      <c r="F97" s="35">
        <v>20000</v>
      </c>
      <c r="G97" s="35"/>
      <c r="H97" s="35"/>
      <c r="I97" s="35"/>
      <c r="J97" s="35"/>
      <c r="K97" s="35"/>
      <c r="L97" s="35"/>
      <c r="M97" s="35"/>
      <c r="N97" s="35"/>
      <c r="O97" s="35"/>
      <c r="P97" s="39">
        <f t="shared" si="116"/>
        <v>324</v>
      </c>
      <c r="Q97" s="39">
        <f t="shared" si="117"/>
        <v>324</v>
      </c>
      <c r="R97" s="35"/>
      <c r="S97" s="107">
        <v>324</v>
      </c>
      <c r="T97" s="35"/>
      <c r="U97" s="35"/>
      <c r="V97" s="35"/>
      <c r="W97" s="35"/>
      <c r="X97" s="35"/>
      <c r="Y97" s="35"/>
      <c r="Z97" s="35"/>
      <c r="AA97" s="35"/>
      <c r="AB97" s="35"/>
      <c r="AC97" s="91">
        <f t="shared" si="109"/>
        <v>1.6199999999999999</v>
      </c>
      <c r="AD97" s="12" t="s">
        <v>259</v>
      </c>
      <c r="AE97" s="45"/>
      <c r="AF97">
        <v>1</v>
      </c>
    </row>
    <row r="98" spans="1:32" ht="43.5" customHeight="1">
      <c r="A98" s="12">
        <v>3</v>
      </c>
      <c r="B98" s="5" t="s">
        <v>91</v>
      </c>
      <c r="C98" s="39">
        <f t="shared" si="114"/>
        <v>10000</v>
      </c>
      <c r="D98" s="39">
        <f t="shared" si="115"/>
        <v>10000</v>
      </c>
      <c r="E98" s="35"/>
      <c r="F98" s="35">
        <v>10000</v>
      </c>
      <c r="G98" s="35"/>
      <c r="H98" s="35"/>
      <c r="I98" s="35"/>
      <c r="J98" s="35"/>
      <c r="K98" s="35"/>
      <c r="L98" s="35"/>
      <c r="M98" s="35"/>
      <c r="N98" s="35"/>
      <c r="O98" s="35"/>
      <c r="P98" s="39">
        <f t="shared" si="116"/>
        <v>9810</v>
      </c>
      <c r="Q98" s="39">
        <f t="shared" si="117"/>
        <v>9810</v>
      </c>
      <c r="R98" s="35"/>
      <c r="S98" s="107">
        <v>9810</v>
      </c>
      <c r="T98" s="35"/>
      <c r="U98" s="35"/>
      <c r="V98" s="35"/>
      <c r="W98" s="35"/>
      <c r="X98" s="35"/>
      <c r="Y98" s="35"/>
      <c r="Z98" s="35"/>
      <c r="AA98" s="35"/>
      <c r="AB98" s="35"/>
      <c r="AC98" s="91">
        <f t="shared" si="109"/>
        <v>98.1</v>
      </c>
      <c r="AD98" s="12" t="s">
        <v>314</v>
      </c>
      <c r="AE98" s="12" t="s">
        <v>263</v>
      </c>
      <c r="AF98">
        <v>1</v>
      </c>
    </row>
    <row r="99" spans="1:32" ht="60.75" customHeight="1">
      <c r="A99" s="12">
        <v>5</v>
      </c>
      <c r="B99" s="5" t="s">
        <v>92</v>
      </c>
      <c r="C99" s="39">
        <f t="shared" si="114"/>
        <v>15000</v>
      </c>
      <c r="D99" s="39">
        <f t="shared" si="115"/>
        <v>15000</v>
      </c>
      <c r="E99" s="35"/>
      <c r="F99" s="35">
        <v>15000</v>
      </c>
      <c r="G99" s="35"/>
      <c r="H99" s="35"/>
      <c r="I99" s="35"/>
      <c r="J99" s="35"/>
      <c r="K99" s="35"/>
      <c r="L99" s="35"/>
      <c r="M99" s="35"/>
      <c r="N99" s="35"/>
      <c r="O99" s="35"/>
      <c r="P99" s="39">
        <f t="shared" si="116"/>
        <v>7943</v>
      </c>
      <c r="Q99" s="39">
        <f t="shared" si="117"/>
        <v>7943</v>
      </c>
      <c r="R99" s="35"/>
      <c r="S99" s="107">
        <v>7943</v>
      </c>
      <c r="T99" s="35"/>
      <c r="U99" s="35"/>
      <c r="V99" s="35"/>
      <c r="W99" s="35"/>
      <c r="X99" s="35"/>
      <c r="Y99" s="35"/>
      <c r="Z99" s="35"/>
      <c r="AA99" s="35"/>
      <c r="AB99" s="35"/>
      <c r="AC99" s="91">
        <f t="shared" si="109"/>
        <v>52.953333333333333</v>
      </c>
      <c r="AD99" s="12" t="s">
        <v>314</v>
      </c>
      <c r="AE99" s="45"/>
      <c r="AF99">
        <v>1</v>
      </c>
    </row>
    <row r="100" spans="1:32" ht="72.75" customHeight="1">
      <c r="A100" s="12">
        <v>6</v>
      </c>
      <c r="B100" s="5" t="s">
        <v>93</v>
      </c>
      <c r="C100" s="39">
        <f t="shared" si="114"/>
        <v>30000</v>
      </c>
      <c r="D100" s="39">
        <f t="shared" si="115"/>
        <v>30000</v>
      </c>
      <c r="E100" s="35"/>
      <c r="F100" s="35">
        <v>30000</v>
      </c>
      <c r="G100" s="35"/>
      <c r="H100" s="35"/>
      <c r="I100" s="35"/>
      <c r="J100" s="35"/>
      <c r="K100" s="35"/>
      <c r="L100" s="35"/>
      <c r="M100" s="35"/>
      <c r="N100" s="35"/>
      <c r="O100" s="35"/>
      <c r="P100" s="35"/>
      <c r="Q100" s="35"/>
      <c r="R100" s="35"/>
      <c r="S100" s="35"/>
      <c r="T100" s="35"/>
      <c r="U100" s="35"/>
      <c r="V100" s="35"/>
      <c r="W100" s="35"/>
      <c r="X100" s="35"/>
      <c r="Y100" s="35"/>
      <c r="Z100" s="35"/>
      <c r="AA100" s="35"/>
      <c r="AB100" s="35"/>
      <c r="AC100" s="91">
        <f t="shared" si="109"/>
        <v>0</v>
      </c>
      <c r="AD100" s="30" t="s">
        <v>383</v>
      </c>
      <c r="AE100" s="45"/>
      <c r="AF100">
        <v>1</v>
      </c>
    </row>
    <row r="101" spans="1:32">
      <c r="A101" s="15">
        <v>7</v>
      </c>
      <c r="B101" s="2" t="s">
        <v>94</v>
      </c>
      <c r="C101" s="34">
        <f>C102+C104+C106</f>
        <v>36295</v>
      </c>
      <c r="D101" s="34">
        <f t="shared" ref="D101:AB101" si="118">D102+D104+D106</f>
        <v>36295</v>
      </c>
      <c r="E101" s="34">
        <f t="shared" si="118"/>
        <v>0</v>
      </c>
      <c r="F101" s="34">
        <f t="shared" si="118"/>
        <v>36295</v>
      </c>
      <c r="G101" s="34">
        <f t="shared" si="118"/>
        <v>0</v>
      </c>
      <c r="H101" s="34">
        <f t="shared" si="118"/>
        <v>0</v>
      </c>
      <c r="I101" s="34">
        <f t="shared" si="118"/>
        <v>0</v>
      </c>
      <c r="J101" s="34">
        <f t="shared" si="118"/>
        <v>0</v>
      </c>
      <c r="K101" s="34">
        <f t="shared" si="118"/>
        <v>0</v>
      </c>
      <c r="L101" s="34">
        <f t="shared" si="118"/>
        <v>0</v>
      </c>
      <c r="M101" s="34">
        <f t="shared" si="118"/>
        <v>0</v>
      </c>
      <c r="N101" s="34">
        <f t="shared" si="118"/>
        <v>0</v>
      </c>
      <c r="O101" s="34">
        <f t="shared" si="118"/>
        <v>0</v>
      </c>
      <c r="P101" s="34">
        <f t="shared" si="118"/>
        <v>8619</v>
      </c>
      <c r="Q101" s="34">
        <f t="shared" si="118"/>
        <v>8619</v>
      </c>
      <c r="R101" s="34">
        <f t="shared" si="118"/>
        <v>0</v>
      </c>
      <c r="S101" s="34">
        <f t="shared" si="118"/>
        <v>8619</v>
      </c>
      <c r="T101" s="34">
        <f t="shared" si="118"/>
        <v>0</v>
      </c>
      <c r="U101" s="34">
        <f t="shared" si="118"/>
        <v>0</v>
      </c>
      <c r="V101" s="34">
        <f t="shared" si="118"/>
        <v>0</v>
      </c>
      <c r="W101" s="34">
        <f t="shared" si="118"/>
        <v>0</v>
      </c>
      <c r="X101" s="34">
        <f t="shared" si="118"/>
        <v>0</v>
      </c>
      <c r="Y101" s="34">
        <f t="shared" si="118"/>
        <v>0</v>
      </c>
      <c r="Z101" s="34">
        <f t="shared" si="118"/>
        <v>0</v>
      </c>
      <c r="AA101" s="34">
        <f t="shared" si="118"/>
        <v>0</v>
      </c>
      <c r="AB101" s="34">
        <f t="shared" si="118"/>
        <v>0</v>
      </c>
      <c r="AC101" s="90">
        <f t="shared" si="109"/>
        <v>23.747072599531617</v>
      </c>
      <c r="AD101" s="16">
        <v>0</v>
      </c>
      <c r="AE101" s="44">
        <v>0</v>
      </c>
      <c r="AF101" s="34">
        <f t="shared" ref="AF101" si="119">AF102+AF104+AF106</f>
        <v>3</v>
      </c>
    </row>
    <row r="102" spans="1:32">
      <c r="A102" s="3" t="s">
        <v>95</v>
      </c>
      <c r="B102" s="5" t="s">
        <v>17</v>
      </c>
      <c r="C102" s="35">
        <f>C103</f>
        <v>12295</v>
      </c>
      <c r="D102" s="35">
        <f t="shared" ref="D102:AB102" si="120">D103</f>
        <v>12295</v>
      </c>
      <c r="E102" s="35">
        <f t="shared" si="120"/>
        <v>0</v>
      </c>
      <c r="F102" s="35">
        <f t="shared" si="120"/>
        <v>12295</v>
      </c>
      <c r="G102" s="35">
        <f t="shared" si="120"/>
        <v>0</v>
      </c>
      <c r="H102" s="35">
        <f t="shared" si="120"/>
        <v>0</v>
      </c>
      <c r="I102" s="35">
        <f t="shared" si="120"/>
        <v>0</v>
      </c>
      <c r="J102" s="35">
        <f t="shared" si="120"/>
        <v>0</v>
      </c>
      <c r="K102" s="35">
        <f t="shared" si="120"/>
        <v>0</v>
      </c>
      <c r="L102" s="35">
        <f t="shared" si="120"/>
        <v>0</v>
      </c>
      <c r="M102" s="35">
        <f t="shared" si="120"/>
        <v>0</v>
      </c>
      <c r="N102" s="35">
        <f t="shared" si="120"/>
        <v>0</v>
      </c>
      <c r="O102" s="35">
        <f t="shared" si="120"/>
        <v>0</v>
      </c>
      <c r="P102" s="35">
        <f t="shared" si="120"/>
        <v>5023</v>
      </c>
      <c r="Q102" s="35">
        <f t="shared" si="120"/>
        <v>5023</v>
      </c>
      <c r="R102" s="35">
        <f t="shared" si="120"/>
        <v>0</v>
      </c>
      <c r="S102" s="35">
        <f t="shared" si="120"/>
        <v>5023</v>
      </c>
      <c r="T102" s="35">
        <f t="shared" si="120"/>
        <v>0</v>
      </c>
      <c r="U102" s="35">
        <f t="shared" si="120"/>
        <v>0</v>
      </c>
      <c r="V102" s="35">
        <f t="shared" si="120"/>
        <v>0</v>
      </c>
      <c r="W102" s="35">
        <f t="shared" si="120"/>
        <v>0</v>
      </c>
      <c r="X102" s="35">
        <f t="shared" si="120"/>
        <v>0</v>
      </c>
      <c r="Y102" s="35">
        <f t="shared" si="120"/>
        <v>0</v>
      </c>
      <c r="Z102" s="35">
        <f t="shared" si="120"/>
        <v>0</v>
      </c>
      <c r="AA102" s="35">
        <f t="shared" si="120"/>
        <v>0</v>
      </c>
      <c r="AB102" s="35">
        <f t="shared" si="120"/>
        <v>0</v>
      </c>
      <c r="AC102" s="91">
        <f t="shared" si="109"/>
        <v>40.854005693371285</v>
      </c>
      <c r="AD102" s="12"/>
      <c r="AE102" s="45"/>
      <c r="AF102" s="35">
        <f t="shared" ref="AF102" si="121">AF103</f>
        <v>1</v>
      </c>
    </row>
    <row r="103" spans="1:32" ht="56.25">
      <c r="A103" s="30"/>
      <c r="B103" s="18" t="s">
        <v>96</v>
      </c>
      <c r="C103" s="36">
        <f t="shared" ref="C103" si="122">D103+I103</f>
        <v>12295</v>
      </c>
      <c r="D103" s="36">
        <f t="shared" ref="D103" si="123">SUM(E103:H103)</f>
        <v>12295</v>
      </c>
      <c r="E103" s="36"/>
      <c r="F103" s="36">
        <v>12295</v>
      </c>
      <c r="G103" s="36"/>
      <c r="H103" s="36"/>
      <c r="I103" s="36"/>
      <c r="J103" s="36"/>
      <c r="K103" s="36"/>
      <c r="L103" s="36"/>
      <c r="M103" s="36"/>
      <c r="N103" s="36"/>
      <c r="O103" s="36"/>
      <c r="P103" s="36">
        <f t="shared" ref="P103" si="124">Q103+V103</f>
        <v>5023</v>
      </c>
      <c r="Q103" s="36">
        <f t="shared" ref="Q103" si="125">R103+S103+T103+U103</f>
        <v>5023</v>
      </c>
      <c r="R103" s="36"/>
      <c r="S103" s="109">
        <v>5023</v>
      </c>
      <c r="T103" s="36"/>
      <c r="U103" s="36"/>
      <c r="V103" s="36"/>
      <c r="W103" s="36"/>
      <c r="X103" s="36"/>
      <c r="Y103" s="36"/>
      <c r="Z103" s="36"/>
      <c r="AA103" s="36"/>
      <c r="AB103" s="36"/>
      <c r="AC103" s="94">
        <f t="shared" si="109"/>
        <v>40.854005693371285</v>
      </c>
      <c r="AD103" s="30" t="s">
        <v>264</v>
      </c>
      <c r="AE103" s="47"/>
      <c r="AF103">
        <v>1</v>
      </c>
    </row>
    <row r="104" spans="1:32">
      <c r="A104" s="3" t="s">
        <v>97</v>
      </c>
      <c r="B104" s="5" t="s">
        <v>14</v>
      </c>
      <c r="C104" s="35">
        <f>C105</f>
        <v>10000</v>
      </c>
      <c r="D104" s="35">
        <f t="shared" ref="D104:AB104" si="126">D105</f>
        <v>10000</v>
      </c>
      <c r="E104" s="35">
        <f t="shared" si="126"/>
        <v>0</v>
      </c>
      <c r="F104" s="35">
        <f t="shared" si="126"/>
        <v>10000</v>
      </c>
      <c r="G104" s="35">
        <f t="shared" si="126"/>
        <v>0</v>
      </c>
      <c r="H104" s="35">
        <f t="shared" si="126"/>
        <v>0</v>
      </c>
      <c r="I104" s="35">
        <f t="shared" si="126"/>
        <v>0</v>
      </c>
      <c r="J104" s="35">
        <f t="shared" si="126"/>
        <v>0</v>
      </c>
      <c r="K104" s="35">
        <f t="shared" si="126"/>
        <v>0</v>
      </c>
      <c r="L104" s="35">
        <f t="shared" si="126"/>
        <v>0</v>
      </c>
      <c r="M104" s="35">
        <f t="shared" si="126"/>
        <v>0</v>
      </c>
      <c r="N104" s="35">
        <f t="shared" si="126"/>
        <v>0</v>
      </c>
      <c r="O104" s="35">
        <f t="shared" si="126"/>
        <v>0</v>
      </c>
      <c r="P104" s="35">
        <f t="shared" si="126"/>
        <v>0</v>
      </c>
      <c r="Q104" s="35">
        <f t="shared" si="126"/>
        <v>0</v>
      </c>
      <c r="R104" s="35">
        <f t="shared" si="126"/>
        <v>0</v>
      </c>
      <c r="S104" s="35">
        <f t="shared" si="126"/>
        <v>0</v>
      </c>
      <c r="T104" s="35">
        <f t="shared" si="126"/>
        <v>0</v>
      </c>
      <c r="U104" s="35">
        <f t="shared" si="126"/>
        <v>0</v>
      </c>
      <c r="V104" s="35">
        <f t="shared" si="126"/>
        <v>0</v>
      </c>
      <c r="W104" s="35">
        <f t="shared" si="126"/>
        <v>0</v>
      </c>
      <c r="X104" s="35">
        <f t="shared" si="126"/>
        <v>0</v>
      </c>
      <c r="Y104" s="35">
        <f t="shared" si="126"/>
        <v>0</v>
      </c>
      <c r="Z104" s="35">
        <f t="shared" si="126"/>
        <v>0</v>
      </c>
      <c r="AA104" s="35">
        <f t="shared" si="126"/>
        <v>0</v>
      </c>
      <c r="AB104" s="35">
        <f t="shared" si="126"/>
        <v>0</v>
      </c>
      <c r="AC104" s="91">
        <f t="shared" si="109"/>
        <v>0</v>
      </c>
      <c r="AD104" s="12"/>
      <c r="AE104" s="45"/>
      <c r="AF104" s="35">
        <f t="shared" ref="AF104" si="127">AF105</f>
        <v>1</v>
      </c>
    </row>
    <row r="105" spans="1:32" ht="56.25">
      <c r="A105" s="17"/>
      <c r="B105" s="18" t="s">
        <v>98</v>
      </c>
      <c r="C105" s="36">
        <f t="shared" ref="C105" si="128">D105+I105</f>
        <v>10000</v>
      </c>
      <c r="D105" s="36">
        <f t="shared" ref="D105" si="129">SUM(E105:H105)</f>
        <v>10000</v>
      </c>
      <c r="E105" s="36"/>
      <c r="F105" s="36">
        <v>10000</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91">
        <f t="shared" si="109"/>
        <v>0</v>
      </c>
      <c r="AD105" s="30" t="s">
        <v>261</v>
      </c>
      <c r="AE105" s="47"/>
      <c r="AF105">
        <v>1</v>
      </c>
    </row>
    <row r="106" spans="1:32">
      <c r="A106" s="3" t="s">
        <v>99</v>
      </c>
      <c r="B106" s="5" t="s">
        <v>15</v>
      </c>
      <c r="C106" s="35">
        <f>C107</f>
        <v>14000</v>
      </c>
      <c r="D106" s="35">
        <f t="shared" ref="D106:AB106" si="130">D107</f>
        <v>14000</v>
      </c>
      <c r="E106" s="35">
        <f t="shared" si="130"/>
        <v>0</v>
      </c>
      <c r="F106" s="35">
        <f t="shared" si="130"/>
        <v>14000</v>
      </c>
      <c r="G106" s="35">
        <f t="shared" si="130"/>
        <v>0</v>
      </c>
      <c r="H106" s="35">
        <f t="shared" si="130"/>
        <v>0</v>
      </c>
      <c r="I106" s="35">
        <f t="shared" si="130"/>
        <v>0</v>
      </c>
      <c r="J106" s="35">
        <f t="shared" si="130"/>
        <v>0</v>
      </c>
      <c r="K106" s="35">
        <f t="shared" si="130"/>
        <v>0</v>
      </c>
      <c r="L106" s="35">
        <f t="shared" si="130"/>
        <v>0</v>
      </c>
      <c r="M106" s="35">
        <f t="shared" si="130"/>
        <v>0</v>
      </c>
      <c r="N106" s="35">
        <f t="shared" si="130"/>
        <v>0</v>
      </c>
      <c r="O106" s="35">
        <f t="shared" si="130"/>
        <v>0</v>
      </c>
      <c r="P106" s="35">
        <f t="shared" si="130"/>
        <v>3596</v>
      </c>
      <c r="Q106" s="35">
        <f t="shared" si="130"/>
        <v>3596</v>
      </c>
      <c r="R106" s="35">
        <f t="shared" si="130"/>
        <v>0</v>
      </c>
      <c r="S106" s="35">
        <f t="shared" si="130"/>
        <v>3596</v>
      </c>
      <c r="T106" s="35">
        <f t="shared" si="130"/>
        <v>0</v>
      </c>
      <c r="U106" s="35">
        <f t="shared" si="130"/>
        <v>0</v>
      </c>
      <c r="V106" s="35">
        <f t="shared" si="130"/>
        <v>0</v>
      </c>
      <c r="W106" s="35">
        <f t="shared" si="130"/>
        <v>0</v>
      </c>
      <c r="X106" s="35">
        <f t="shared" si="130"/>
        <v>0</v>
      </c>
      <c r="Y106" s="35">
        <f t="shared" si="130"/>
        <v>0</v>
      </c>
      <c r="Z106" s="35">
        <f t="shared" si="130"/>
        <v>0</v>
      </c>
      <c r="AA106" s="35">
        <f t="shared" si="130"/>
        <v>0</v>
      </c>
      <c r="AB106" s="35">
        <f t="shared" si="130"/>
        <v>0</v>
      </c>
      <c r="AC106" s="91">
        <f t="shared" si="109"/>
        <v>25.685714285714283</v>
      </c>
      <c r="AD106" s="19"/>
      <c r="AE106" s="45"/>
      <c r="AF106" s="35">
        <f t="shared" ref="AF106" si="131">AF107</f>
        <v>1</v>
      </c>
    </row>
    <row r="107" spans="1:32" ht="56.25">
      <c r="A107" s="17"/>
      <c r="B107" s="18" t="s">
        <v>100</v>
      </c>
      <c r="C107" s="36">
        <f t="shared" ref="C107" si="132">D107+I107</f>
        <v>14000</v>
      </c>
      <c r="D107" s="36">
        <f t="shared" ref="D107" si="133">SUM(E107:H107)</f>
        <v>14000</v>
      </c>
      <c r="E107" s="36"/>
      <c r="F107" s="36">
        <v>14000</v>
      </c>
      <c r="G107" s="36"/>
      <c r="H107" s="36"/>
      <c r="I107" s="36"/>
      <c r="J107" s="36"/>
      <c r="K107" s="36"/>
      <c r="L107" s="36"/>
      <c r="M107" s="36"/>
      <c r="N107" s="36"/>
      <c r="O107" s="36"/>
      <c r="P107" s="36">
        <f t="shared" ref="P107" si="134">Q107+V107</f>
        <v>3596</v>
      </c>
      <c r="Q107" s="36">
        <f t="shared" ref="Q107" si="135">R107+S107+T107+U107</f>
        <v>3596</v>
      </c>
      <c r="R107" s="36"/>
      <c r="S107" s="109">
        <v>3596</v>
      </c>
      <c r="T107" s="36"/>
      <c r="U107" s="36"/>
      <c r="V107" s="36"/>
      <c r="W107" s="36"/>
      <c r="X107" s="36"/>
      <c r="Y107" s="36"/>
      <c r="Z107" s="36"/>
      <c r="AA107" s="36"/>
      <c r="AB107" s="36"/>
      <c r="AC107" s="94">
        <f t="shared" si="109"/>
        <v>25.685714285714283</v>
      </c>
      <c r="AD107" s="30" t="s">
        <v>265</v>
      </c>
      <c r="AE107" s="47"/>
      <c r="AF107">
        <v>1</v>
      </c>
    </row>
    <row r="108" spans="1:32" ht="19.5">
      <c r="A108" s="21" t="s">
        <v>46</v>
      </c>
      <c r="B108" s="56" t="s">
        <v>33</v>
      </c>
      <c r="C108" s="38">
        <f>SUM(C109:C126,C129)</f>
        <v>203767</v>
      </c>
      <c r="D108" s="38">
        <f t="shared" ref="D108:AB108" si="136">SUM(D109:D126,D129)</f>
        <v>203767</v>
      </c>
      <c r="E108" s="38">
        <f t="shared" si="136"/>
        <v>0</v>
      </c>
      <c r="F108" s="38">
        <f t="shared" si="136"/>
        <v>203767</v>
      </c>
      <c r="G108" s="38">
        <f t="shared" si="136"/>
        <v>0</v>
      </c>
      <c r="H108" s="38">
        <f t="shared" si="136"/>
        <v>0</v>
      </c>
      <c r="I108" s="38">
        <f t="shared" si="136"/>
        <v>0</v>
      </c>
      <c r="J108" s="38">
        <f t="shared" si="136"/>
        <v>0</v>
      </c>
      <c r="K108" s="38">
        <f t="shared" si="136"/>
        <v>0</v>
      </c>
      <c r="L108" s="38">
        <f t="shared" si="136"/>
        <v>0</v>
      </c>
      <c r="M108" s="38">
        <f t="shared" si="136"/>
        <v>0</v>
      </c>
      <c r="N108" s="38">
        <f t="shared" si="136"/>
        <v>0</v>
      </c>
      <c r="O108" s="38">
        <f t="shared" si="136"/>
        <v>0</v>
      </c>
      <c r="P108" s="38">
        <f t="shared" si="136"/>
        <v>5220</v>
      </c>
      <c r="Q108" s="38">
        <f t="shared" si="136"/>
        <v>5220</v>
      </c>
      <c r="R108" s="38">
        <f t="shared" si="136"/>
        <v>0</v>
      </c>
      <c r="S108" s="38">
        <f t="shared" si="136"/>
        <v>5220</v>
      </c>
      <c r="T108" s="38">
        <f t="shared" si="136"/>
        <v>0</v>
      </c>
      <c r="U108" s="38">
        <f t="shared" si="136"/>
        <v>0</v>
      </c>
      <c r="V108" s="38">
        <f t="shared" si="136"/>
        <v>0</v>
      </c>
      <c r="W108" s="38">
        <f t="shared" si="136"/>
        <v>0</v>
      </c>
      <c r="X108" s="38">
        <f t="shared" si="136"/>
        <v>0</v>
      </c>
      <c r="Y108" s="38">
        <f t="shared" si="136"/>
        <v>0</v>
      </c>
      <c r="Z108" s="38">
        <f t="shared" si="136"/>
        <v>0</v>
      </c>
      <c r="AA108" s="38">
        <f t="shared" si="136"/>
        <v>0</v>
      </c>
      <c r="AB108" s="38">
        <f t="shared" si="136"/>
        <v>0</v>
      </c>
      <c r="AC108" s="96">
        <f t="shared" si="109"/>
        <v>2.5617494491257173</v>
      </c>
      <c r="AD108" s="31"/>
      <c r="AE108" s="51"/>
      <c r="AF108" s="38">
        <f t="shared" ref="AF108" si="137">SUM(AF109:AF126,AF129)</f>
        <v>25</v>
      </c>
    </row>
    <row r="109" spans="1:32" ht="41.25" customHeight="1">
      <c r="A109" s="12">
        <v>1</v>
      </c>
      <c r="B109" s="5" t="s">
        <v>101</v>
      </c>
      <c r="C109" s="39">
        <f t="shared" ref="C109:C125" si="138">D109+I109</f>
        <v>10644</v>
      </c>
      <c r="D109" s="39">
        <f t="shared" ref="D109:D125" si="139">SUM(E109:H109)</f>
        <v>10644</v>
      </c>
      <c r="E109" s="35"/>
      <c r="F109" s="35">
        <v>10644</v>
      </c>
      <c r="G109" s="35"/>
      <c r="H109" s="35"/>
      <c r="I109" s="35"/>
      <c r="J109" s="35"/>
      <c r="K109" s="35"/>
      <c r="L109" s="35"/>
      <c r="M109" s="35"/>
      <c r="N109" s="35"/>
      <c r="O109" s="35"/>
      <c r="P109" s="39">
        <f t="shared" ref="P109:P117" si="140">Q109+V109</f>
        <v>299</v>
      </c>
      <c r="Q109" s="39">
        <f t="shared" ref="Q109:Q117" si="141">R109+S109+T109+U109</f>
        <v>299</v>
      </c>
      <c r="R109" s="35"/>
      <c r="S109" s="107">
        <v>299</v>
      </c>
      <c r="T109" s="35"/>
      <c r="U109" s="35"/>
      <c r="V109" s="35"/>
      <c r="W109" s="35"/>
      <c r="X109" s="35"/>
      <c r="Y109" s="35"/>
      <c r="Z109" s="35"/>
      <c r="AA109" s="35"/>
      <c r="AB109" s="35"/>
      <c r="AC109" s="91">
        <f t="shared" si="109"/>
        <v>2.8090943254415635</v>
      </c>
      <c r="AD109" s="12" t="s">
        <v>266</v>
      </c>
      <c r="AE109" s="45"/>
      <c r="AF109">
        <v>1</v>
      </c>
    </row>
    <row r="110" spans="1:32" ht="48" customHeight="1">
      <c r="A110" s="12">
        <v>2</v>
      </c>
      <c r="B110" s="5" t="s">
        <v>102</v>
      </c>
      <c r="C110" s="39">
        <f t="shared" si="138"/>
        <v>19445</v>
      </c>
      <c r="D110" s="39">
        <f t="shared" si="139"/>
        <v>19445</v>
      </c>
      <c r="E110" s="35"/>
      <c r="F110" s="35">
        <v>19445</v>
      </c>
      <c r="G110" s="35"/>
      <c r="H110" s="35"/>
      <c r="I110" s="35"/>
      <c r="J110" s="35"/>
      <c r="K110" s="35"/>
      <c r="L110" s="35"/>
      <c r="M110" s="35"/>
      <c r="N110" s="35"/>
      <c r="O110" s="35"/>
      <c r="P110" s="39">
        <f t="shared" si="140"/>
        <v>310</v>
      </c>
      <c r="Q110" s="39">
        <f t="shared" si="141"/>
        <v>310</v>
      </c>
      <c r="R110" s="35"/>
      <c r="S110" s="107">
        <v>310</v>
      </c>
      <c r="T110" s="35"/>
      <c r="U110" s="35"/>
      <c r="V110" s="35"/>
      <c r="W110" s="35"/>
      <c r="X110" s="35"/>
      <c r="Y110" s="35"/>
      <c r="Z110" s="35"/>
      <c r="AA110" s="35"/>
      <c r="AB110" s="35"/>
      <c r="AC110" s="91">
        <f t="shared" si="109"/>
        <v>1.5942401645667268</v>
      </c>
      <c r="AD110" s="12" t="s">
        <v>266</v>
      </c>
      <c r="AE110" s="45"/>
      <c r="AF110">
        <v>1</v>
      </c>
    </row>
    <row r="111" spans="1:32" ht="45.75" customHeight="1">
      <c r="A111" s="12">
        <v>3</v>
      </c>
      <c r="B111" s="5" t="s">
        <v>103</v>
      </c>
      <c r="C111" s="39">
        <f t="shared" si="138"/>
        <v>11363</v>
      </c>
      <c r="D111" s="39">
        <f t="shared" si="139"/>
        <v>11363</v>
      </c>
      <c r="E111" s="35"/>
      <c r="F111" s="35">
        <v>11363</v>
      </c>
      <c r="G111" s="35"/>
      <c r="H111" s="35"/>
      <c r="I111" s="35"/>
      <c r="J111" s="35"/>
      <c r="K111" s="35"/>
      <c r="L111" s="35"/>
      <c r="M111" s="35"/>
      <c r="N111" s="35"/>
      <c r="O111" s="35"/>
      <c r="P111" s="39">
        <f t="shared" si="140"/>
        <v>605</v>
      </c>
      <c r="Q111" s="39">
        <f t="shared" si="141"/>
        <v>605</v>
      </c>
      <c r="R111" s="35"/>
      <c r="S111" s="107">
        <v>605</v>
      </c>
      <c r="T111" s="35"/>
      <c r="U111" s="35"/>
      <c r="V111" s="35"/>
      <c r="W111" s="35"/>
      <c r="X111" s="35"/>
      <c r="Y111" s="35"/>
      <c r="Z111" s="35"/>
      <c r="AA111" s="35"/>
      <c r="AB111" s="35"/>
      <c r="AC111" s="91">
        <f t="shared" si="109"/>
        <v>5.3242981606969986</v>
      </c>
      <c r="AD111" s="12" t="s">
        <v>266</v>
      </c>
      <c r="AE111" s="45"/>
      <c r="AF111">
        <v>1</v>
      </c>
    </row>
    <row r="112" spans="1:32" ht="56.25">
      <c r="A112" s="12">
        <v>4</v>
      </c>
      <c r="B112" s="5" t="s">
        <v>104</v>
      </c>
      <c r="C112" s="39">
        <f t="shared" si="138"/>
        <v>5000</v>
      </c>
      <c r="D112" s="39">
        <f t="shared" si="139"/>
        <v>5000</v>
      </c>
      <c r="E112" s="35"/>
      <c r="F112" s="35">
        <v>5000</v>
      </c>
      <c r="G112" s="35"/>
      <c r="H112" s="35"/>
      <c r="I112" s="35"/>
      <c r="J112" s="35"/>
      <c r="K112" s="35"/>
      <c r="L112" s="35"/>
      <c r="M112" s="35"/>
      <c r="N112" s="35"/>
      <c r="O112" s="35"/>
      <c r="P112" s="39">
        <f t="shared" si="140"/>
        <v>0</v>
      </c>
      <c r="Q112" s="39">
        <f t="shared" si="141"/>
        <v>0</v>
      </c>
      <c r="R112" s="35"/>
      <c r="S112" s="35"/>
      <c r="T112" s="35"/>
      <c r="U112" s="35"/>
      <c r="V112" s="35"/>
      <c r="W112" s="35"/>
      <c r="X112" s="35"/>
      <c r="Y112" s="35"/>
      <c r="Z112" s="35"/>
      <c r="AA112" s="35"/>
      <c r="AB112" s="35"/>
      <c r="AC112" s="91">
        <f t="shared" si="109"/>
        <v>0</v>
      </c>
      <c r="AD112" s="12" t="s">
        <v>259</v>
      </c>
      <c r="AE112" s="45"/>
      <c r="AF112">
        <v>1</v>
      </c>
    </row>
    <row r="113" spans="1:32" ht="56.25">
      <c r="A113" s="12">
        <v>5</v>
      </c>
      <c r="B113" s="5" t="s">
        <v>105</v>
      </c>
      <c r="C113" s="39">
        <f t="shared" si="138"/>
        <v>10000</v>
      </c>
      <c r="D113" s="39">
        <f t="shared" si="139"/>
        <v>10000</v>
      </c>
      <c r="E113" s="35"/>
      <c r="F113" s="35">
        <v>10000</v>
      </c>
      <c r="G113" s="35"/>
      <c r="H113" s="35"/>
      <c r="I113" s="35"/>
      <c r="J113" s="35"/>
      <c r="K113" s="35"/>
      <c r="L113" s="35"/>
      <c r="M113" s="35"/>
      <c r="N113" s="35"/>
      <c r="O113" s="35"/>
      <c r="P113" s="39">
        <f t="shared" si="140"/>
        <v>190</v>
      </c>
      <c r="Q113" s="39">
        <f t="shared" si="141"/>
        <v>190</v>
      </c>
      <c r="R113" s="35"/>
      <c r="S113" s="107">
        <v>190</v>
      </c>
      <c r="T113" s="35"/>
      <c r="U113" s="35"/>
      <c r="V113" s="35"/>
      <c r="W113" s="35"/>
      <c r="X113" s="35"/>
      <c r="Y113" s="35"/>
      <c r="Z113" s="35"/>
      <c r="AA113" s="35"/>
      <c r="AB113" s="35"/>
      <c r="AC113" s="91">
        <f t="shared" si="109"/>
        <v>1.9</v>
      </c>
      <c r="AD113" s="12" t="s">
        <v>259</v>
      </c>
      <c r="AE113" s="45"/>
      <c r="AF113">
        <v>1</v>
      </c>
    </row>
    <row r="114" spans="1:32" ht="56.25">
      <c r="A114" s="12">
        <v>6</v>
      </c>
      <c r="B114" s="5" t="s">
        <v>106</v>
      </c>
      <c r="C114" s="39">
        <f t="shared" si="138"/>
        <v>12000</v>
      </c>
      <c r="D114" s="39">
        <f t="shared" si="139"/>
        <v>12000</v>
      </c>
      <c r="E114" s="35"/>
      <c r="F114" s="35">
        <v>12000</v>
      </c>
      <c r="G114" s="35"/>
      <c r="H114" s="35"/>
      <c r="I114" s="35"/>
      <c r="J114" s="35"/>
      <c r="K114" s="35"/>
      <c r="L114" s="35"/>
      <c r="M114" s="35"/>
      <c r="N114" s="35"/>
      <c r="O114" s="35"/>
      <c r="P114" s="39">
        <f t="shared" si="140"/>
        <v>309</v>
      </c>
      <c r="Q114" s="39">
        <f t="shared" si="141"/>
        <v>309</v>
      </c>
      <c r="R114" s="35"/>
      <c r="S114" s="107">
        <v>309</v>
      </c>
      <c r="T114" s="35"/>
      <c r="U114" s="35"/>
      <c r="V114" s="35"/>
      <c r="W114" s="35"/>
      <c r="X114" s="35"/>
      <c r="Y114" s="35"/>
      <c r="Z114" s="35"/>
      <c r="AA114" s="35"/>
      <c r="AB114" s="35"/>
      <c r="AC114" s="91">
        <f t="shared" si="109"/>
        <v>2.5749999999999997</v>
      </c>
      <c r="AD114" s="12" t="s">
        <v>259</v>
      </c>
      <c r="AE114" s="45"/>
      <c r="AF114">
        <v>1</v>
      </c>
    </row>
    <row r="115" spans="1:32" ht="56.25">
      <c r="A115" s="12">
        <v>7</v>
      </c>
      <c r="B115" s="5" t="s">
        <v>107</v>
      </c>
      <c r="C115" s="39">
        <f t="shared" si="138"/>
        <v>5000</v>
      </c>
      <c r="D115" s="39">
        <f t="shared" si="139"/>
        <v>5000</v>
      </c>
      <c r="E115" s="35"/>
      <c r="F115" s="35">
        <v>5000</v>
      </c>
      <c r="G115" s="35"/>
      <c r="H115" s="35"/>
      <c r="I115" s="35"/>
      <c r="J115" s="35"/>
      <c r="K115" s="35"/>
      <c r="L115" s="35"/>
      <c r="M115" s="35"/>
      <c r="N115" s="35"/>
      <c r="O115" s="35"/>
      <c r="P115" s="39">
        <f t="shared" si="140"/>
        <v>0</v>
      </c>
      <c r="Q115" s="39">
        <f t="shared" si="141"/>
        <v>0</v>
      </c>
      <c r="R115" s="35"/>
      <c r="S115" s="35"/>
      <c r="T115" s="35"/>
      <c r="U115" s="35"/>
      <c r="V115" s="35"/>
      <c r="W115" s="35"/>
      <c r="X115" s="35"/>
      <c r="Y115" s="35"/>
      <c r="Z115" s="35"/>
      <c r="AA115" s="35"/>
      <c r="AB115" s="35"/>
      <c r="AC115" s="91">
        <f t="shared" si="109"/>
        <v>0</v>
      </c>
      <c r="AD115" s="12" t="s">
        <v>267</v>
      </c>
      <c r="AE115" s="45"/>
      <c r="AF115">
        <v>1</v>
      </c>
    </row>
    <row r="116" spans="1:32" ht="56.25">
      <c r="A116" s="12">
        <v>8</v>
      </c>
      <c r="B116" s="5" t="s">
        <v>108</v>
      </c>
      <c r="C116" s="39">
        <f t="shared" si="138"/>
        <v>10000</v>
      </c>
      <c r="D116" s="39">
        <f t="shared" si="139"/>
        <v>10000</v>
      </c>
      <c r="E116" s="35"/>
      <c r="F116" s="35">
        <v>10000</v>
      </c>
      <c r="G116" s="35"/>
      <c r="H116" s="35"/>
      <c r="I116" s="35"/>
      <c r="J116" s="35"/>
      <c r="K116" s="35"/>
      <c r="L116" s="35"/>
      <c r="M116" s="35"/>
      <c r="N116" s="35"/>
      <c r="O116" s="35"/>
      <c r="P116" s="39">
        <f t="shared" si="140"/>
        <v>0</v>
      </c>
      <c r="Q116" s="39">
        <f t="shared" si="141"/>
        <v>0</v>
      </c>
      <c r="R116" s="35"/>
      <c r="S116" s="35"/>
      <c r="T116" s="35"/>
      <c r="U116" s="35"/>
      <c r="V116" s="35"/>
      <c r="W116" s="35"/>
      <c r="X116" s="35"/>
      <c r="Y116" s="35"/>
      <c r="Z116" s="35"/>
      <c r="AA116" s="35"/>
      <c r="AB116" s="35"/>
      <c r="AC116" s="91">
        <f t="shared" si="109"/>
        <v>0</v>
      </c>
      <c r="AD116" s="12" t="s">
        <v>267</v>
      </c>
      <c r="AE116" s="45"/>
      <c r="AF116">
        <v>1</v>
      </c>
    </row>
    <row r="117" spans="1:32" ht="56.25">
      <c r="A117" s="12">
        <v>10</v>
      </c>
      <c r="B117" s="5" t="s">
        <v>109</v>
      </c>
      <c r="C117" s="39">
        <f t="shared" si="138"/>
        <v>10000</v>
      </c>
      <c r="D117" s="39">
        <f t="shared" si="139"/>
        <v>10000</v>
      </c>
      <c r="E117" s="35"/>
      <c r="F117" s="35">
        <v>10000</v>
      </c>
      <c r="G117" s="35"/>
      <c r="H117" s="35"/>
      <c r="I117" s="35"/>
      <c r="J117" s="35"/>
      <c r="K117" s="35"/>
      <c r="L117" s="35"/>
      <c r="M117" s="35"/>
      <c r="N117" s="35"/>
      <c r="O117" s="35"/>
      <c r="P117" s="39">
        <f t="shared" si="140"/>
        <v>1521</v>
      </c>
      <c r="Q117" s="39">
        <f t="shared" si="141"/>
        <v>1521</v>
      </c>
      <c r="R117" s="35"/>
      <c r="S117" s="107">
        <v>1521</v>
      </c>
      <c r="T117" s="35"/>
      <c r="U117" s="35"/>
      <c r="V117" s="35"/>
      <c r="W117" s="35"/>
      <c r="X117" s="35"/>
      <c r="Y117" s="35"/>
      <c r="Z117" s="35"/>
      <c r="AA117" s="35"/>
      <c r="AB117" s="35"/>
      <c r="AC117" s="91">
        <f t="shared" si="109"/>
        <v>15.21</v>
      </c>
      <c r="AD117" s="12" t="s">
        <v>267</v>
      </c>
      <c r="AE117" s="45"/>
      <c r="AF117">
        <v>1</v>
      </c>
    </row>
    <row r="118" spans="1:32" ht="56.25">
      <c r="A118" s="12">
        <v>11</v>
      </c>
      <c r="B118" s="5" t="s">
        <v>110</v>
      </c>
      <c r="C118" s="39">
        <f t="shared" si="138"/>
        <v>9263</v>
      </c>
      <c r="D118" s="39">
        <f t="shared" si="139"/>
        <v>9263</v>
      </c>
      <c r="E118" s="35"/>
      <c r="F118" s="35">
        <v>9263</v>
      </c>
      <c r="G118" s="35"/>
      <c r="H118" s="35"/>
      <c r="I118" s="35"/>
      <c r="J118" s="35"/>
      <c r="K118" s="35"/>
      <c r="L118" s="35"/>
      <c r="M118" s="35"/>
      <c r="N118" s="35"/>
      <c r="O118" s="35"/>
      <c r="P118" s="35"/>
      <c r="Q118" s="35"/>
      <c r="R118" s="35"/>
      <c r="S118" s="35"/>
      <c r="T118" s="35"/>
      <c r="U118" s="35"/>
      <c r="V118" s="35"/>
      <c r="W118" s="35"/>
      <c r="X118" s="35"/>
      <c r="Y118" s="35"/>
      <c r="Z118" s="35"/>
      <c r="AA118" s="35"/>
      <c r="AB118" s="35"/>
      <c r="AC118" s="91">
        <f t="shared" si="109"/>
        <v>0</v>
      </c>
      <c r="AD118" s="12" t="s">
        <v>267</v>
      </c>
      <c r="AE118" s="45"/>
      <c r="AF118">
        <v>1</v>
      </c>
    </row>
    <row r="119" spans="1:32" ht="56.25">
      <c r="A119" s="12">
        <v>12</v>
      </c>
      <c r="B119" s="5" t="s">
        <v>111</v>
      </c>
      <c r="C119" s="39">
        <f t="shared" si="138"/>
        <v>6000</v>
      </c>
      <c r="D119" s="39">
        <f t="shared" si="139"/>
        <v>6000</v>
      </c>
      <c r="E119" s="35"/>
      <c r="F119" s="35">
        <v>6000</v>
      </c>
      <c r="G119" s="35"/>
      <c r="H119" s="35"/>
      <c r="I119" s="35"/>
      <c r="J119" s="35"/>
      <c r="K119" s="35"/>
      <c r="L119" s="35"/>
      <c r="M119" s="35"/>
      <c r="N119" s="35"/>
      <c r="O119" s="35"/>
      <c r="P119" s="35"/>
      <c r="Q119" s="35"/>
      <c r="R119" s="35"/>
      <c r="S119" s="35"/>
      <c r="T119" s="35"/>
      <c r="U119" s="35"/>
      <c r="V119" s="35"/>
      <c r="W119" s="35"/>
      <c r="X119" s="35"/>
      <c r="Y119" s="35"/>
      <c r="Z119" s="35"/>
      <c r="AA119" s="35"/>
      <c r="AB119" s="35"/>
      <c r="AC119" s="91">
        <f t="shared" si="109"/>
        <v>0</v>
      </c>
      <c r="AD119" s="12" t="s">
        <v>267</v>
      </c>
      <c r="AE119" s="45"/>
      <c r="AF119">
        <v>1</v>
      </c>
    </row>
    <row r="120" spans="1:32" ht="56.25">
      <c r="A120" s="12">
        <v>13</v>
      </c>
      <c r="B120" s="5" t="s">
        <v>112</v>
      </c>
      <c r="C120" s="39">
        <f t="shared" si="138"/>
        <v>5000</v>
      </c>
      <c r="D120" s="39">
        <f t="shared" si="139"/>
        <v>5000</v>
      </c>
      <c r="E120" s="35"/>
      <c r="F120" s="35">
        <v>5000</v>
      </c>
      <c r="G120" s="35"/>
      <c r="H120" s="35"/>
      <c r="I120" s="35"/>
      <c r="J120" s="35"/>
      <c r="K120" s="35"/>
      <c r="L120" s="35"/>
      <c r="M120" s="35"/>
      <c r="N120" s="35"/>
      <c r="O120" s="35"/>
      <c r="P120" s="35"/>
      <c r="Q120" s="35"/>
      <c r="R120" s="35"/>
      <c r="S120" s="35"/>
      <c r="T120" s="35"/>
      <c r="U120" s="35"/>
      <c r="V120" s="35"/>
      <c r="W120" s="35"/>
      <c r="X120" s="35"/>
      <c r="Y120" s="35"/>
      <c r="Z120" s="35"/>
      <c r="AA120" s="35"/>
      <c r="AB120" s="35"/>
      <c r="AC120" s="91">
        <f t="shared" si="109"/>
        <v>0</v>
      </c>
      <c r="AD120" s="12" t="s">
        <v>267</v>
      </c>
      <c r="AE120" s="45"/>
      <c r="AF120">
        <v>1</v>
      </c>
    </row>
    <row r="121" spans="1:32" ht="56.25">
      <c r="A121" s="12">
        <v>14</v>
      </c>
      <c r="B121" s="5" t="s">
        <v>113</v>
      </c>
      <c r="C121" s="39">
        <f t="shared" si="138"/>
        <v>7000</v>
      </c>
      <c r="D121" s="39">
        <f t="shared" si="139"/>
        <v>7000</v>
      </c>
      <c r="E121" s="35"/>
      <c r="F121" s="35">
        <v>7000</v>
      </c>
      <c r="G121" s="35"/>
      <c r="H121" s="35"/>
      <c r="I121" s="35"/>
      <c r="J121" s="35"/>
      <c r="K121" s="35"/>
      <c r="L121" s="35"/>
      <c r="M121" s="35"/>
      <c r="N121" s="35"/>
      <c r="O121" s="35"/>
      <c r="P121" s="35"/>
      <c r="Q121" s="35"/>
      <c r="R121" s="35"/>
      <c r="S121" s="35"/>
      <c r="T121" s="35"/>
      <c r="U121" s="35"/>
      <c r="V121" s="35"/>
      <c r="W121" s="35"/>
      <c r="X121" s="35"/>
      <c r="Y121" s="35"/>
      <c r="Z121" s="35"/>
      <c r="AA121" s="35"/>
      <c r="AB121" s="35"/>
      <c r="AC121" s="91">
        <f t="shared" si="109"/>
        <v>0</v>
      </c>
      <c r="AD121" s="12" t="s">
        <v>267</v>
      </c>
      <c r="AE121" s="45"/>
      <c r="AF121">
        <v>1</v>
      </c>
    </row>
    <row r="122" spans="1:32" ht="56.25">
      <c r="A122" s="12">
        <v>15</v>
      </c>
      <c r="B122" s="5" t="s">
        <v>114</v>
      </c>
      <c r="C122" s="39">
        <f t="shared" si="138"/>
        <v>5000</v>
      </c>
      <c r="D122" s="39">
        <f t="shared" si="139"/>
        <v>5000</v>
      </c>
      <c r="E122" s="35"/>
      <c r="F122" s="35">
        <v>5000</v>
      </c>
      <c r="G122" s="35"/>
      <c r="H122" s="35"/>
      <c r="I122" s="35"/>
      <c r="J122" s="35"/>
      <c r="K122" s="35"/>
      <c r="L122" s="35"/>
      <c r="M122" s="35"/>
      <c r="N122" s="35"/>
      <c r="O122" s="35"/>
      <c r="P122" s="35"/>
      <c r="Q122" s="35"/>
      <c r="R122" s="35"/>
      <c r="S122" s="35"/>
      <c r="T122" s="35"/>
      <c r="U122" s="35"/>
      <c r="V122" s="35"/>
      <c r="W122" s="35"/>
      <c r="X122" s="35"/>
      <c r="Y122" s="35"/>
      <c r="Z122" s="35"/>
      <c r="AA122" s="35"/>
      <c r="AB122" s="35"/>
      <c r="AC122" s="91">
        <f t="shared" si="109"/>
        <v>0</v>
      </c>
      <c r="AD122" s="12" t="s">
        <v>267</v>
      </c>
      <c r="AE122" s="45"/>
      <c r="AF122">
        <v>1</v>
      </c>
    </row>
    <row r="123" spans="1:32" ht="56.25">
      <c r="A123" s="12">
        <v>16</v>
      </c>
      <c r="B123" s="5" t="s">
        <v>115</v>
      </c>
      <c r="C123" s="39">
        <f t="shared" si="138"/>
        <v>3000</v>
      </c>
      <c r="D123" s="39">
        <f t="shared" si="139"/>
        <v>3000</v>
      </c>
      <c r="E123" s="35"/>
      <c r="F123" s="35">
        <v>3000</v>
      </c>
      <c r="G123" s="35"/>
      <c r="H123" s="35"/>
      <c r="I123" s="35"/>
      <c r="J123" s="35"/>
      <c r="K123" s="35"/>
      <c r="L123" s="35"/>
      <c r="M123" s="35"/>
      <c r="N123" s="35"/>
      <c r="O123" s="35"/>
      <c r="P123" s="35"/>
      <c r="Q123" s="35"/>
      <c r="R123" s="35"/>
      <c r="S123" s="35"/>
      <c r="T123" s="35"/>
      <c r="U123" s="35"/>
      <c r="V123" s="35"/>
      <c r="W123" s="35"/>
      <c r="X123" s="35"/>
      <c r="Y123" s="35"/>
      <c r="Z123" s="35"/>
      <c r="AA123" s="35"/>
      <c r="AB123" s="35"/>
      <c r="AC123" s="91">
        <f t="shared" si="109"/>
        <v>0</v>
      </c>
      <c r="AD123" s="12" t="s">
        <v>267</v>
      </c>
      <c r="AE123" s="45"/>
      <c r="AF123">
        <v>1</v>
      </c>
    </row>
    <row r="124" spans="1:32" ht="56.25">
      <c r="A124" s="12">
        <v>17</v>
      </c>
      <c r="B124" s="5" t="s">
        <v>116</v>
      </c>
      <c r="C124" s="39">
        <f t="shared" si="138"/>
        <v>5000</v>
      </c>
      <c r="D124" s="39">
        <f t="shared" si="139"/>
        <v>5000</v>
      </c>
      <c r="E124" s="35"/>
      <c r="F124" s="35">
        <v>5000</v>
      </c>
      <c r="G124" s="35"/>
      <c r="H124" s="35"/>
      <c r="I124" s="35"/>
      <c r="J124" s="35"/>
      <c r="K124" s="35"/>
      <c r="L124" s="35"/>
      <c r="M124" s="35"/>
      <c r="N124" s="35"/>
      <c r="O124" s="35"/>
      <c r="P124" s="35"/>
      <c r="Q124" s="35"/>
      <c r="R124" s="35"/>
      <c r="S124" s="35"/>
      <c r="T124" s="35"/>
      <c r="U124" s="35"/>
      <c r="V124" s="35"/>
      <c r="W124" s="35"/>
      <c r="X124" s="35"/>
      <c r="Y124" s="35"/>
      <c r="Z124" s="35"/>
      <c r="AA124" s="35"/>
      <c r="AB124" s="35"/>
      <c r="AC124" s="91">
        <f t="shared" si="109"/>
        <v>0</v>
      </c>
      <c r="AD124" s="12" t="s">
        <v>267</v>
      </c>
      <c r="AE124" s="45"/>
      <c r="AF124">
        <v>1</v>
      </c>
    </row>
    <row r="125" spans="1:32" ht="56.25">
      <c r="A125" s="12">
        <v>18</v>
      </c>
      <c r="B125" s="5" t="s">
        <v>117</v>
      </c>
      <c r="C125" s="39">
        <f t="shared" si="138"/>
        <v>3000</v>
      </c>
      <c r="D125" s="39">
        <f t="shared" si="139"/>
        <v>3000</v>
      </c>
      <c r="E125" s="35"/>
      <c r="F125" s="35">
        <v>3000</v>
      </c>
      <c r="G125" s="35"/>
      <c r="H125" s="35"/>
      <c r="I125" s="35"/>
      <c r="J125" s="35"/>
      <c r="K125" s="35"/>
      <c r="L125" s="35"/>
      <c r="M125" s="35"/>
      <c r="N125" s="35"/>
      <c r="O125" s="35"/>
      <c r="P125" s="35"/>
      <c r="Q125" s="35"/>
      <c r="R125" s="35"/>
      <c r="S125" s="35"/>
      <c r="T125" s="35"/>
      <c r="U125" s="35"/>
      <c r="V125" s="35"/>
      <c r="W125" s="35"/>
      <c r="X125" s="35"/>
      <c r="Y125" s="35"/>
      <c r="Z125" s="35"/>
      <c r="AA125" s="35"/>
      <c r="AB125" s="35"/>
      <c r="AC125" s="91">
        <f t="shared" si="109"/>
        <v>0</v>
      </c>
      <c r="AD125" s="12" t="s">
        <v>265</v>
      </c>
      <c r="AE125" s="45"/>
      <c r="AF125">
        <v>1</v>
      </c>
    </row>
    <row r="126" spans="1:32" ht="87.75" customHeight="1">
      <c r="A126" s="16">
        <v>19</v>
      </c>
      <c r="B126" s="2" t="s">
        <v>118</v>
      </c>
      <c r="C126" s="34">
        <f>SUM(C127:C128)</f>
        <v>6800</v>
      </c>
      <c r="D126" s="34">
        <f t="shared" ref="D126:AB126" si="142">SUM(D127:D128)</f>
        <v>6800</v>
      </c>
      <c r="E126" s="34">
        <f t="shared" si="142"/>
        <v>0</v>
      </c>
      <c r="F126" s="34">
        <f t="shared" si="142"/>
        <v>6800</v>
      </c>
      <c r="G126" s="34">
        <f t="shared" si="142"/>
        <v>0</v>
      </c>
      <c r="H126" s="34">
        <f t="shared" si="142"/>
        <v>0</v>
      </c>
      <c r="I126" s="34">
        <f t="shared" si="142"/>
        <v>0</v>
      </c>
      <c r="J126" s="34">
        <f t="shared" si="142"/>
        <v>0</v>
      </c>
      <c r="K126" s="34">
        <f t="shared" si="142"/>
        <v>0</v>
      </c>
      <c r="L126" s="34">
        <f t="shared" si="142"/>
        <v>0</v>
      </c>
      <c r="M126" s="34">
        <f t="shared" si="142"/>
        <v>0</v>
      </c>
      <c r="N126" s="34">
        <f t="shared" si="142"/>
        <v>0</v>
      </c>
      <c r="O126" s="34">
        <f t="shared" si="142"/>
        <v>0</v>
      </c>
      <c r="P126" s="34">
        <f t="shared" si="142"/>
        <v>347</v>
      </c>
      <c r="Q126" s="34">
        <f t="shared" si="142"/>
        <v>347</v>
      </c>
      <c r="R126" s="34">
        <f t="shared" si="142"/>
        <v>0</v>
      </c>
      <c r="S126" s="34">
        <f t="shared" si="142"/>
        <v>347</v>
      </c>
      <c r="T126" s="34">
        <f t="shared" si="142"/>
        <v>0</v>
      </c>
      <c r="U126" s="34">
        <f t="shared" si="142"/>
        <v>0</v>
      </c>
      <c r="V126" s="34">
        <f t="shared" si="142"/>
        <v>0</v>
      </c>
      <c r="W126" s="34">
        <f t="shared" si="142"/>
        <v>0</v>
      </c>
      <c r="X126" s="34">
        <f t="shared" si="142"/>
        <v>0</v>
      </c>
      <c r="Y126" s="34">
        <f t="shared" si="142"/>
        <v>0</v>
      </c>
      <c r="Z126" s="34">
        <f t="shared" si="142"/>
        <v>0</v>
      </c>
      <c r="AA126" s="34">
        <f t="shared" si="142"/>
        <v>0</v>
      </c>
      <c r="AB126" s="34">
        <f t="shared" si="142"/>
        <v>0</v>
      </c>
      <c r="AC126" s="90">
        <f t="shared" si="109"/>
        <v>5.1029411764705888</v>
      </c>
      <c r="AD126" s="20"/>
      <c r="AE126" s="44"/>
      <c r="AF126" s="34">
        <f t="shared" ref="AF126" si="143">SUM(AF127:AF128)</f>
        <v>2</v>
      </c>
    </row>
    <row r="127" spans="1:32" ht="90" customHeight="1">
      <c r="A127" s="17"/>
      <c r="B127" s="18" t="s">
        <v>119</v>
      </c>
      <c r="C127" s="36">
        <f t="shared" ref="C127:C128" si="144">D127+I127</f>
        <v>3800</v>
      </c>
      <c r="D127" s="36">
        <f t="shared" ref="D127:D128" si="145">SUM(E127:H127)</f>
        <v>3800</v>
      </c>
      <c r="E127" s="36"/>
      <c r="F127" s="36">
        <v>3800</v>
      </c>
      <c r="G127" s="36"/>
      <c r="H127" s="36"/>
      <c r="I127" s="36"/>
      <c r="J127" s="36"/>
      <c r="K127" s="36"/>
      <c r="L127" s="36"/>
      <c r="M127" s="36"/>
      <c r="N127" s="36"/>
      <c r="O127" s="36"/>
      <c r="P127" s="36"/>
      <c r="Q127" s="36"/>
      <c r="R127" s="36"/>
      <c r="S127" s="36"/>
      <c r="T127" s="36"/>
      <c r="U127" s="36"/>
      <c r="V127" s="36"/>
      <c r="W127" s="36"/>
      <c r="X127" s="36"/>
      <c r="Y127" s="36"/>
      <c r="Z127" s="36"/>
      <c r="AA127" s="36"/>
      <c r="AB127" s="36"/>
      <c r="AC127" s="91">
        <f t="shared" si="109"/>
        <v>0</v>
      </c>
      <c r="AD127" s="30" t="s">
        <v>262</v>
      </c>
      <c r="AE127" s="47"/>
      <c r="AF127">
        <v>1</v>
      </c>
    </row>
    <row r="128" spans="1:32" ht="84.75" customHeight="1">
      <c r="A128" s="17"/>
      <c r="B128" s="18" t="s">
        <v>120</v>
      </c>
      <c r="C128" s="36">
        <f t="shared" si="144"/>
        <v>3000</v>
      </c>
      <c r="D128" s="36">
        <f t="shared" si="145"/>
        <v>3000</v>
      </c>
      <c r="E128" s="36"/>
      <c r="F128" s="36">
        <v>3000</v>
      </c>
      <c r="G128" s="36"/>
      <c r="H128" s="36"/>
      <c r="I128" s="36"/>
      <c r="J128" s="36"/>
      <c r="K128" s="36"/>
      <c r="L128" s="36"/>
      <c r="M128" s="36"/>
      <c r="N128" s="36"/>
      <c r="O128" s="36"/>
      <c r="P128" s="36">
        <f t="shared" ref="P128" si="146">Q128+V128</f>
        <v>347</v>
      </c>
      <c r="Q128" s="36">
        <f t="shared" ref="Q128" si="147">R128+S128+T128+U128</f>
        <v>347</v>
      </c>
      <c r="R128" s="36"/>
      <c r="S128" s="109">
        <v>347</v>
      </c>
      <c r="T128" s="36"/>
      <c r="U128" s="36"/>
      <c r="V128" s="36"/>
      <c r="W128" s="36"/>
      <c r="X128" s="36"/>
      <c r="Y128" s="36"/>
      <c r="Z128" s="36"/>
      <c r="AA128" s="36"/>
      <c r="AB128" s="36"/>
      <c r="AC128" s="94">
        <f t="shared" si="109"/>
        <v>11.566666666666666</v>
      </c>
      <c r="AD128" s="30" t="s">
        <v>267</v>
      </c>
      <c r="AE128" s="47"/>
      <c r="AF128">
        <v>1</v>
      </c>
    </row>
    <row r="129" spans="1:32">
      <c r="A129" s="15">
        <v>20</v>
      </c>
      <c r="B129" s="2" t="s">
        <v>64</v>
      </c>
      <c r="C129" s="34">
        <f>SUM(C130:C135)</f>
        <v>60252</v>
      </c>
      <c r="D129" s="34">
        <f t="shared" ref="D129:AB129" si="148">SUM(D130:D135)</f>
        <v>60252</v>
      </c>
      <c r="E129" s="34">
        <f t="shared" si="148"/>
        <v>0</v>
      </c>
      <c r="F129" s="34">
        <f t="shared" si="148"/>
        <v>60252</v>
      </c>
      <c r="G129" s="34">
        <f t="shared" si="148"/>
        <v>0</v>
      </c>
      <c r="H129" s="34">
        <f t="shared" si="148"/>
        <v>0</v>
      </c>
      <c r="I129" s="34">
        <f t="shared" si="148"/>
        <v>0</v>
      </c>
      <c r="J129" s="34">
        <f t="shared" si="148"/>
        <v>0</v>
      </c>
      <c r="K129" s="34">
        <f t="shared" si="148"/>
        <v>0</v>
      </c>
      <c r="L129" s="34">
        <f t="shared" si="148"/>
        <v>0</v>
      </c>
      <c r="M129" s="34">
        <f t="shared" si="148"/>
        <v>0</v>
      </c>
      <c r="N129" s="34">
        <f t="shared" si="148"/>
        <v>0</v>
      </c>
      <c r="O129" s="34">
        <f t="shared" si="148"/>
        <v>0</v>
      </c>
      <c r="P129" s="34">
        <f t="shared" si="148"/>
        <v>1639</v>
      </c>
      <c r="Q129" s="34">
        <f t="shared" si="148"/>
        <v>1639</v>
      </c>
      <c r="R129" s="34">
        <f t="shared" si="148"/>
        <v>0</v>
      </c>
      <c r="S129" s="34">
        <f t="shared" si="148"/>
        <v>1639</v>
      </c>
      <c r="T129" s="34">
        <f t="shared" si="148"/>
        <v>0</v>
      </c>
      <c r="U129" s="34">
        <f t="shared" si="148"/>
        <v>0</v>
      </c>
      <c r="V129" s="34">
        <f t="shared" si="148"/>
        <v>0</v>
      </c>
      <c r="W129" s="34">
        <f t="shared" si="148"/>
        <v>0</v>
      </c>
      <c r="X129" s="34">
        <f t="shared" si="148"/>
        <v>0</v>
      </c>
      <c r="Y129" s="34">
        <f t="shared" si="148"/>
        <v>0</v>
      </c>
      <c r="Z129" s="34">
        <f t="shared" si="148"/>
        <v>0</v>
      </c>
      <c r="AA129" s="34">
        <f t="shared" si="148"/>
        <v>0</v>
      </c>
      <c r="AB129" s="34">
        <f t="shared" si="148"/>
        <v>0</v>
      </c>
      <c r="AC129" s="90">
        <f t="shared" si="109"/>
        <v>2.720241651729403</v>
      </c>
      <c r="AD129" s="16"/>
      <c r="AE129" s="44"/>
      <c r="AF129" s="34">
        <f t="shared" ref="AF129" si="149">SUM(AF130:AF135)</f>
        <v>6</v>
      </c>
    </row>
    <row r="130" spans="1:32" ht="56.25">
      <c r="A130" s="30" t="s">
        <v>30</v>
      </c>
      <c r="B130" s="18" t="s">
        <v>121</v>
      </c>
      <c r="C130" s="36">
        <f t="shared" ref="C130:C135" si="150">D130+I130</f>
        <v>10000</v>
      </c>
      <c r="D130" s="36">
        <f t="shared" ref="D130:D135" si="151">SUM(E130:H130)</f>
        <v>10000</v>
      </c>
      <c r="E130" s="36"/>
      <c r="F130" s="36">
        <v>10000</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91">
        <f t="shared" si="109"/>
        <v>0</v>
      </c>
      <c r="AD130" s="30" t="s">
        <v>262</v>
      </c>
      <c r="AE130" s="47"/>
      <c r="AF130">
        <v>1</v>
      </c>
    </row>
    <row r="131" spans="1:32" ht="56.25">
      <c r="A131" s="30" t="s">
        <v>34</v>
      </c>
      <c r="B131" s="18" t="s">
        <v>122</v>
      </c>
      <c r="C131" s="36">
        <f t="shared" si="150"/>
        <v>17598</v>
      </c>
      <c r="D131" s="36">
        <f t="shared" si="151"/>
        <v>17598</v>
      </c>
      <c r="E131" s="36"/>
      <c r="F131" s="36">
        <v>17598</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91">
        <f t="shared" si="109"/>
        <v>0</v>
      </c>
      <c r="AD131" s="30" t="s">
        <v>262</v>
      </c>
      <c r="AE131" s="47"/>
      <c r="AF131">
        <v>1</v>
      </c>
    </row>
    <row r="132" spans="1:32" ht="56.25">
      <c r="A132" s="30" t="s">
        <v>36</v>
      </c>
      <c r="B132" s="18" t="s">
        <v>123</v>
      </c>
      <c r="C132" s="36">
        <f t="shared" si="150"/>
        <v>18200</v>
      </c>
      <c r="D132" s="36">
        <f t="shared" si="151"/>
        <v>18200</v>
      </c>
      <c r="E132" s="36"/>
      <c r="F132" s="36">
        <v>18200</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91">
        <f t="shared" si="109"/>
        <v>0</v>
      </c>
      <c r="AD132" s="30" t="s">
        <v>262</v>
      </c>
      <c r="AE132" s="47"/>
      <c r="AF132">
        <v>1</v>
      </c>
    </row>
    <row r="133" spans="1:32" ht="56.25">
      <c r="A133" s="30" t="s">
        <v>80</v>
      </c>
      <c r="B133" s="18" t="s">
        <v>124</v>
      </c>
      <c r="C133" s="36">
        <f t="shared" si="150"/>
        <v>10000</v>
      </c>
      <c r="D133" s="36">
        <f t="shared" si="151"/>
        <v>10000</v>
      </c>
      <c r="E133" s="36"/>
      <c r="F133" s="36">
        <v>10000</v>
      </c>
      <c r="G133" s="36"/>
      <c r="H133" s="36"/>
      <c r="I133" s="36"/>
      <c r="J133" s="36"/>
      <c r="K133" s="36"/>
      <c r="L133" s="36"/>
      <c r="M133" s="36"/>
      <c r="N133" s="36"/>
      <c r="O133" s="36"/>
      <c r="P133" s="36">
        <f t="shared" ref="P133:P135" si="152">Q133+V133</f>
        <v>173</v>
      </c>
      <c r="Q133" s="36">
        <f t="shared" ref="Q133:Q135" si="153">R133+S133+T133+U133</f>
        <v>173</v>
      </c>
      <c r="R133" s="36"/>
      <c r="S133" s="109">
        <v>173</v>
      </c>
      <c r="T133" s="36"/>
      <c r="U133" s="36"/>
      <c r="V133" s="36"/>
      <c r="W133" s="36"/>
      <c r="X133" s="36"/>
      <c r="Y133" s="36"/>
      <c r="Z133" s="36"/>
      <c r="AA133" s="36"/>
      <c r="AB133" s="36"/>
      <c r="AC133" s="94">
        <f t="shared" si="109"/>
        <v>1.73</v>
      </c>
      <c r="AD133" s="30" t="s">
        <v>265</v>
      </c>
      <c r="AE133" s="47"/>
      <c r="AF133">
        <v>1</v>
      </c>
    </row>
    <row r="134" spans="1:32" ht="56.25">
      <c r="A134" s="30" t="s">
        <v>82</v>
      </c>
      <c r="B134" s="18" t="s">
        <v>125</v>
      </c>
      <c r="C134" s="36">
        <f t="shared" si="150"/>
        <v>1467</v>
      </c>
      <c r="D134" s="36">
        <f t="shared" si="151"/>
        <v>1467</v>
      </c>
      <c r="E134" s="36"/>
      <c r="F134" s="36">
        <v>1467</v>
      </c>
      <c r="G134" s="36"/>
      <c r="H134" s="36"/>
      <c r="I134" s="36"/>
      <c r="J134" s="36"/>
      <c r="K134" s="36"/>
      <c r="L134" s="36"/>
      <c r="M134" s="36"/>
      <c r="N134" s="36"/>
      <c r="O134" s="36"/>
      <c r="P134" s="36">
        <f t="shared" si="152"/>
        <v>724</v>
      </c>
      <c r="Q134" s="36">
        <f t="shared" si="153"/>
        <v>724</v>
      </c>
      <c r="R134" s="36"/>
      <c r="S134" s="109">
        <v>724</v>
      </c>
      <c r="T134" s="36"/>
      <c r="U134" s="36"/>
      <c r="V134" s="36"/>
      <c r="W134" s="36"/>
      <c r="X134" s="36"/>
      <c r="Y134" s="36"/>
      <c r="Z134" s="36"/>
      <c r="AA134" s="36"/>
      <c r="AB134" s="36"/>
      <c r="AC134" s="94">
        <f t="shared" si="109"/>
        <v>49.352419904567149</v>
      </c>
      <c r="AD134" s="30" t="s">
        <v>265</v>
      </c>
      <c r="AE134" s="47"/>
      <c r="AF134">
        <v>1</v>
      </c>
    </row>
    <row r="135" spans="1:32" ht="56.25">
      <c r="A135" s="30" t="s">
        <v>84</v>
      </c>
      <c r="B135" s="18" t="s">
        <v>126</v>
      </c>
      <c r="C135" s="36">
        <f t="shared" si="150"/>
        <v>2987</v>
      </c>
      <c r="D135" s="36">
        <f t="shared" si="151"/>
        <v>2987</v>
      </c>
      <c r="E135" s="36"/>
      <c r="F135" s="36">
        <v>2987</v>
      </c>
      <c r="G135" s="36"/>
      <c r="H135" s="36"/>
      <c r="I135" s="36"/>
      <c r="J135" s="36"/>
      <c r="K135" s="36"/>
      <c r="L135" s="36"/>
      <c r="M135" s="36"/>
      <c r="N135" s="36"/>
      <c r="O135" s="36"/>
      <c r="P135" s="36">
        <f t="shared" si="152"/>
        <v>742</v>
      </c>
      <c r="Q135" s="36">
        <f t="shared" si="153"/>
        <v>742</v>
      </c>
      <c r="R135" s="36"/>
      <c r="S135" s="109">
        <v>742</v>
      </c>
      <c r="T135" s="36"/>
      <c r="U135" s="36"/>
      <c r="V135" s="36"/>
      <c r="W135" s="36"/>
      <c r="X135" s="36"/>
      <c r="Y135" s="36"/>
      <c r="Z135" s="36"/>
      <c r="AA135" s="36"/>
      <c r="AB135" s="36"/>
      <c r="AC135" s="94">
        <f t="shared" si="109"/>
        <v>24.840977569467693</v>
      </c>
      <c r="AD135" s="30" t="s">
        <v>265</v>
      </c>
      <c r="AE135" s="47"/>
      <c r="AF135">
        <v>1</v>
      </c>
    </row>
    <row r="136" spans="1:32">
      <c r="A136" s="24" t="s">
        <v>158</v>
      </c>
      <c r="B136" s="25" t="s">
        <v>159</v>
      </c>
      <c r="C136" s="37">
        <f>C137+C139</f>
        <v>597884</v>
      </c>
      <c r="D136" s="37">
        <f t="shared" ref="D136:AB136" si="154">D137+D139</f>
        <v>395734</v>
      </c>
      <c r="E136" s="37">
        <f t="shared" si="154"/>
        <v>0</v>
      </c>
      <c r="F136" s="37">
        <f t="shared" si="154"/>
        <v>395734</v>
      </c>
      <c r="G136" s="37">
        <f t="shared" si="154"/>
        <v>0</v>
      </c>
      <c r="H136" s="37">
        <f t="shared" si="154"/>
        <v>0</v>
      </c>
      <c r="I136" s="37">
        <f t="shared" si="154"/>
        <v>202150</v>
      </c>
      <c r="J136" s="37">
        <f t="shared" si="154"/>
        <v>0</v>
      </c>
      <c r="K136" s="37">
        <f t="shared" si="154"/>
        <v>0</v>
      </c>
      <c r="L136" s="37">
        <f t="shared" si="154"/>
        <v>0</v>
      </c>
      <c r="M136" s="37">
        <f t="shared" si="154"/>
        <v>0</v>
      </c>
      <c r="N136" s="37">
        <f t="shared" si="154"/>
        <v>0</v>
      </c>
      <c r="O136" s="37">
        <f t="shared" si="154"/>
        <v>202150</v>
      </c>
      <c r="P136" s="37">
        <f t="shared" si="154"/>
        <v>2409</v>
      </c>
      <c r="Q136" s="37">
        <f t="shared" si="154"/>
        <v>2409</v>
      </c>
      <c r="R136" s="37">
        <f t="shared" si="154"/>
        <v>0</v>
      </c>
      <c r="S136" s="37">
        <f t="shared" si="154"/>
        <v>2409</v>
      </c>
      <c r="T136" s="37">
        <f t="shared" si="154"/>
        <v>0</v>
      </c>
      <c r="U136" s="37">
        <f t="shared" si="154"/>
        <v>0</v>
      </c>
      <c r="V136" s="37">
        <f t="shared" si="154"/>
        <v>0</v>
      </c>
      <c r="W136" s="37">
        <f t="shared" si="154"/>
        <v>0</v>
      </c>
      <c r="X136" s="37">
        <f t="shared" si="154"/>
        <v>0</v>
      </c>
      <c r="Y136" s="37">
        <f t="shared" si="154"/>
        <v>0</v>
      </c>
      <c r="Z136" s="37">
        <f t="shared" si="154"/>
        <v>0</v>
      </c>
      <c r="AA136" s="37">
        <f t="shared" si="154"/>
        <v>0</v>
      </c>
      <c r="AB136" s="37">
        <f t="shared" si="154"/>
        <v>0</v>
      </c>
      <c r="AC136" s="93">
        <f t="shared" ref="AC136:AC173" si="155">P136/C136*100</f>
        <v>0.40292096794695959</v>
      </c>
      <c r="AD136" s="26"/>
      <c r="AE136" s="49"/>
      <c r="AF136" s="37">
        <f t="shared" ref="AF136" si="156">AF137+AF139</f>
        <v>10</v>
      </c>
    </row>
    <row r="137" spans="1:32">
      <c r="A137" s="15" t="s">
        <v>26</v>
      </c>
      <c r="B137" s="2" t="s">
        <v>28</v>
      </c>
      <c r="C137" s="34">
        <f>C138</f>
        <v>1296</v>
      </c>
      <c r="D137" s="34">
        <f t="shared" ref="D137:AB137" si="157">D138</f>
        <v>1296</v>
      </c>
      <c r="E137" s="34">
        <f t="shared" si="157"/>
        <v>0</v>
      </c>
      <c r="F137" s="34">
        <f t="shared" si="157"/>
        <v>1296</v>
      </c>
      <c r="G137" s="34">
        <f t="shared" si="157"/>
        <v>0</v>
      </c>
      <c r="H137" s="34">
        <f t="shared" si="157"/>
        <v>0</v>
      </c>
      <c r="I137" s="34">
        <f t="shared" si="157"/>
        <v>0</v>
      </c>
      <c r="J137" s="34">
        <f t="shared" si="157"/>
        <v>0</v>
      </c>
      <c r="K137" s="34">
        <f t="shared" si="157"/>
        <v>0</v>
      </c>
      <c r="L137" s="34">
        <f t="shared" si="157"/>
        <v>0</v>
      </c>
      <c r="M137" s="34">
        <f t="shared" si="157"/>
        <v>0</v>
      </c>
      <c r="N137" s="34">
        <f t="shared" si="157"/>
        <v>0</v>
      </c>
      <c r="O137" s="34">
        <f t="shared" si="157"/>
        <v>0</v>
      </c>
      <c r="P137" s="34">
        <f t="shared" si="157"/>
        <v>0</v>
      </c>
      <c r="Q137" s="34">
        <f t="shared" si="157"/>
        <v>0</v>
      </c>
      <c r="R137" s="34">
        <f t="shared" si="157"/>
        <v>0</v>
      </c>
      <c r="S137" s="34">
        <f t="shared" si="157"/>
        <v>0</v>
      </c>
      <c r="T137" s="34">
        <f t="shared" si="157"/>
        <v>0</v>
      </c>
      <c r="U137" s="34">
        <f t="shared" si="157"/>
        <v>0</v>
      </c>
      <c r="V137" s="34">
        <f t="shared" si="157"/>
        <v>0</v>
      </c>
      <c r="W137" s="34">
        <f t="shared" si="157"/>
        <v>0</v>
      </c>
      <c r="X137" s="34">
        <f t="shared" si="157"/>
        <v>0</v>
      </c>
      <c r="Y137" s="34">
        <f t="shared" si="157"/>
        <v>0</v>
      </c>
      <c r="Z137" s="34">
        <f t="shared" si="157"/>
        <v>0</v>
      </c>
      <c r="AA137" s="34">
        <f t="shared" si="157"/>
        <v>0</v>
      </c>
      <c r="AB137" s="34">
        <f t="shared" si="157"/>
        <v>0</v>
      </c>
      <c r="AC137" s="91">
        <f t="shared" si="155"/>
        <v>0</v>
      </c>
      <c r="AD137" s="16"/>
      <c r="AE137" s="44"/>
      <c r="AF137" s="34">
        <f t="shared" ref="AF137" si="158">AF138</f>
        <v>1</v>
      </c>
    </row>
    <row r="138" spans="1:32" ht="56.25">
      <c r="A138" s="3"/>
      <c r="B138" s="5" t="s">
        <v>160</v>
      </c>
      <c r="C138" s="39">
        <f t="shared" ref="C138" si="159">D138+I138</f>
        <v>1296</v>
      </c>
      <c r="D138" s="39">
        <f t="shared" ref="D138" si="160">SUM(E138:H138)</f>
        <v>1296</v>
      </c>
      <c r="E138" s="35"/>
      <c r="F138" s="35">
        <v>1296</v>
      </c>
      <c r="G138" s="35"/>
      <c r="H138" s="35"/>
      <c r="I138" s="35"/>
      <c r="J138" s="35"/>
      <c r="K138" s="35"/>
      <c r="L138" s="35"/>
      <c r="M138" s="35"/>
      <c r="N138" s="35"/>
      <c r="O138" s="35"/>
      <c r="P138" s="35"/>
      <c r="Q138" s="35"/>
      <c r="R138" s="35"/>
      <c r="S138" s="35"/>
      <c r="T138" s="35"/>
      <c r="U138" s="35"/>
      <c r="V138" s="35"/>
      <c r="W138" s="35"/>
      <c r="X138" s="35"/>
      <c r="Y138" s="35"/>
      <c r="Z138" s="35"/>
      <c r="AA138" s="35"/>
      <c r="AB138" s="35"/>
      <c r="AC138" s="91">
        <f t="shared" si="155"/>
        <v>0</v>
      </c>
      <c r="AD138" s="12" t="s">
        <v>259</v>
      </c>
      <c r="AE138" s="12" t="s">
        <v>269</v>
      </c>
      <c r="AF138">
        <v>1</v>
      </c>
    </row>
    <row r="139" spans="1:32">
      <c r="A139" s="15" t="s">
        <v>38</v>
      </c>
      <c r="B139" s="2" t="s">
        <v>29</v>
      </c>
      <c r="C139" s="34">
        <f>C140+C152</f>
        <v>596588</v>
      </c>
      <c r="D139" s="34">
        <f t="shared" ref="D139:AB139" si="161">D140+D152</f>
        <v>394438</v>
      </c>
      <c r="E139" s="34">
        <f t="shared" si="161"/>
        <v>0</v>
      </c>
      <c r="F139" s="34">
        <f t="shared" si="161"/>
        <v>394438</v>
      </c>
      <c r="G139" s="34">
        <f t="shared" si="161"/>
        <v>0</v>
      </c>
      <c r="H139" s="34">
        <f t="shared" si="161"/>
        <v>0</v>
      </c>
      <c r="I139" s="34">
        <f t="shared" si="161"/>
        <v>202150</v>
      </c>
      <c r="J139" s="34">
        <f t="shared" si="161"/>
        <v>0</v>
      </c>
      <c r="K139" s="34">
        <f t="shared" si="161"/>
        <v>0</v>
      </c>
      <c r="L139" s="34">
        <f t="shared" si="161"/>
        <v>0</v>
      </c>
      <c r="M139" s="34">
        <f t="shared" si="161"/>
        <v>0</v>
      </c>
      <c r="N139" s="34">
        <f t="shared" si="161"/>
        <v>0</v>
      </c>
      <c r="O139" s="34">
        <f t="shared" si="161"/>
        <v>202150</v>
      </c>
      <c r="P139" s="34">
        <f t="shared" si="161"/>
        <v>2409</v>
      </c>
      <c r="Q139" s="34">
        <f t="shared" si="161"/>
        <v>2409</v>
      </c>
      <c r="R139" s="34">
        <f t="shared" si="161"/>
        <v>0</v>
      </c>
      <c r="S139" s="34">
        <f t="shared" si="161"/>
        <v>2409</v>
      </c>
      <c r="T139" s="34">
        <f t="shared" si="161"/>
        <v>0</v>
      </c>
      <c r="U139" s="34">
        <f t="shared" si="161"/>
        <v>0</v>
      </c>
      <c r="V139" s="34">
        <f t="shared" si="161"/>
        <v>0</v>
      </c>
      <c r="W139" s="34">
        <f t="shared" si="161"/>
        <v>0</v>
      </c>
      <c r="X139" s="34">
        <f t="shared" si="161"/>
        <v>0</v>
      </c>
      <c r="Y139" s="34">
        <f t="shared" si="161"/>
        <v>0</v>
      </c>
      <c r="Z139" s="34">
        <f t="shared" si="161"/>
        <v>0</v>
      </c>
      <c r="AA139" s="34">
        <f t="shared" si="161"/>
        <v>0</v>
      </c>
      <c r="AB139" s="34">
        <f t="shared" si="161"/>
        <v>0</v>
      </c>
      <c r="AC139" s="90">
        <f t="shared" si="155"/>
        <v>0.40379625470173724</v>
      </c>
      <c r="AD139" s="16"/>
      <c r="AE139" s="44"/>
      <c r="AF139" s="34">
        <f t="shared" ref="AF139" si="162">AF140+AF152</f>
        <v>9</v>
      </c>
    </row>
    <row r="140" spans="1:32">
      <c r="A140" s="16" t="s">
        <v>30</v>
      </c>
      <c r="B140" s="2" t="s">
        <v>31</v>
      </c>
      <c r="C140" s="34">
        <f>C141+C148</f>
        <v>566588</v>
      </c>
      <c r="D140" s="34">
        <f t="shared" ref="D140:AB140" si="163">D141+D148</f>
        <v>364438</v>
      </c>
      <c r="E140" s="34">
        <f t="shared" si="163"/>
        <v>0</v>
      </c>
      <c r="F140" s="34">
        <f t="shared" si="163"/>
        <v>364438</v>
      </c>
      <c r="G140" s="34">
        <f t="shared" si="163"/>
        <v>0</v>
      </c>
      <c r="H140" s="34">
        <f t="shared" si="163"/>
        <v>0</v>
      </c>
      <c r="I140" s="34">
        <f t="shared" si="163"/>
        <v>202150</v>
      </c>
      <c r="J140" s="34">
        <f t="shared" si="163"/>
        <v>0</v>
      </c>
      <c r="K140" s="34">
        <f t="shared" si="163"/>
        <v>0</v>
      </c>
      <c r="L140" s="34">
        <f t="shared" si="163"/>
        <v>0</v>
      </c>
      <c r="M140" s="34">
        <f t="shared" si="163"/>
        <v>0</v>
      </c>
      <c r="N140" s="34">
        <f t="shared" si="163"/>
        <v>0</v>
      </c>
      <c r="O140" s="34">
        <f t="shared" si="163"/>
        <v>202150</v>
      </c>
      <c r="P140" s="34">
        <f t="shared" si="163"/>
        <v>2181</v>
      </c>
      <c r="Q140" s="34">
        <f t="shared" si="163"/>
        <v>2181</v>
      </c>
      <c r="R140" s="34">
        <f t="shared" si="163"/>
        <v>0</v>
      </c>
      <c r="S140" s="34">
        <f t="shared" si="163"/>
        <v>2181</v>
      </c>
      <c r="T140" s="34">
        <f t="shared" si="163"/>
        <v>0</v>
      </c>
      <c r="U140" s="34">
        <f t="shared" si="163"/>
        <v>0</v>
      </c>
      <c r="V140" s="34">
        <f t="shared" si="163"/>
        <v>0</v>
      </c>
      <c r="W140" s="34">
        <f t="shared" si="163"/>
        <v>0</v>
      </c>
      <c r="X140" s="34">
        <f t="shared" si="163"/>
        <v>0</v>
      </c>
      <c r="Y140" s="34">
        <f t="shared" si="163"/>
        <v>0</v>
      </c>
      <c r="Z140" s="34">
        <f t="shared" si="163"/>
        <v>0</v>
      </c>
      <c r="AA140" s="34">
        <f t="shared" si="163"/>
        <v>0</v>
      </c>
      <c r="AB140" s="34">
        <f t="shared" si="163"/>
        <v>0</v>
      </c>
      <c r="AC140" s="90">
        <f t="shared" si="155"/>
        <v>0.38493579108629195</v>
      </c>
      <c r="AD140" s="16"/>
      <c r="AE140" s="44"/>
      <c r="AF140" s="34">
        <f t="shared" ref="AF140" si="164">AF141+AF148</f>
        <v>8</v>
      </c>
    </row>
    <row r="141" spans="1:32" ht="19.5">
      <c r="A141" s="21" t="s">
        <v>52</v>
      </c>
      <c r="B141" s="56" t="s">
        <v>32</v>
      </c>
      <c r="C141" s="38">
        <f>SUM(C142:C147)</f>
        <v>550854</v>
      </c>
      <c r="D141" s="38">
        <f t="shared" ref="D141:AB141" si="165">SUM(D142:D147)</f>
        <v>348704</v>
      </c>
      <c r="E141" s="38">
        <f t="shared" si="165"/>
        <v>0</v>
      </c>
      <c r="F141" s="38">
        <f t="shared" si="165"/>
        <v>348704</v>
      </c>
      <c r="G141" s="38">
        <f t="shared" si="165"/>
        <v>0</v>
      </c>
      <c r="H141" s="38">
        <f t="shared" si="165"/>
        <v>0</v>
      </c>
      <c r="I141" s="38">
        <f t="shared" si="165"/>
        <v>202150</v>
      </c>
      <c r="J141" s="38">
        <f t="shared" si="165"/>
        <v>0</v>
      </c>
      <c r="K141" s="38">
        <f t="shared" si="165"/>
        <v>0</v>
      </c>
      <c r="L141" s="38">
        <f t="shared" si="165"/>
        <v>0</v>
      </c>
      <c r="M141" s="38">
        <f t="shared" si="165"/>
        <v>0</v>
      </c>
      <c r="N141" s="38">
        <f t="shared" si="165"/>
        <v>0</v>
      </c>
      <c r="O141" s="38">
        <f t="shared" si="165"/>
        <v>202150</v>
      </c>
      <c r="P141" s="38">
        <f t="shared" si="165"/>
        <v>1547</v>
      </c>
      <c r="Q141" s="38">
        <f t="shared" si="165"/>
        <v>1547</v>
      </c>
      <c r="R141" s="38">
        <f t="shared" si="165"/>
        <v>0</v>
      </c>
      <c r="S141" s="38">
        <f t="shared" si="165"/>
        <v>1547</v>
      </c>
      <c r="T141" s="38">
        <f t="shared" si="165"/>
        <v>0</v>
      </c>
      <c r="U141" s="38">
        <f t="shared" si="165"/>
        <v>0</v>
      </c>
      <c r="V141" s="38">
        <f t="shared" si="165"/>
        <v>0</v>
      </c>
      <c r="W141" s="38">
        <f t="shared" si="165"/>
        <v>0</v>
      </c>
      <c r="X141" s="38">
        <f t="shared" si="165"/>
        <v>0</v>
      </c>
      <c r="Y141" s="38">
        <f t="shared" si="165"/>
        <v>0</v>
      </c>
      <c r="Z141" s="38">
        <f t="shared" si="165"/>
        <v>0</v>
      </c>
      <c r="AA141" s="38">
        <f t="shared" si="165"/>
        <v>0</v>
      </c>
      <c r="AB141" s="38">
        <f t="shared" si="165"/>
        <v>0</v>
      </c>
      <c r="AC141" s="96">
        <f t="shared" si="155"/>
        <v>0.28083666452453826</v>
      </c>
      <c r="AD141" s="31"/>
      <c r="AE141" s="51"/>
      <c r="AF141" s="38">
        <f t="shared" ref="AF141" si="166">SUM(AF142:AF147)</f>
        <v>6</v>
      </c>
    </row>
    <row r="142" spans="1:32" ht="56.25">
      <c r="A142" s="12" t="s">
        <v>49</v>
      </c>
      <c r="B142" s="5" t="s">
        <v>161</v>
      </c>
      <c r="C142" s="39">
        <f t="shared" ref="C142:C147" si="167">D142+I142</f>
        <v>16000</v>
      </c>
      <c r="D142" s="39">
        <f t="shared" ref="D142:D147" si="168">SUM(E142:H142)</f>
        <v>16000</v>
      </c>
      <c r="E142" s="35"/>
      <c r="F142" s="35">
        <v>16000</v>
      </c>
      <c r="G142" s="35"/>
      <c r="H142" s="35"/>
      <c r="I142" s="39">
        <f t="shared" ref="I142:I147" si="169">J142+O142</f>
        <v>0</v>
      </c>
      <c r="J142" s="39">
        <f t="shared" ref="J142:J147" si="170">SUM(K142:N142)</f>
        <v>0</v>
      </c>
      <c r="K142" s="35"/>
      <c r="L142" s="35"/>
      <c r="M142" s="35"/>
      <c r="N142" s="35"/>
      <c r="O142" s="35"/>
      <c r="P142" s="35"/>
      <c r="Q142" s="35"/>
      <c r="R142" s="35"/>
      <c r="S142" s="35"/>
      <c r="T142" s="35"/>
      <c r="U142" s="35"/>
      <c r="V142" s="35"/>
      <c r="W142" s="35"/>
      <c r="X142" s="35"/>
      <c r="Y142" s="35"/>
      <c r="Z142" s="35"/>
      <c r="AA142" s="35"/>
      <c r="AB142" s="35"/>
      <c r="AC142" s="91">
        <f t="shared" si="155"/>
        <v>0</v>
      </c>
      <c r="AD142" s="12" t="s">
        <v>259</v>
      </c>
      <c r="AE142" s="45"/>
      <c r="AF142">
        <v>1</v>
      </c>
    </row>
    <row r="143" spans="1:32" ht="56.25">
      <c r="A143" s="12">
        <v>2</v>
      </c>
      <c r="B143" s="5" t="s">
        <v>162</v>
      </c>
      <c r="C143" s="39">
        <f t="shared" si="167"/>
        <v>98167</v>
      </c>
      <c r="D143" s="39">
        <f t="shared" si="168"/>
        <v>98167</v>
      </c>
      <c r="E143" s="35"/>
      <c r="F143" s="35">
        <v>98167</v>
      </c>
      <c r="G143" s="35"/>
      <c r="H143" s="35"/>
      <c r="I143" s="39">
        <f t="shared" si="169"/>
        <v>0</v>
      </c>
      <c r="J143" s="39">
        <f t="shared" si="170"/>
        <v>0</v>
      </c>
      <c r="K143" s="35"/>
      <c r="L143" s="35"/>
      <c r="M143" s="35"/>
      <c r="N143" s="35"/>
      <c r="O143" s="35"/>
      <c r="P143" s="35"/>
      <c r="Q143" s="35"/>
      <c r="R143" s="35"/>
      <c r="S143" s="35"/>
      <c r="T143" s="35"/>
      <c r="U143" s="35"/>
      <c r="V143" s="35"/>
      <c r="W143" s="35"/>
      <c r="X143" s="35"/>
      <c r="Y143" s="35"/>
      <c r="Z143" s="35"/>
      <c r="AA143" s="35"/>
      <c r="AB143" s="35"/>
      <c r="AC143" s="91">
        <f t="shared" si="155"/>
        <v>0</v>
      </c>
      <c r="AD143" s="12" t="s">
        <v>259</v>
      </c>
      <c r="AE143" s="45"/>
      <c r="AF143">
        <v>1</v>
      </c>
    </row>
    <row r="144" spans="1:32" ht="56.25">
      <c r="A144" s="12">
        <v>3</v>
      </c>
      <c r="B144" s="5" t="s">
        <v>163</v>
      </c>
      <c r="C144" s="39">
        <f t="shared" si="167"/>
        <v>235373</v>
      </c>
      <c r="D144" s="39">
        <f t="shared" si="168"/>
        <v>33223</v>
      </c>
      <c r="E144" s="35"/>
      <c r="F144" s="35">
        <v>33223</v>
      </c>
      <c r="G144" s="35"/>
      <c r="H144" s="35"/>
      <c r="I144" s="39">
        <f t="shared" si="169"/>
        <v>202150</v>
      </c>
      <c r="J144" s="39">
        <f t="shared" si="170"/>
        <v>0</v>
      </c>
      <c r="K144" s="35"/>
      <c r="L144" s="35"/>
      <c r="M144" s="35"/>
      <c r="N144" s="35"/>
      <c r="O144" s="35">
        <v>202150</v>
      </c>
      <c r="P144" s="35"/>
      <c r="Q144" s="35"/>
      <c r="R144" s="35"/>
      <c r="S144" s="35"/>
      <c r="T144" s="35"/>
      <c r="U144" s="35"/>
      <c r="V144" s="35"/>
      <c r="W144" s="35"/>
      <c r="X144" s="35"/>
      <c r="Y144" s="35"/>
      <c r="Z144" s="35"/>
      <c r="AA144" s="35"/>
      <c r="AB144" s="35"/>
      <c r="AC144" s="91">
        <f t="shared" si="155"/>
        <v>0</v>
      </c>
      <c r="AD144" s="12" t="s">
        <v>259</v>
      </c>
      <c r="AE144" s="45"/>
      <c r="AF144">
        <v>1</v>
      </c>
    </row>
    <row r="145" spans="1:32" ht="56.25">
      <c r="A145" s="12">
        <v>4</v>
      </c>
      <c r="B145" s="5" t="s">
        <v>164</v>
      </c>
      <c r="C145" s="39">
        <f t="shared" si="167"/>
        <v>110000</v>
      </c>
      <c r="D145" s="39">
        <f t="shared" si="168"/>
        <v>110000</v>
      </c>
      <c r="E145" s="35"/>
      <c r="F145" s="35">
        <v>110000</v>
      </c>
      <c r="G145" s="35"/>
      <c r="H145" s="35"/>
      <c r="I145" s="39">
        <f t="shared" si="169"/>
        <v>0</v>
      </c>
      <c r="J145" s="39">
        <f t="shared" si="170"/>
        <v>0</v>
      </c>
      <c r="K145" s="35"/>
      <c r="L145" s="35"/>
      <c r="M145" s="35"/>
      <c r="N145" s="35"/>
      <c r="O145" s="35"/>
      <c r="P145" s="35">
        <f t="shared" ref="P145" si="171">Q145+V145</f>
        <v>314</v>
      </c>
      <c r="Q145" s="35">
        <f t="shared" ref="Q145" si="172">R145+S145+T145+U145</f>
        <v>314</v>
      </c>
      <c r="R145" s="35"/>
      <c r="S145" s="107">
        <v>314</v>
      </c>
      <c r="T145" s="35"/>
      <c r="U145" s="35"/>
      <c r="V145" s="35"/>
      <c r="W145" s="35"/>
      <c r="X145" s="35"/>
      <c r="Y145" s="35"/>
      <c r="Z145" s="35"/>
      <c r="AA145" s="35"/>
      <c r="AB145" s="35"/>
      <c r="AC145" s="91">
        <f t="shared" si="155"/>
        <v>0.28545454545454546</v>
      </c>
      <c r="AD145" s="12" t="s">
        <v>259</v>
      </c>
      <c r="AE145" s="45"/>
      <c r="AF145">
        <v>1</v>
      </c>
    </row>
    <row r="146" spans="1:32">
      <c r="A146" s="12">
        <v>5</v>
      </c>
      <c r="B146" s="5" t="s">
        <v>165</v>
      </c>
      <c r="C146" s="39">
        <f t="shared" si="167"/>
        <v>85450</v>
      </c>
      <c r="D146" s="39">
        <f t="shared" si="168"/>
        <v>85450</v>
      </c>
      <c r="E146" s="35"/>
      <c r="F146" s="35">
        <v>85450</v>
      </c>
      <c r="G146" s="35"/>
      <c r="H146" s="35"/>
      <c r="I146" s="39">
        <f t="shared" si="169"/>
        <v>0</v>
      </c>
      <c r="J146" s="39">
        <f t="shared" si="170"/>
        <v>0</v>
      </c>
      <c r="K146" s="35"/>
      <c r="L146" s="35"/>
      <c r="M146" s="35"/>
      <c r="N146" s="35"/>
      <c r="O146" s="35"/>
      <c r="P146" s="35"/>
      <c r="Q146" s="35"/>
      <c r="R146" s="35"/>
      <c r="S146" s="35"/>
      <c r="T146" s="35"/>
      <c r="U146" s="35"/>
      <c r="V146" s="35"/>
      <c r="W146" s="35"/>
      <c r="X146" s="35"/>
      <c r="Y146" s="35"/>
      <c r="Z146" s="35"/>
      <c r="AA146" s="35"/>
      <c r="AB146" s="35"/>
      <c r="AC146" s="91">
        <f t="shared" si="155"/>
        <v>0</v>
      </c>
      <c r="AD146" s="12" t="s">
        <v>257</v>
      </c>
      <c r="AE146" s="45"/>
      <c r="AF146">
        <v>1</v>
      </c>
    </row>
    <row r="147" spans="1:32" ht="56.25">
      <c r="A147" s="12">
        <v>6</v>
      </c>
      <c r="B147" s="5" t="s">
        <v>166</v>
      </c>
      <c r="C147" s="39">
        <f t="shared" si="167"/>
        <v>5864</v>
      </c>
      <c r="D147" s="39">
        <f t="shared" si="168"/>
        <v>5864</v>
      </c>
      <c r="E147" s="35"/>
      <c r="F147" s="35">
        <v>5864</v>
      </c>
      <c r="G147" s="35"/>
      <c r="H147" s="35"/>
      <c r="I147" s="39">
        <f t="shared" si="169"/>
        <v>0</v>
      </c>
      <c r="J147" s="39">
        <f t="shared" si="170"/>
        <v>0</v>
      </c>
      <c r="K147" s="35"/>
      <c r="L147" s="35"/>
      <c r="M147" s="35"/>
      <c r="N147" s="35"/>
      <c r="O147" s="35"/>
      <c r="P147" s="35">
        <f t="shared" ref="P147" si="173">Q147+V147</f>
        <v>1233</v>
      </c>
      <c r="Q147" s="35">
        <f t="shared" ref="Q147" si="174">R147+S147+T147+U147</f>
        <v>1233</v>
      </c>
      <c r="R147" s="35"/>
      <c r="S147" s="107">
        <v>1233</v>
      </c>
      <c r="T147" s="35"/>
      <c r="U147" s="35"/>
      <c r="V147" s="35"/>
      <c r="W147" s="35"/>
      <c r="X147" s="35"/>
      <c r="Y147" s="35"/>
      <c r="Z147" s="35"/>
      <c r="AA147" s="35"/>
      <c r="AB147" s="35"/>
      <c r="AC147" s="91">
        <f t="shared" si="155"/>
        <v>21.026603001364254</v>
      </c>
      <c r="AD147" s="12" t="s">
        <v>267</v>
      </c>
      <c r="AE147" s="45"/>
      <c r="AF147">
        <v>1</v>
      </c>
    </row>
    <row r="148" spans="1:32" ht="19.5">
      <c r="A148" s="21" t="s">
        <v>46</v>
      </c>
      <c r="B148" s="56" t="s">
        <v>33</v>
      </c>
      <c r="C148" s="38">
        <f>C149+C150</f>
        <v>15734</v>
      </c>
      <c r="D148" s="38">
        <f t="shared" ref="D148:AB148" si="175">D149+D150</f>
        <v>15734</v>
      </c>
      <c r="E148" s="38">
        <f t="shared" si="175"/>
        <v>0</v>
      </c>
      <c r="F148" s="38">
        <f t="shared" si="175"/>
        <v>15734</v>
      </c>
      <c r="G148" s="38">
        <f t="shared" si="175"/>
        <v>0</v>
      </c>
      <c r="H148" s="38">
        <f t="shared" si="175"/>
        <v>0</v>
      </c>
      <c r="I148" s="38">
        <f t="shared" si="175"/>
        <v>0</v>
      </c>
      <c r="J148" s="38">
        <f t="shared" si="175"/>
        <v>0</v>
      </c>
      <c r="K148" s="38">
        <f t="shared" si="175"/>
        <v>0</v>
      </c>
      <c r="L148" s="38">
        <f t="shared" si="175"/>
        <v>0</v>
      </c>
      <c r="M148" s="38">
        <f t="shared" si="175"/>
        <v>0</v>
      </c>
      <c r="N148" s="38">
        <f t="shared" si="175"/>
        <v>0</v>
      </c>
      <c r="O148" s="38">
        <f t="shared" si="175"/>
        <v>0</v>
      </c>
      <c r="P148" s="38">
        <f t="shared" si="175"/>
        <v>634</v>
      </c>
      <c r="Q148" s="38">
        <f t="shared" si="175"/>
        <v>634</v>
      </c>
      <c r="R148" s="38">
        <f t="shared" si="175"/>
        <v>0</v>
      </c>
      <c r="S148" s="38">
        <f t="shared" si="175"/>
        <v>634</v>
      </c>
      <c r="T148" s="38">
        <f t="shared" si="175"/>
        <v>0</v>
      </c>
      <c r="U148" s="38">
        <f t="shared" si="175"/>
        <v>0</v>
      </c>
      <c r="V148" s="38">
        <f t="shared" si="175"/>
        <v>0</v>
      </c>
      <c r="W148" s="38">
        <f t="shared" si="175"/>
        <v>0</v>
      </c>
      <c r="X148" s="38">
        <f t="shared" si="175"/>
        <v>0</v>
      </c>
      <c r="Y148" s="38">
        <f t="shared" si="175"/>
        <v>0</v>
      </c>
      <c r="Z148" s="38">
        <f t="shared" si="175"/>
        <v>0</v>
      </c>
      <c r="AA148" s="38">
        <f t="shared" si="175"/>
        <v>0</v>
      </c>
      <c r="AB148" s="38">
        <f t="shared" si="175"/>
        <v>0</v>
      </c>
      <c r="AC148" s="90">
        <f t="shared" si="155"/>
        <v>4.0294902758357694</v>
      </c>
      <c r="AD148" s="31"/>
      <c r="AE148" s="51"/>
      <c r="AF148" s="38">
        <f t="shared" ref="AF148" si="176">AF149+AF150</f>
        <v>2</v>
      </c>
    </row>
    <row r="149" spans="1:32" ht="56.25">
      <c r="A149" s="12">
        <v>1</v>
      </c>
      <c r="B149" s="5" t="s">
        <v>167</v>
      </c>
      <c r="C149" s="39">
        <f t="shared" ref="C149" si="177">D149+I149</f>
        <v>14654</v>
      </c>
      <c r="D149" s="39">
        <f t="shared" ref="D149" si="178">SUM(E149:H149)</f>
        <v>14654</v>
      </c>
      <c r="E149" s="35"/>
      <c r="F149" s="35">
        <v>14654</v>
      </c>
      <c r="G149" s="35"/>
      <c r="H149" s="35"/>
      <c r="I149" s="35"/>
      <c r="J149" s="35"/>
      <c r="K149" s="35"/>
      <c r="L149" s="35"/>
      <c r="M149" s="35"/>
      <c r="N149" s="35"/>
      <c r="O149" s="35"/>
      <c r="P149" s="35">
        <f t="shared" ref="P149" si="179">Q149+V149</f>
        <v>394</v>
      </c>
      <c r="Q149" s="35">
        <f t="shared" ref="Q149" si="180">R149+S149+T149+U149</f>
        <v>394</v>
      </c>
      <c r="R149" s="35"/>
      <c r="S149" s="107">
        <v>394</v>
      </c>
      <c r="T149" s="35"/>
      <c r="U149" s="35"/>
      <c r="V149" s="35"/>
      <c r="W149" s="35"/>
      <c r="X149" s="35"/>
      <c r="Y149" s="35"/>
      <c r="Z149" s="35"/>
      <c r="AA149" s="35"/>
      <c r="AB149" s="35"/>
      <c r="AC149" s="91">
        <f t="shared" si="155"/>
        <v>2.688685683089941</v>
      </c>
      <c r="AD149" s="12" t="s">
        <v>259</v>
      </c>
      <c r="AE149" s="45"/>
      <c r="AF149">
        <v>1</v>
      </c>
    </row>
    <row r="150" spans="1:32">
      <c r="A150" s="16">
        <v>2</v>
      </c>
      <c r="B150" s="2" t="s">
        <v>168</v>
      </c>
      <c r="C150" s="34">
        <f>C151</f>
        <v>1080</v>
      </c>
      <c r="D150" s="34">
        <f t="shared" ref="D150:AB150" si="181">D151</f>
        <v>1080</v>
      </c>
      <c r="E150" s="34">
        <f t="shared" si="181"/>
        <v>0</v>
      </c>
      <c r="F150" s="34">
        <f t="shared" si="181"/>
        <v>1080</v>
      </c>
      <c r="G150" s="34">
        <f t="shared" si="181"/>
        <v>0</v>
      </c>
      <c r="H150" s="34">
        <f t="shared" si="181"/>
        <v>0</v>
      </c>
      <c r="I150" s="34">
        <f t="shared" si="181"/>
        <v>0</v>
      </c>
      <c r="J150" s="34">
        <f t="shared" si="181"/>
        <v>0</v>
      </c>
      <c r="K150" s="34">
        <f t="shared" si="181"/>
        <v>0</v>
      </c>
      <c r="L150" s="34">
        <f t="shared" si="181"/>
        <v>0</v>
      </c>
      <c r="M150" s="34">
        <f t="shared" si="181"/>
        <v>0</v>
      </c>
      <c r="N150" s="34">
        <f t="shared" si="181"/>
        <v>0</v>
      </c>
      <c r="O150" s="34">
        <f t="shared" si="181"/>
        <v>0</v>
      </c>
      <c r="P150" s="34">
        <f t="shared" si="181"/>
        <v>240</v>
      </c>
      <c r="Q150" s="34">
        <f t="shared" si="181"/>
        <v>240</v>
      </c>
      <c r="R150" s="34">
        <f t="shared" si="181"/>
        <v>0</v>
      </c>
      <c r="S150" s="34">
        <f t="shared" si="181"/>
        <v>240</v>
      </c>
      <c r="T150" s="34">
        <f t="shared" si="181"/>
        <v>0</v>
      </c>
      <c r="U150" s="34">
        <f t="shared" si="181"/>
        <v>0</v>
      </c>
      <c r="V150" s="34">
        <f t="shared" si="181"/>
        <v>0</v>
      </c>
      <c r="W150" s="34">
        <f t="shared" si="181"/>
        <v>0</v>
      </c>
      <c r="X150" s="34">
        <f t="shared" si="181"/>
        <v>0</v>
      </c>
      <c r="Y150" s="34">
        <f t="shared" si="181"/>
        <v>0</v>
      </c>
      <c r="Z150" s="34">
        <f t="shared" si="181"/>
        <v>0</v>
      </c>
      <c r="AA150" s="34">
        <f t="shared" si="181"/>
        <v>0</v>
      </c>
      <c r="AB150" s="34">
        <f t="shared" si="181"/>
        <v>0</v>
      </c>
      <c r="AC150" s="90">
        <f t="shared" si="155"/>
        <v>22.222222222222221</v>
      </c>
      <c r="AD150" s="16"/>
      <c r="AE150" s="44"/>
      <c r="AF150" s="34">
        <f t="shared" ref="AF150" si="182">AF151</f>
        <v>1</v>
      </c>
    </row>
    <row r="151" spans="1:32" ht="56.25">
      <c r="A151" s="17"/>
      <c r="B151" s="18" t="s">
        <v>169</v>
      </c>
      <c r="C151" s="36">
        <f t="shared" ref="C151" si="183">D151+I151</f>
        <v>1080</v>
      </c>
      <c r="D151" s="36">
        <f t="shared" ref="D151" si="184">SUM(E151:H151)</f>
        <v>1080</v>
      </c>
      <c r="E151" s="36"/>
      <c r="F151" s="36">
        <v>1080</v>
      </c>
      <c r="G151" s="36"/>
      <c r="H151" s="36"/>
      <c r="I151" s="36"/>
      <c r="J151" s="36"/>
      <c r="K151" s="36"/>
      <c r="L151" s="36"/>
      <c r="M151" s="36"/>
      <c r="N151" s="36"/>
      <c r="O151" s="36"/>
      <c r="P151" s="35">
        <f t="shared" ref="P151" si="185">Q151+V151</f>
        <v>240</v>
      </c>
      <c r="Q151" s="35">
        <f t="shared" ref="Q151" si="186">R151+S151+T151+U151</f>
        <v>240</v>
      </c>
      <c r="R151" s="36"/>
      <c r="S151" s="109">
        <v>240</v>
      </c>
      <c r="T151" s="36"/>
      <c r="U151" s="36"/>
      <c r="V151" s="36"/>
      <c r="W151" s="36"/>
      <c r="X151" s="36"/>
      <c r="Y151" s="36"/>
      <c r="Z151" s="36"/>
      <c r="AA151" s="36"/>
      <c r="AB151" s="36"/>
      <c r="AC151" s="91">
        <f t="shared" si="155"/>
        <v>22.222222222222221</v>
      </c>
      <c r="AD151" s="30" t="s">
        <v>262</v>
      </c>
      <c r="AE151" s="47"/>
      <c r="AF151">
        <v>1</v>
      </c>
    </row>
    <row r="152" spans="1:32">
      <c r="A152" s="16" t="s">
        <v>34</v>
      </c>
      <c r="B152" s="2" t="s">
        <v>35</v>
      </c>
      <c r="C152" s="34">
        <f>C153</f>
        <v>30000</v>
      </c>
      <c r="D152" s="34">
        <f t="shared" ref="D152:S153" si="187">D153</f>
        <v>30000</v>
      </c>
      <c r="E152" s="34">
        <f t="shared" si="187"/>
        <v>0</v>
      </c>
      <c r="F152" s="34">
        <f t="shared" si="187"/>
        <v>30000</v>
      </c>
      <c r="G152" s="34">
        <f t="shared" si="187"/>
        <v>0</v>
      </c>
      <c r="H152" s="34">
        <f t="shared" si="187"/>
        <v>0</v>
      </c>
      <c r="I152" s="34">
        <f t="shared" si="187"/>
        <v>0</v>
      </c>
      <c r="J152" s="34">
        <f t="shared" si="187"/>
        <v>0</v>
      </c>
      <c r="K152" s="34">
        <f t="shared" si="187"/>
        <v>0</v>
      </c>
      <c r="L152" s="34">
        <f t="shared" si="187"/>
        <v>0</v>
      </c>
      <c r="M152" s="34">
        <f t="shared" si="187"/>
        <v>0</v>
      </c>
      <c r="N152" s="34">
        <f t="shared" si="187"/>
        <v>0</v>
      </c>
      <c r="O152" s="34">
        <f t="shared" si="187"/>
        <v>0</v>
      </c>
      <c r="P152" s="34">
        <f t="shared" si="187"/>
        <v>228</v>
      </c>
      <c r="Q152" s="34">
        <f t="shared" si="187"/>
        <v>228</v>
      </c>
      <c r="R152" s="34">
        <f t="shared" si="187"/>
        <v>0</v>
      </c>
      <c r="S152" s="34">
        <f t="shared" si="187"/>
        <v>228</v>
      </c>
      <c r="T152" s="34">
        <f t="shared" ref="T152:AB153" si="188">T153</f>
        <v>0</v>
      </c>
      <c r="U152" s="34">
        <f t="shared" si="188"/>
        <v>0</v>
      </c>
      <c r="V152" s="34">
        <f t="shared" si="188"/>
        <v>0</v>
      </c>
      <c r="W152" s="34">
        <f t="shared" si="188"/>
        <v>0</v>
      </c>
      <c r="X152" s="34">
        <f t="shared" si="188"/>
        <v>0</v>
      </c>
      <c r="Y152" s="34">
        <f t="shared" si="188"/>
        <v>0</v>
      </c>
      <c r="Z152" s="34">
        <f t="shared" si="188"/>
        <v>0</v>
      </c>
      <c r="AA152" s="34">
        <f t="shared" si="188"/>
        <v>0</v>
      </c>
      <c r="AB152" s="34">
        <f t="shared" si="188"/>
        <v>0</v>
      </c>
      <c r="AC152" s="91">
        <f t="shared" si="155"/>
        <v>0.76</v>
      </c>
      <c r="AD152" s="20"/>
      <c r="AE152" s="44"/>
      <c r="AF152" s="34">
        <f t="shared" ref="AF152:AF153" si="189">AF153</f>
        <v>1</v>
      </c>
    </row>
    <row r="153" spans="1:32" ht="19.5">
      <c r="A153" s="21" t="s">
        <v>52</v>
      </c>
      <c r="B153" s="56" t="s">
        <v>32</v>
      </c>
      <c r="C153" s="38">
        <f>C154</f>
        <v>30000</v>
      </c>
      <c r="D153" s="38">
        <f t="shared" si="187"/>
        <v>30000</v>
      </c>
      <c r="E153" s="38">
        <f t="shared" si="187"/>
        <v>0</v>
      </c>
      <c r="F153" s="38">
        <f t="shared" si="187"/>
        <v>30000</v>
      </c>
      <c r="G153" s="38">
        <f t="shared" si="187"/>
        <v>0</v>
      </c>
      <c r="H153" s="38">
        <f t="shared" si="187"/>
        <v>0</v>
      </c>
      <c r="I153" s="38">
        <f t="shared" si="187"/>
        <v>0</v>
      </c>
      <c r="J153" s="38">
        <f t="shared" si="187"/>
        <v>0</v>
      </c>
      <c r="K153" s="38">
        <f t="shared" si="187"/>
        <v>0</v>
      </c>
      <c r="L153" s="38">
        <f t="shared" si="187"/>
        <v>0</v>
      </c>
      <c r="M153" s="38">
        <f t="shared" si="187"/>
        <v>0</v>
      </c>
      <c r="N153" s="38">
        <f t="shared" si="187"/>
        <v>0</v>
      </c>
      <c r="O153" s="38">
        <f t="shared" si="187"/>
        <v>0</v>
      </c>
      <c r="P153" s="38">
        <f t="shared" si="187"/>
        <v>228</v>
      </c>
      <c r="Q153" s="38">
        <f t="shared" si="187"/>
        <v>228</v>
      </c>
      <c r="R153" s="38">
        <f t="shared" si="187"/>
        <v>0</v>
      </c>
      <c r="S153" s="38">
        <f t="shared" si="187"/>
        <v>228</v>
      </c>
      <c r="T153" s="38">
        <f t="shared" si="188"/>
        <v>0</v>
      </c>
      <c r="U153" s="38">
        <f t="shared" si="188"/>
        <v>0</v>
      </c>
      <c r="V153" s="38">
        <f t="shared" si="188"/>
        <v>0</v>
      </c>
      <c r="W153" s="38">
        <f t="shared" si="188"/>
        <v>0</v>
      </c>
      <c r="X153" s="38">
        <f t="shared" si="188"/>
        <v>0</v>
      </c>
      <c r="Y153" s="38">
        <f t="shared" si="188"/>
        <v>0</v>
      </c>
      <c r="Z153" s="38">
        <f t="shared" si="188"/>
        <v>0</v>
      </c>
      <c r="AA153" s="38">
        <f t="shared" si="188"/>
        <v>0</v>
      </c>
      <c r="AB153" s="38">
        <f t="shared" si="188"/>
        <v>0</v>
      </c>
      <c r="AC153" s="91">
        <f t="shared" si="155"/>
        <v>0.76</v>
      </c>
      <c r="AD153" s="50"/>
      <c r="AE153" s="51"/>
      <c r="AF153" s="38">
        <f t="shared" si="189"/>
        <v>1</v>
      </c>
    </row>
    <row r="154" spans="1:32" ht="87.75" customHeight="1">
      <c r="A154" s="3"/>
      <c r="B154" s="5" t="s">
        <v>170</v>
      </c>
      <c r="C154" s="39">
        <f t="shared" ref="C154" si="190">D154+I154</f>
        <v>30000</v>
      </c>
      <c r="D154" s="39">
        <f t="shared" ref="D154" si="191">SUM(E154:H154)</f>
        <v>30000</v>
      </c>
      <c r="E154" s="35"/>
      <c r="F154" s="35">
        <v>30000</v>
      </c>
      <c r="G154" s="35"/>
      <c r="H154" s="35"/>
      <c r="I154" s="35"/>
      <c r="J154" s="35"/>
      <c r="K154" s="35"/>
      <c r="L154" s="35"/>
      <c r="M154" s="35"/>
      <c r="N154" s="35"/>
      <c r="O154" s="35"/>
      <c r="P154" s="35">
        <f t="shared" ref="P154" si="192">Q154+V154</f>
        <v>228</v>
      </c>
      <c r="Q154" s="35">
        <f t="shared" ref="Q154" si="193">R154+S154+T154+U154</f>
        <v>228</v>
      </c>
      <c r="R154" s="35"/>
      <c r="S154" s="107">
        <v>228</v>
      </c>
      <c r="T154" s="35"/>
      <c r="U154" s="35"/>
      <c r="V154" s="35"/>
      <c r="W154" s="35"/>
      <c r="X154" s="35"/>
      <c r="Y154" s="35"/>
      <c r="Z154" s="35"/>
      <c r="AA154" s="35"/>
      <c r="AB154" s="35"/>
      <c r="AC154" s="91">
        <f t="shared" si="155"/>
        <v>0.76</v>
      </c>
      <c r="AD154" s="12" t="s">
        <v>259</v>
      </c>
      <c r="AE154" s="12" t="s">
        <v>269</v>
      </c>
      <c r="AF154">
        <v>1</v>
      </c>
    </row>
    <row r="155" spans="1:32">
      <c r="A155" s="24" t="s">
        <v>172</v>
      </c>
      <c r="B155" s="25" t="s">
        <v>173</v>
      </c>
      <c r="C155" s="37">
        <f>C156+C159</f>
        <v>60665</v>
      </c>
      <c r="D155" s="37">
        <f t="shared" ref="D155:AB155" si="194">D156+D159</f>
        <v>60665</v>
      </c>
      <c r="E155" s="37">
        <f t="shared" si="194"/>
        <v>15852</v>
      </c>
      <c r="F155" s="37">
        <f t="shared" si="194"/>
        <v>44813</v>
      </c>
      <c r="G155" s="37">
        <f t="shared" si="194"/>
        <v>0</v>
      </c>
      <c r="H155" s="37">
        <f t="shared" si="194"/>
        <v>0</v>
      </c>
      <c r="I155" s="37">
        <f t="shared" si="194"/>
        <v>0</v>
      </c>
      <c r="J155" s="37">
        <f t="shared" si="194"/>
        <v>0</v>
      </c>
      <c r="K155" s="37">
        <f t="shared" si="194"/>
        <v>0</v>
      </c>
      <c r="L155" s="37">
        <f t="shared" si="194"/>
        <v>0</v>
      </c>
      <c r="M155" s="37">
        <f t="shared" si="194"/>
        <v>0</v>
      </c>
      <c r="N155" s="37">
        <f t="shared" si="194"/>
        <v>0</v>
      </c>
      <c r="O155" s="37">
        <f t="shared" si="194"/>
        <v>0</v>
      </c>
      <c r="P155" s="37">
        <f t="shared" si="194"/>
        <v>2111</v>
      </c>
      <c r="Q155" s="37">
        <f t="shared" si="194"/>
        <v>2111</v>
      </c>
      <c r="R155" s="37">
        <f t="shared" si="194"/>
        <v>0</v>
      </c>
      <c r="S155" s="37">
        <f t="shared" si="194"/>
        <v>2111</v>
      </c>
      <c r="T155" s="37">
        <f t="shared" si="194"/>
        <v>0</v>
      </c>
      <c r="U155" s="37">
        <f t="shared" si="194"/>
        <v>0</v>
      </c>
      <c r="V155" s="37">
        <f t="shared" si="194"/>
        <v>0</v>
      </c>
      <c r="W155" s="37">
        <f t="shared" si="194"/>
        <v>0</v>
      </c>
      <c r="X155" s="37">
        <f t="shared" si="194"/>
        <v>0</v>
      </c>
      <c r="Y155" s="37">
        <f t="shared" si="194"/>
        <v>0</v>
      </c>
      <c r="Z155" s="37">
        <f t="shared" si="194"/>
        <v>0</v>
      </c>
      <c r="AA155" s="37">
        <f t="shared" si="194"/>
        <v>0</v>
      </c>
      <c r="AB155" s="37">
        <f t="shared" si="194"/>
        <v>0</v>
      </c>
      <c r="AC155" s="93">
        <f t="shared" si="155"/>
        <v>3.4797659276353747</v>
      </c>
      <c r="AD155" s="26">
        <v>0</v>
      </c>
      <c r="AE155" s="49">
        <v>0</v>
      </c>
      <c r="AF155" s="37">
        <f t="shared" ref="AF155" si="195">AF156+AF159</f>
        <v>10</v>
      </c>
    </row>
    <row r="156" spans="1:32">
      <c r="A156" s="15" t="s">
        <v>26</v>
      </c>
      <c r="B156" s="2" t="s">
        <v>28</v>
      </c>
      <c r="C156" s="34">
        <f>SUM(C157:C158)</f>
        <v>800</v>
      </c>
      <c r="D156" s="34">
        <f t="shared" ref="D156:AB156" si="196">SUM(D157:D158)</f>
        <v>800</v>
      </c>
      <c r="E156" s="34">
        <f t="shared" si="196"/>
        <v>0</v>
      </c>
      <c r="F156" s="34">
        <f t="shared" si="196"/>
        <v>800</v>
      </c>
      <c r="G156" s="34">
        <f t="shared" si="196"/>
        <v>0</v>
      </c>
      <c r="H156" s="34">
        <f t="shared" si="196"/>
        <v>0</v>
      </c>
      <c r="I156" s="34">
        <f t="shared" si="196"/>
        <v>0</v>
      </c>
      <c r="J156" s="34">
        <f t="shared" si="196"/>
        <v>0</v>
      </c>
      <c r="K156" s="34">
        <f t="shared" si="196"/>
        <v>0</v>
      </c>
      <c r="L156" s="34">
        <f t="shared" si="196"/>
        <v>0</v>
      </c>
      <c r="M156" s="34">
        <f t="shared" si="196"/>
        <v>0</v>
      </c>
      <c r="N156" s="34">
        <f t="shared" si="196"/>
        <v>0</v>
      </c>
      <c r="O156" s="34">
        <f t="shared" si="196"/>
        <v>0</v>
      </c>
      <c r="P156" s="34">
        <f t="shared" si="196"/>
        <v>0</v>
      </c>
      <c r="Q156" s="34">
        <f t="shared" si="196"/>
        <v>0</v>
      </c>
      <c r="R156" s="34">
        <f t="shared" si="196"/>
        <v>0</v>
      </c>
      <c r="S156" s="34">
        <f t="shared" si="196"/>
        <v>0</v>
      </c>
      <c r="T156" s="34">
        <f t="shared" si="196"/>
        <v>0</v>
      </c>
      <c r="U156" s="34">
        <f t="shared" si="196"/>
        <v>0</v>
      </c>
      <c r="V156" s="34">
        <f t="shared" si="196"/>
        <v>0</v>
      </c>
      <c r="W156" s="34">
        <f t="shared" si="196"/>
        <v>0</v>
      </c>
      <c r="X156" s="34">
        <f t="shared" si="196"/>
        <v>0</v>
      </c>
      <c r="Y156" s="34">
        <f t="shared" si="196"/>
        <v>0</v>
      </c>
      <c r="Z156" s="34">
        <f t="shared" si="196"/>
        <v>0</v>
      </c>
      <c r="AA156" s="34">
        <f t="shared" si="196"/>
        <v>0</v>
      </c>
      <c r="AB156" s="34">
        <f t="shared" si="196"/>
        <v>0</v>
      </c>
      <c r="AC156" s="91">
        <f t="shared" si="155"/>
        <v>0</v>
      </c>
      <c r="AD156" s="16"/>
      <c r="AE156" s="44"/>
      <c r="AF156" s="34">
        <f t="shared" ref="AF156" si="197">SUM(AF157:AF158)</f>
        <v>2</v>
      </c>
    </row>
    <row r="157" spans="1:32" ht="56.25">
      <c r="A157" s="12" t="s">
        <v>49</v>
      </c>
      <c r="B157" s="5" t="s">
        <v>174</v>
      </c>
      <c r="C157" s="39">
        <f t="shared" ref="C157:C158" si="198">D157+I157</f>
        <v>400</v>
      </c>
      <c r="D157" s="39">
        <f t="shared" ref="D157:D158" si="199">SUM(E157:H157)</f>
        <v>400</v>
      </c>
      <c r="E157" s="35"/>
      <c r="F157" s="35">
        <v>400</v>
      </c>
      <c r="G157" s="35"/>
      <c r="H157" s="35"/>
      <c r="I157" s="35"/>
      <c r="J157" s="35"/>
      <c r="K157" s="35"/>
      <c r="L157" s="35"/>
      <c r="M157" s="35"/>
      <c r="N157" s="35"/>
      <c r="O157" s="35"/>
      <c r="P157" s="35"/>
      <c r="Q157" s="35"/>
      <c r="R157" s="35"/>
      <c r="S157" s="35"/>
      <c r="T157" s="35"/>
      <c r="U157" s="35"/>
      <c r="V157" s="35"/>
      <c r="W157" s="35"/>
      <c r="X157" s="35"/>
      <c r="Y157" s="35"/>
      <c r="Z157" s="35"/>
      <c r="AA157" s="35"/>
      <c r="AB157" s="35"/>
      <c r="AC157" s="91">
        <f t="shared" si="155"/>
        <v>0</v>
      </c>
      <c r="AD157" s="12" t="s">
        <v>266</v>
      </c>
      <c r="AE157" s="45"/>
      <c r="AF157">
        <v>1</v>
      </c>
    </row>
    <row r="158" spans="1:32" ht="56.25">
      <c r="A158" s="12" t="s">
        <v>54</v>
      </c>
      <c r="B158" s="5" t="s">
        <v>175</v>
      </c>
      <c r="C158" s="39">
        <f t="shared" si="198"/>
        <v>400</v>
      </c>
      <c r="D158" s="39">
        <f t="shared" si="199"/>
        <v>400</v>
      </c>
      <c r="E158" s="35"/>
      <c r="F158" s="35">
        <v>400</v>
      </c>
      <c r="G158" s="35"/>
      <c r="H158" s="35"/>
      <c r="I158" s="35"/>
      <c r="J158" s="35"/>
      <c r="K158" s="35"/>
      <c r="L158" s="35"/>
      <c r="M158" s="35"/>
      <c r="N158" s="35"/>
      <c r="O158" s="35"/>
      <c r="P158" s="35"/>
      <c r="Q158" s="35"/>
      <c r="R158" s="35"/>
      <c r="S158" s="35"/>
      <c r="T158" s="35"/>
      <c r="U158" s="35"/>
      <c r="V158" s="35"/>
      <c r="W158" s="35"/>
      <c r="X158" s="35"/>
      <c r="Y158" s="35"/>
      <c r="Z158" s="35"/>
      <c r="AA158" s="35"/>
      <c r="AB158" s="35"/>
      <c r="AC158" s="91">
        <f t="shared" si="155"/>
        <v>0</v>
      </c>
      <c r="AD158" s="12" t="s">
        <v>315</v>
      </c>
      <c r="AE158" s="45"/>
      <c r="AF158">
        <v>1</v>
      </c>
    </row>
    <row r="159" spans="1:32">
      <c r="A159" s="15" t="s">
        <v>38</v>
      </c>
      <c r="B159" s="2" t="s">
        <v>29</v>
      </c>
      <c r="C159" s="34">
        <f>C160+C163</f>
        <v>59865</v>
      </c>
      <c r="D159" s="34">
        <f t="shared" ref="D159:AB159" si="200">D160+D163</f>
        <v>59865</v>
      </c>
      <c r="E159" s="34">
        <f t="shared" si="200"/>
        <v>15852</v>
      </c>
      <c r="F159" s="34">
        <f t="shared" si="200"/>
        <v>44013</v>
      </c>
      <c r="G159" s="34">
        <f t="shared" si="200"/>
        <v>0</v>
      </c>
      <c r="H159" s="34">
        <f t="shared" si="200"/>
        <v>0</v>
      </c>
      <c r="I159" s="34">
        <f t="shared" si="200"/>
        <v>0</v>
      </c>
      <c r="J159" s="34">
        <f t="shared" si="200"/>
        <v>0</v>
      </c>
      <c r="K159" s="34">
        <f t="shared" si="200"/>
        <v>0</v>
      </c>
      <c r="L159" s="34">
        <f t="shared" si="200"/>
        <v>0</v>
      </c>
      <c r="M159" s="34">
        <f t="shared" si="200"/>
        <v>0</v>
      </c>
      <c r="N159" s="34">
        <f t="shared" si="200"/>
        <v>0</v>
      </c>
      <c r="O159" s="34">
        <f t="shared" si="200"/>
        <v>0</v>
      </c>
      <c r="P159" s="34">
        <f t="shared" si="200"/>
        <v>2111</v>
      </c>
      <c r="Q159" s="34">
        <f t="shared" si="200"/>
        <v>2111</v>
      </c>
      <c r="R159" s="34">
        <f t="shared" si="200"/>
        <v>0</v>
      </c>
      <c r="S159" s="34">
        <f t="shared" si="200"/>
        <v>2111</v>
      </c>
      <c r="T159" s="34">
        <f t="shared" si="200"/>
        <v>0</v>
      </c>
      <c r="U159" s="34">
        <f t="shared" si="200"/>
        <v>0</v>
      </c>
      <c r="V159" s="34">
        <f t="shared" si="200"/>
        <v>0</v>
      </c>
      <c r="W159" s="34">
        <f t="shared" si="200"/>
        <v>0</v>
      </c>
      <c r="X159" s="34">
        <f t="shared" si="200"/>
        <v>0</v>
      </c>
      <c r="Y159" s="34">
        <f t="shared" si="200"/>
        <v>0</v>
      </c>
      <c r="Z159" s="34">
        <f t="shared" si="200"/>
        <v>0</v>
      </c>
      <c r="AA159" s="34">
        <f t="shared" si="200"/>
        <v>0</v>
      </c>
      <c r="AB159" s="34">
        <f t="shared" si="200"/>
        <v>0</v>
      </c>
      <c r="AC159" s="90">
        <f t="shared" si="155"/>
        <v>3.5262674350622234</v>
      </c>
      <c r="AD159" s="16"/>
      <c r="AE159" s="44"/>
      <c r="AF159" s="34">
        <f t="shared" ref="AF159" si="201">AF160+AF163</f>
        <v>8</v>
      </c>
    </row>
    <row r="160" spans="1:32">
      <c r="A160" s="16" t="s">
        <v>30</v>
      </c>
      <c r="B160" s="2" t="s">
        <v>31</v>
      </c>
      <c r="C160" s="34">
        <f>C161</f>
        <v>44228</v>
      </c>
      <c r="D160" s="34">
        <f t="shared" ref="D160:S161" si="202">D161</f>
        <v>44228</v>
      </c>
      <c r="E160" s="34">
        <f t="shared" si="202"/>
        <v>15852</v>
      </c>
      <c r="F160" s="34">
        <f t="shared" si="202"/>
        <v>28376</v>
      </c>
      <c r="G160" s="34">
        <f t="shared" si="202"/>
        <v>0</v>
      </c>
      <c r="H160" s="34">
        <f t="shared" si="202"/>
        <v>0</v>
      </c>
      <c r="I160" s="34">
        <f t="shared" si="202"/>
        <v>0</v>
      </c>
      <c r="J160" s="34">
        <f t="shared" si="202"/>
        <v>0</v>
      </c>
      <c r="K160" s="34">
        <f t="shared" si="202"/>
        <v>0</v>
      </c>
      <c r="L160" s="34">
        <f t="shared" si="202"/>
        <v>0</v>
      </c>
      <c r="M160" s="34">
        <f t="shared" si="202"/>
        <v>0</v>
      </c>
      <c r="N160" s="34">
        <f t="shared" si="202"/>
        <v>0</v>
      </c>
      <c r="O160" s="34">
        <f t="shared" si="202"/>
        <v>0</v>
      </c>
      <c r="P160" s="34">
        <f t="shared" si="202"/>
        <v>796</v>
      </c>
      <c r="Q160" s="34">
        <f t="shared" si="202"/>
        <v>796</v>
      </c>
      <c r="R160" s="34">
        <f t="shared" si="202"/>
        <v>0</v>
      </c>
      <c r="S160" s="34">
        <f t="shared" si="202"/>
        <v>796</v>
      </c>
      <c r="T160" s="34">
        <f t="shared" ref="T160:AB161" si="203">T161</f>
        <v>0</v>
      </c>
      <c r="U160" s="34">
        <f t="shared" si="203"/>
        <v>0</v>
      </c>
      <c r="V160" s="34">
        <f t="shared" si="203"/>
        <v>0</v>
      </c>
      <c r="W160" s="34">
        <f t="shared" si="203"/>
        <v>0</v>
      </c>
      <c r="X160" s="34">
        <f t="shared" si="203"/>
        <v>0</v>
      </c>
      <c r="Y160" s="34">
        <f t="shared" si="203"/>
        <v>0</v>
      </c>
      <c r="Z160" s="34">
        <f t="shared" si="203"/>
        <v>0</v>
      </c>
      <c r="AA160" s="34">
        <f t="shared" si="203"/>
        <v>0</v>
      </c>
      <c r="AB160" s="34">
        <f t="shared" si="203"/>
        <v>0</v>
      </c>
      <c r="AC160" s="90">
        <f t="shared" si="155"/>
        <v>1.7997648548430858</v>
      </c>
      <c r="AD160" s="16"/>
      <c r="AE160" s="44"/>
      <c r="AF160" s="34">
        <f t="shared" ref="AF160:AF161" si="204">AF161</f>
        <v>1</v>
      </c>
    </row>
    <row r="161" spans="1:32" ht="19.5">
      <c r="A161" s="21" t="s">
        <v>52</v>
      </c>
      <c r="B161" s="56" t="s">
        <v>32</v>
      </c>
      <c r="C161" s="38">
        <f>C162</f>
        <v>44228</v>
      </c>
      <c r="D161" s="38">
        <f t="shared" si="202"/>
        <v>44228</v>
      </c>
      <c r="E161" s="38">
        <f t="shared" si="202"/>
        <v>15852</v>
      </c>
      <c r="F161" s="38">
        <f t="shared" si="202"/>
        <v>28376</v>
      </c>
      <c r="G161" s="38">
        <f t="shared" si="202"/>
        <v>0</v>
      </c>
      <c r="H161" s="38">
        <f t="shared" si="202"/>
        <v>0</v>
      </c>
      <c r="I161" s="38">
        <f t="shared" si="202"/>
        <v>0</v>
      </c>
      <c r="J161" s="38">
        <f t="shared" si="202"/>
        <v>0</v>
      </c>
      <c r="K161" s="38">
        <f t="shared" si="202"/>
        <v>0</v>
      </c>
      <c r="L161" s="38">
        <f t="shared" si="202"/>
        <v>0</v>
      </c>
      <c r="M161" s="38">
        <f t="shared" si="202"/>
        <v>0</v>
      </c>
      <c r="N161" s="38">
        <f t="shared" si="202"/>
        <v>0</v>
      </c>
      <c r="O161" s="38">
        <f t="shared" si="202"/>
        <v>0</v>
      </c>
      <c r="P161" s="38">
        <f t="shared" si="202"/>
        <v>796</v>
      </c>
      <c r="Q161" s="38">
        <f t="shared" si="202"/>
        <v>796</v>
      </c>
      <c r="R161" s="38">
        <f t="shared" si="202"/>
        <v>0</v>
      </c>
      <c r="S161" s="38">
        <f t="shared" si="202"/>
        <v>796</v>
      </c>
      <c r="T161" s="38">
        <f t="shared" si="203"/>
        <v>0</v>
      </c>
      <c r="U161" s="38">
        <f t="shared" si="203"/>
        <v>0</v>
      </c>
      <c r="V161" s="38">
        <f t="shared" si="203"/>
        <v>0</v>
      </c>
      <c r="W161" s="38">
        <f t="shared" si="203"/>
        <v>0</v>
      </c>
      <c r="X161" s="38">
        <f t="shared" si="203"/>
        <v>0</v>
      </c>
      <c r="Y161" s="38">
        <f t="shared" si="203"/>
        <v>0</v>
      </c>
      <c r="Z161" s="38">
        <f t="shared" si="203"/>
        <v>0</v>
      </c>
      <c r="AA161" s="38">
        <f t="shared" si="203"/>
        <v>0</v>
      </c>
      <c r="AB161" s="38">
        <f t="shared" si="203"/>
        <v>0</v>
      </c>
      <c r="AC161" s="96">
        <f t="shared" si="155"/>
        <v>1.7997648548430858</v>
      </c>
      <c r="AD161" s="31"/>
      <c r="AE161" s="51"/>
      <c r="AF161" s="38">
        <f t="shared" si="204"/>
        <v>1</v>
      </c>
    </row>
    <row r="162" spans="1:32" ht="56.25">
      <c r="A162" s="3"/>
      <c r="B162" s="5" t="s">
        <v>176</v>
      </c>
      <c r="C162" s="39">
        <f t="shared" ref="C162" si="205">D162+I162</f>
        <v>44228</v>
      </c>
      <c r="D162" s="39">
        <f t="shared" ref="D162" si="206">SUM(E162:H162)</f>
        <v>44228</v>
      </c>
      <c r="E162" s="35">
        <v>15852</v>
      </c>
      <c r="F162" s="35">
        <v>28376</v>
      </c>
      <c r="G162" s="35"/>
      <c r="H162" s="35"/>
      <c r="I162" s="35"/>
      <c r="J162" s="35"/>
      <c r="K162" s="35"/>
      <c r="L162" s="35"/>
      <c r="M162" s="35"/>
      <c r="N162" s="35"/>
      <c r="O162" s="35"/>
      <c r="P162" s="35">
        <f t="shared" ref="P162" si="207">Q162+V162</f>
        <v>796</v>
      </c>
      <c r="Q162" s="35">
        <f t="shared" ref="Q162" si="208">R162+S162+T162+U162</f>
        <v>796</v>
      </c>
      <c r="R162" s="35"/>
      <c r="S162" s="107">
        <v>796</v>
      </c>
      <c r="T162" s="35"/>
      <c r="U162" s="35"/>
      <c r="V162" s="35"/>
      <c r="W162" s="35"/>
      <c r="X162" s="35"/>
      <c r="Y162" s="35"/>
      <c r="Z162" s="35"/>
      <c r="AA162" s="35"/>
      <c r="AB162" s="35"/>
      <c r="AC162" s="91">
        <f t="shared" si="155"/>
        <v>1.7997648548430858</v>
      </c>
      <c r="AD162" s="12" t="s">
        <v>259</v>
      </c>
      <c r="AE162" s="45"/>
      <c r="AF162">
        <v>1</v>
      </c>
    </row>
    <row r="163" spans="1:32">
      <c r="A163" s="16" t="s">
        <v>34</v>
      </c>
      <c r="B163" s="2" t="s">
        <v>35</v>
      </c>
      <c r="C163" s="34">
        <f>C164</f>
        <v>15637</v>
      </c>
      <c r="D163" s="34">
        <f t="shared" ref="D163:AB163" si="209">D164</f>
        <v>15637</v>
      </c>
      <c r="E163" s="34">
        <f t="shared" si="209"/>
        <v>0</v>
      </c>
      <c r="F163" s="34">
        <f t="shared" si="209"/>
        <v>15637</v>
      </c>
      <c r="G163" s="34">
        <f t="shared" si="209"/>
        <v>0</v>
      </c>
      <c r="H163" s="34">
        <f t="shared" si="209"/>
        <v>0</v>
      </c>
      <c r="I163" s="34">
        <f t="shared" si="209"/>
        <v>0</v>
      </c>
      <c r="J163" s="34">
        <f t="shared" si="209"/>
        <v>0</v>
      </c>
      <c r="K163" s="34">
        <f t="shared" si="209"/>
        <v>0</v>
      </c>
      <c r="L163" s="34">
        <f t="shared" si="209"/>
        <v>0</v>
      </c>
      <c r="M163" s="34">
        <f t="shared" si="209"/>
        <v>0</v>
      </c>
      <c r="N163" s="34">
        <f t="shared" si="209"/>
        <v>0</v>
      </c>
      <c r="O163" s="34">
        <f t="shared" si="209"/>
        <v>0</v>
      </c>
      <c r="P163" s="34">
        <f t="shared" si="209"/>
        <v>1315</v>
      </c>
      <c r="Q163" s="34">
        <f t="shared" si="209"/>
        <v>1315</v>
      </c>
      <c r="R163" s="34">
        <f t="shared" si="209"/>
        <v>0</v>
      </c>
      <c r="S163" s="34">
        <f t="shared" si="209"/>
        <v>1315</v>
      </c>
      <c r="T163" s="34">
        <f t="shared" si="209"/>
        <v>0</v>
      </c>
      <c r="U163" s="34">
        <f t="shared" si="209"/>
        <v>0</v>
      </c>
      <c r="V163" s="34">
        <f t="shared" si="209"/>
        <v>0</v>
      </c>
      <c r="W163" s="34">
        <f t="shared" si="209"/>
        <v>0</v>
      </c>
      <c r="X163" s="34">
        <f t="shared" si="209"/>
        <v>0</v>
      </c>
      <c r="Y163" s="34">
        <f t="shared" si="209"/>
        <v>0</v>
      </c>
      <c r="Z163" s="34">
        <f t="shared" si="209"/>
        <v>0</v>
      </c>
      <c r="AA163" s="34">
        <f t="shared" si="209"/>
        <v>0</v>
      </c>
      <c r="AB163" s="34">
        <f t="shared" si="209"/>
        <v>0</v>
      </c>
      <c r="AC163" s="90">
        <f t="shared" si="155"/>
        <v>8.4095414721493906</v>
      </c>
      <c r="AD163" s="20">
        <v>0</v>
      </c>
      <c r="AE163" s="44">
        <v>0</v>
      </c>
      <c r="AF163" s="34">
        <f t="shared" ref="AF163" si="210">AF164</f>
        <v>7</v>
      </c>
    </row>
    <row r="164" spans="1:32" ht="19.5">
      <c r="A164" s="21" t="s">
        <v>46</v>
      </c>
      <c r="B164" s="56" t="s">
        <v>33</v>
      </c>
      <c r="C164" s="38">
        <f>C165+C170+C171+C172</f>
        <v>15637</v>
      </c>
      <c r="D164" s="38">
        <f t="shared" ref="D164:AB164" si="211">D165+D170+D171+D172</f>
        <v>15637</v>
      </c>
      <c r="E164" s="38">
        <f t="shared" si="211"/>
        <v>0</v>
      </c>
      <c r="F164" s="38">
        <f t="shared" si="211"/>
        <v>15637</v>
      </c>
      <c r="G164" s="38">
        <f t="shared" si="211"/>
        <v>0</v>
      </c>
      <c r="H164" s="38">
        <f t="shared" si="211"/>
        <v>0</v>
      </c>
      <c r="I164" s="38">
        <f t="shared" si="211"/>
        <v>0</v>
      </c>
      <c r="J164" s="38">
        <f t="shared" si="211"/>
        <v>0</v>
      </c>
      <c r="K164" s="38">
        <f t="shared" si="211"/>
        <v>0</v>
      </c>
      <c r="L164" s="38">
        <f t="shared" si="211"/>
        <v>0</v>
      </c>
      <c r="M164" s="38">
        <f t="shared" si="211"/>
        <v>0</v>
      </c>
      <c r="N164" s="38">
        <f t="shared" si="211"/>
        <v>0</v>
      </c>
      <c r="O164" s="38">
        <f t="shared" si="211"/>
        <v>0</v>
      </c>
      <c r="P164" s="38">
        <f t="shared" si="211"/>
        <v>1315</v>
      </c>
      <c r="Q164" s="38">
        <f t="shared" si="211"/>
        <v>1315</v>
      </c>
      <c r="R164" s="38">
        <f t="shared" si="211"/>
        <v>0</v>
      </c>
      <c r="S164" s="38">
        <f t="shared" si="211"/>
        <v>1315</v>
      </c>
      <c r="T164" s="38">
        <f t="shared" si="211"/>
        <v>0</v>
      </c>
      <c r="U164" s="38">
        <f t="shared" si="211"/>
        <v>0</v>
      </c>
      <c r="V164" s="38">
        <f t="shared" si="211"/>
        <v>0</v>
      </c>
      <c r="W164" s="38">
        <f t="shared" si="211"/>
        <v>0</v>
      </c>
      <c r="X164" s="38">
        <f t="shared" si="211"/>
        <v>0</v>
      </c>
      <c r="Y164" s="38">
        <f t="shared" si="211"/>
        <v>0</v>
      </c>
      <c r="Z164" s="38">
        <f t="shared" si="211"/>
        <v>0</v>
      </c>
      <c r="AA164" s="38">
        <f t="shared" si="211"/>
        <v>0</v>
      </c>
      <c r="AB164" s="38">
        <f t="shared" si="211"/>
        <v>0</v>
      </c>
      <c r="AC164" s="96">
        <f t="shared" si="155"/>
        <v>8.4095414721493906</v>
      </c>
      <c r="AD164" s="50">
        <v>0</v>
      </c>
      <c r="AE164" s="51">
        <v>0</v>
      </c>
      <c r="AF164" s="38">
        <f t="shared" ref="AF164" si="212">AF165+AF170+AF171+AF172</f>
        <v>7</v>
      </c>
    </row>
    <row r="165" spans="1:32">
      <c r="A165" s="15">
        <v>1</v>
      </c>
      <c r="B165" s="2" t="s">
        <v>177</v>
      </c>
      <c r="C165" s="34">
        <f>SUM(C166:C169)</f>
        <v>8949</v>
      </c>
      <c r="D165" s="34">
        <f t="shared" ref="D165:AB165" si="213">SUM(D166:D169)</f>
        <v>8949</v>
      </c>
      <c r="E165" s="34">
        <f t="shared" si="213"/>
        <v>0</v>
      </c>
      <c r="F165" s="34">
        <f t="shared" si="213"/>
        <v>8949</v>
      </c>
      <c r="G165" s="34">
        <f t="shared" si="213"/>
        <v>0</v>
      </c>
      <c r="H165" s="34">
        <f t="shared" si="213"/>
        <v>0</v>
      </c>
      <c r="I165" s="34">
        <f t="shared" si="213"/>
        <v>0</v>
      </c>
      <c r="J165" s="34">
        <f t="shared" si="213"/>
        <v>0</v>
      </c>
      <c r="K165" s="34">
        <f t="shared" si="213"/>
        <v>0</v>
      </c>
      <c r="L165" s="34">
        <f t="shared" si="213"/>
        <v>0</v>
      </c>
      <c r="M165" s="34">
        <f t="shared" si="213"/>
        <v>0</v>
      </c>
      <c r="N165" s="34">
        <f t="shared" si="213"/>
        <v>0</v>
      </c>
      <c r="O165" s="34">
        <f t="shared" si="213"/>
        <v>0</v>
      </c>
      <c r="P165" s="34">
        <f t="shared" si="213"/>
        <v>1315</v>
      </c>
      <c r="Q165" s="34">
        <f t="shared" si="213"/>
        <v>1315</v>
      </c>
      <c r="R165" s="34">
        <f t="shared" si="213"/>
        <v>0</v>
      </c>
      <c r="S165" s="34">
        <f t="shared" si="213"/>
        <v>1315</v>
      </c>
      <c r="T165" s="34">
        <f t="shared" si="213"/>
        <v>0</v>
      </c>
      <c r="U165" s="34">
        <f t="shared" si="213"/>
        <v>0</v>
      </c>
      <c r="V165" s="34">
        <f t="shared" si="213"/>
        <v>0</v>
      </c>
      <c r="W165" s="34">
        <f t="shared" si="213"/>
        <v>0</v>
      </c>
      <c r="X165" s="34">
        <f t="shared" si="213"/>
        <v>0</v>
      </c>
      <c r="Y165" s="34">
        <f t="shared" si="213"/>
        <v>0</v>
      </c>
      <c r="Z165" s="34">
        <f t="shared" si="213"/>
        <v>0</v>
      </c>
      <c r="AA165" s="34">
        <f t="shared" si="213"/>
        <v>0</v>
      </c>
      <c r="AB165" s="34">
        <f t="shared" si="213"/>
        <v>0</v>
      </c>
      <c r="AC165" s="90">
        <f t="shared" si="155"/>
        <v>14.694379260252541</v>
      </c>
      <c r="AD165" s="20">
        <v>0</v>
      </c>
      <c r="AE165" s="44">
        <v>0</v>
      </c>
      <c r="AF165" s="34">
        <f t="shared" ref="AF165" si="214">SUM(AF166:AF169)</f>
        <v>4</v>
      </c>
    </row>
    <row r="166" spans="1:32" ht="56.25">
      <c r="A166" s="17"/>
      <c r="B166" s="18" t="s">
        <v>178</v>
      </c>
      <c r="C166" s="36">
        <f t="shared" ref="C166:C171" si="215">D166+I166</f>
        <v>2812</v>
      </c>
      <c r="D166" s="36">
        <f t="shared" ref="D166:D171" si="216">SUM(E166:H166)</f>
        <v>2812</v>
      </c>
      <c r="E166" s="36"/>
      <c r="F166" s="36">
        <v>2812</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91">
        <f t="shared" si="155"/>
        <v>0</v>
      </c>
      <c r="AD166" s="30" t="s">
        <v>313</v>
      </c>
      <c r="AE166" s="47"/>
      <c r="AF166">
        <v>1</v>
      </c>
    </row>
    <row r="167" spans="1:32" ht="56.25">
      <c r="A167" s="17"/>
      <c r="B167" s="18" t="s">
        <v>179</v>
      </c>
      <c r="C167" s="36">
        <f t="shared" si="215"/>
        <v>1436</v>
      </c>
      <c r="D167" s="36">
        <f t="shared" si="216"/>
        <v>1436</v>
      </c>
      <c r="E167" s="36"/>
      <c r="F167" s="36">
        <v>1436</v>
      </c>
      <c r="G167" s="36"/>
      <c r="H167" s="36"/>
      <c r="I167" s="36"/>
      <c r="J167" s="36"/>
      <c r="K167" s="36"/>
      <c r="L167" s="36"/>
      <c r="M167" s="36"/>
      <c r="N167" s="36"/>
      <c r="O167" s="36"/>
      <c r="P167" s="36">
        <f t="shared" ref="P167:P169" si="217">Q167+V167</f>
        <v>1</v>
      </c>
      <c r="Q167" s="36">
        <f t="shared" ref="Q167:Q169" si="218">R167+S167+T167+U167</f>
        <v>1</v>
      </c>
      <c r="R167" s="36"/>
      <c r="S167" s="109">
        <v>1</v>
      </c>
      <c r="T167" s="36"/>
      <c r="U167" s="36"/>
      <c r="V167" s="36"/>
      <c r="W167" s="36"/>
      <c r="X167" s="36"/>
      <c r="Y167" s="36"/>
      <c r="Z167" s="36"/>
      <c r="AA167" s="36"/>
      <c r="AB167" s="36"/>
      <c r="AC167" s="91">
        <f t="shared" si="155"/>
        <v>6.9637883008356549E-2</v>
      </c>
      <c r="AD167" s="30" t="s">
        <v>264</v>
      </c>
      <c r="AE167" s="47"/>
      <c r="AF167">
        <v>1</v>
      </c>
    </row>
    <row r="168" spans="1:32" ht="56.25">
      <c r="A168" s="17"/>
      <c r="B168" s="18" t="s">
        <v>300</v>
      </c>
      <c r="C168" s="36">
        <f t="shared" si="215"/>
        <v>2989</v>
      </c>
      <c r="D168" s="36">
        <f t="shared" si="216"/>
        <v>2989</v>
      </c>
      <c r="E168" s="36"/>
      <c r="F168" s="36">
        <v>2989</v>
      </c>
      <c r="G168" s="36"/>
      <c r="H168" s="36"/>
      <c r="I168" s="36"/>
      <c r="J168" s="36"/>
      <c r="K168" s="36"/>
      <c r="L168" s="36"/>
      <c r="M168" s="36"/>
      <c r="N168" s="36"/>
      <c r="O168" s="36"/>
      <c r="P168" s="36">
        <f t="shared" si="217"/>
        <v>789</v>
      </c>
      <c r="Q168" s="36">
        <f t="shared" si="218"/>
        <v>789</v>
      </c>
      <c r="R168" s="36"/>
      <c r="S168" s="109">
        <v>789</v>
      </c>
      <c r="T168" s="36"/>
      <c r="U168" s="36"/>
      <c r="V168" s="36"/>
      <c r="W168" s="36"/>
      <c r="X168" s="36"/>
      <c r="Y168" s="36"/>
      <c r="Z168" s="36"/>
      <c r="AA168" s="36"/>
      <c r="AB168" s="36"/>
      <c r="AC168" s="91">
        <f t="shared" si="155"/>
        <v>26.396788223486116</v>
      </c>
      <c r="AD168" s="30" t="s">
        <v>262</v>
      </c>
      <c r="AE168" s="47"/>
      <c r="AF168">
        <v>1</v>
      </c>
    </row>
    <row r="169" spans="1:32" ht="56.25">
      <c r="A169" s="17"/>
      <c r="B169" s="18" t="s">
        <v>301</v>
      </c>
      <c r="C169" s="36">
        <f t="shared" si="215"/>
        <v>1712</v>
      </c>
      <c r="D169" s="36">
        <f t="shared" si="216"/>
        <v>1712</v>
      </c>
      <c r="E169" s="36"/>
      <c r="F169" s="36">
        <v>1712</v>
      </c>
      <c r="G169" s="36"/>
      <c r="H169" s="36"/>
      <c r="I169" s="36"/>
      <c r="J169" s="36"/>
      <c r="K169" s="36"/>
      <c r="L169" s="36"/>
      <c r="M169" s="36"/>
      <c r="N169" s="36"/>
      <c r="O169" s="36"/>
      <c r="P169" s="36">
        <f t="shared" si="217"/>
        <v>525</v>
      </c>
      <c r="Q169" s="36">
        <f t="shared" si="218"/>
        <v>525</v>
      </c>
      <c r="R169" s="36"/>
      <c r="S169" s="109">
        <v>525</v>
      </c>
      <c r="T169" s="36"/>
      <c r="U169" s="36"/>
      <c r="V169" s="36"/>
      <c r="W169" s="36"/>
      <c r="X169" s="36"/>
      <c r="Y169" s="36"/>
      <c r="Z169" s="36"/>
      <c r="AA169" s="36"/>
      <c r="AB169" s="36"/>
      <c r="AC169" s="91">
        <f t="shared" si="155"/>
        <v>30.665887850467289</v>
      </c>
      <c r="AD169" s="30" t="s">
        <v>262</v>
      </c>
      <c r="AE169" s="47"/>
      <c r="AF169">
        <v>1</v>
      </c>
    </row>
    <row r="170" spans="1:32" ht="56.25">
      <c r="A170" s="12">
        <v>2</v>
      </c>
      <c r="B170" s="5" t="s">
        <v>180</v>
      </c>
      <c r="C170" s="39">
        <f t="shared" si="215"/>
        <v>3147</v>
      </c>
      <c r="D170" s="39">
        <f t="shared" si="216"/>
        <v>3147</v>
      </c>
      <c r="E170" s="35"/>
      <c r="F170" s="35">
        <v>3147</v>
      </c>
      <c r="G170" s="35"/>
      <c r="H170" s="35"/>
      <c r="I170" s="35"/>
      <c r="J170" s="35"/>
      <c r="K170" s="35"/>
      <c r="L170" s="35"/>
      <c r="M170" s="35"/>
      <c r="N170" s="35"/>
      <c r="O170" s="35"/>
      <c r="P170" s="35"/>
      <c r="Q170" s="35"/>
      <c r="R170" s="35"/>
      <c r="S170" s="35"/>
      <c r="T170" s="35"/>
      <c r="U170" s="35"/>
      <c r="V170" s="35"/>
      <c r="W170" s="35"/>
      <c r="X170" s="35"/>
      <c r="Y170" s="35"/>
      <c r="Z170" s="35"/>
      <c r="AA170" s="35"/>
      <c r="AB170" s="35"/>
      <c r="AC170" s="91">
        <f t="shared" si="155"/>
        <v>0</v>
      </c>
      <c r="AD170" s="12" t="s">
        <v>262</v>
      </c>
      <c r="AE170" s="45"/>
      <c r="AF170">
        <v>1</v>
      </c>
    </row>
    <row r="171" spans="1:32" ht="56.25">
      <c r="A171" s="12">
        <v>3</v>
      </c>
      <c r="B171" s="5" t="s">
        <v>181</v>
      </c>
      <c r="C171" s="39">
        <f t="shared" si="215"/>
        <v>3175</v>
      </c>
      <c r="D171" s="39">
        <f t="shared" si="216"/>
        <v>3175</v>
      </c>
      <c r="E171" s="35"/>
      <c r="F171" s="35">
        <v>3175</v>
      </c>
      <c r="G171" s="35"/>
      <c r="H171" s="35"/>
      <c r="I171" s="35"/>
      <c r="J171" s="35"/>
      <c r="K171" s="35"/>
      <c r="L171" s="35"/>
      <c r="M171" s="35"/>
      <c r="N171" s="35"/>
      <c r="O171" s="35"/>
      <c r="P171" s="35"/>
      <c r="Q171" s="35"/>
      <c r="R171" s="35"/>
      <c r="S171" s="35"/>
      <c r="T171" s="35"/>
      <c r="U171" s="35"/>
      <c r="V171" s="35"/>
      <c r="W171" s="35"/>
      <c r="X171" s="35"/>
      <c r="Y171" s="35"/>
      <c r="Z171" s="35"/>
      <c r="AA171" s="35"/>
      <c r="AB171" s="35"/>
      <c r="AC171" s="91">
        <f t="shared" si="155"/>
        <v>0</v>
      </c>
      <c r="AD171" s="12" t="s">
        <v>267</v>
      </c>
      <c r="AE171" s="45"/>
      <c r="AF171">
        <v>1</v>
      </c>
    </row>
    <row r="172" spans="1:32" ht="37.5">
      <c r="A172" s="16">
        <v>4</v>
      </c>
      <c r="B172" s="2" t="s">
        <v>182</v>
      </c>
      <c r="C172" s="34">
        <f>C173</f>
        <v>366</v>
      </c>
      <c r="D172" s="34">
        <f t="shared" ref="D172:AB172" si="219">D173</f>
        <v>366</v>
      </c>
      <c r="E172" s="34">
        <f t="shared" si="219"/>
        <v>0</v>
      </c>
      <c r="F172" s="34">
        <f t="shared" si="219"/>
        <v>366</v>
      </c>
      <c r="G172" s="34">
        <f t="shared" si="219"/>
        <v>0</v>
      </c>
      <c r="H172" s="34">
        <f t="shared" si="219"/>
        <v>0</v>
      </c>
      <c r="I172" s="34">
        <f t="shared" si="219"/>
        <v>0</v>
      </c>
      <c r="J172" s="34">
        <f t="shared" si="219"/>
        <v>0</v>
      </c>
      <c r="K172" s="34">
        <f t="shared" si="219"/>
        <v>0</v>
      </c>
      <c r="L172" s="34">
        <f t="shared" si="219"/>
        <v>0</v>
      </c>
      <c r="M172" s="34">
        <f t="shared" si="219"/>
        <v>0</v>
      </c>
      <c r="N172" s="34">
        <f t="shared" si="219"/>
        <v>0</v>
      </c>
      <c r="O172" s="34">
        <f t="shared" si="219"/>
        <v>0</v>
      </c>
      <c r="P172" s="34">
        <f t="shared" si="219"/>
        <v>0</v>
      </c>
      <c r="Q172" s="34">
        <f t="shared" si="219"/>
        <v>0</v>
      </c>
      <c r="R172" s="34">
        <f t="shared" si="219"/>
        <v>0</v>
      </c>
      <c r="S172" s="34">
        <f t="shared" si="219"/>
        <v>0</v>
      </c>
      <c r="T172" s="34">
        <f t="shared" si="219"/>
        <v>0</v>
      </c>
      <c r="U172" s="34">
        <f t="shared" si="219"/>
        <v>0</v>
      </c>
      <c r="V172" s="34">
        <f t="shared" si="219"/>
        <v>0</v>
      </c>
      <c r="W172" s="34">
        <f t="shared" si="219"/>
        <v>0</v>
      </c>
      <c r="X172" s="34">
        <f t="shared" si="219"/>
        <v>0</v>
      </c>
      <c r="Y172" s="34">
        <f t="shared" si="219"/>
        <v>0</v>
      </c>
      <c r="Z172" s="34">
        <f t="shared" si="219"/>
        <v>0</v>
      </c>
      <c r="AA172" s="34">
        <f t="shared" si="219"/>
        <v>0</v>
      </c>
      <c r="AB172" s="34">
        <f t="shared" si="219"/>
        <v>0</v>
      </c>
      <c r="AC172" s="91">
        <f t="shared" si="155"/>
        <v>0</v>
      </c>
      <c r="AD172" s="16"/>
      <c r="AE172" s="44">
        <v>0</v>
      </c>
      <c r="AF172" s="34">
        <f t="shared" ref="AF172" si="220">AF173</f>
        <v>1</v>
      </c>
    </row>
    <row r="173" spans="1:32" ht="56.25">
      <c r="A173" s="17"/>
      <c r="B173" s="18" t="s">
        <v>183</v>
      </c>
      <c r="C173" s="36">
        <f t="shared" ref="C173" si="221">D173+I173</f>
        <v>366</v>
      </c>
      <c r="D173" s="36">
        <f t="shared" ref="D173" si="222">SUM(E173:H173)</f>
        <v>366</v>
      </c>
      <c r="E173" s="36"/>
      <c r="F173" s="36">
        <v>366</v>
      </c>
      <c r="G173" s="36"/>
      <c r="H173" s="36"/>
      <c r="I173" s="36"/>
      <c r="J173" s="36"/>
      <c r="K173" s="36"/>
      <c r="L173" s="36"/>
      <c r="M173" s="36"/>
      <c r="N173" s="36"/>
      <c r="O173" s="36"/>
      <c r="P173" s="36"/>
      <c r="Q173" s="36"/>
      <c r="R173" s="36"/>
      <c r="S173" s="36"/>
      <c r="T173" s="36"/>
      <c r="U173" s="36"/>
      <c r="V173" s="36"/>
      <c r="W173" s="36"/>
      <c r="X173" s="36"/>
      <c r="Y173" s="36"/>
      <c r="Z173" s="36"/>
      <c r="AA173" s="36"/>
      <c r="AB173" s="36"/>
      <c r="AC173" s="91">
        <f t="shared" si="155"/>
        <v>0</v>
      </c>
      <c r="AD173" s="30" t="s">
        <v>262</v>
      </c>
      <c r="AE173" s="47"/>
      <c r="AF173">
        <v>1</v>
      </c>
    </row>
    <row r="174" spans="1:32">
      <c r="A174" s="24" t="s">
        <v>291</v>
      </c>
      <c r="B174" s="25" t="s">
        <v>185</v>
      </c>
      <c r="C174" s="37">
        <f>C175+C192+C221+C229+C234+C245</f>
        <v>3967487</v>
      </c>
      <c r="D174" s="37">
        <f t="shared" ref="D174:AB174" si="223">D175+D192+D221+D229+D234+D245</f>
        <v>1199893</v>
      </c>
      <c r="E174" s="37">
        <f t="shared" si="223"/>
        <v>571671</v>
      </c>
      <c r="F174" s="37">
        <f t="shared" si="223"/>
        <v>641772</v>
      </c>
      <c r="G174" s="37">
        <f t="shared" si="223"/>
        <v>0</v>
      </c>
      <c r="H174" s="37">
        <f t="shared" si="223"/>
        <v>0</v>
      </c>
      <c r="I174" s="37">
        <f t="shared" si="223"/>
        <v>2754044</v>
      </c>
      <c r="J174" s="37">
        <f t="shared" si="223"/>
        <v>2754044</v>
      </c>
      <c r="K174" s="37">
        <f t="shared" si="223"/>
        <v>2754044</v>
      </c>
      <c r="L174" s="37">
        <f t="shared" si="223"/>
        <v>0</v>
      </c>
      <c r="M174" s="37">
        <f t="shared" si="223"/>
        <v>0</v>
      </c>
      <c r="N174" s="37">
        <f t="shared" si="223"/>
        <v>0</v>
      </c>
      <c r="O174" s="37">
        <f t="shared" si="223"/>
        <v>0</v>
      </c>
      <c r="P174" s="37">
        <f t="shared" si="223"/>
        <v>1070871</v>
      </c>
      <c r="Q174" s="37">
        <f t="shared" si="223"/>
        <v>354345</v>
      </c>
      <c r="R174" s="37">
        <f t="shared" si="223"/>
        <v>57763</v>
      </c>
      <c r="S174" s="37">
        <f t="shared" si="223"/>
        <v>296582</v>
      </c>
      <c r="T174" s="37">
        <f t="shared" si="223"/>
        <v>0</v>
      </c>
      <c r="U174" s="37">
        <f t="shared" si="223"/>
        <v>0</v>
      </c>
      <c r="V174" s="37">
        <f t="shared" si="223"/>
        <v>716526</v>
      </c>
      <c r="W174" s="37">
        <f t="shared" si="223"/>
        <v>716526</v>
      </c>
      <c r="X174" s="37">
        <f t="shared" si="223"/>
        <v>716526</v>
      </c>
      <c r="Y174" s="37">
        <f t="shared" si="223"/>
        <v>0</v>
      </c>
      <c r="Z174" s="37">
        <f t="shared" si="223"/>
        <v>0</v>
      </c>
      <c r="AA174" s="37">
        <f t="shared" si="223"/>
        <v>0</v>
      </c>
      <c r="AB174" s="37">
        <f t="shared" si="223"/>
        <v>0</v>
      </c>
      <c r="AC174" s="93">
        <f t="shared" ref="AC174:AC224" si="224">P174/C174*100</f>
        <v>26.991165944589106</v>
      </c>
      <c r="AD174" s="48">
        <v>0</v>
      </c>
      <c r="AE174" s="49">
        <v>0</v>
      </c>
      <c r="AF174" s="37">
        <f t="shared" ref="AF174" si="225">AF175+AF192+AF221+AF229+AF234+AF245</f>
        <v>35</v>
      </c>
    </row>
    <row r="175" spans="1:32" ht="37.5">
      <c r="A175" s="32" t="s">
        <v>292</v>
      </c>
      <c r="B175" s="23" t="s">
        <v>186</v>
      </c>
      <c r="C175" s="40">
        <f>C176+C178</f>
        <v>200217</v>
      </c>
      <c r="D175" s="40">
        <f t="shared" ref="D175:AB175" si="226">D176+D178</f>
        <v>127173</v>
      </c>
      <c r="E175" s="40">
        <f t="shared" si="226"/>
        <v>14650</v>
      </c>
      <c r="F175" s="40">
        <f t="shared" si="226"/>
        <v>112523</v>
      </c>
      <c r="G175" s="40">
        <f t="shared" si="226"/>
        <v>0</v>
      </c>
      <c r="H175" s="40">
        <f t="shared" si="226"/>
        <v>0</v>
      </c>
      <c r="I175" s="40">
        <f t="shared" si="226"/>
        <v>73044</v>
      </c>
      <c r="J175" s="40">
        <f t="shared" si="226"/>
        <v>73044</v>
      </c>
      <c r="K175" s="40">
        <f t="shared" si="226"/>
        <v>73044</v>
      </c>
      <c r="L175" s="40">
        <f t="shared" si="226"/>
        <v>0</v>
      </c>
      <c r="M175" s="40">
        <f t="shared" si="226"/>
        <v>0</v>
      </c>
      <c r="N175" s="40">
        <f t="shared" si="226"/>
        <v>0</v>
      </c>
      <c r="O175" s="40">
        <f t="shared" si="226"/>
        <v>0</v>
      </c>
      <c r="P175" s="40">
        <f t="shared" si="226"/>
        <v>16578</v>
      </c>
      <c r="Q175" s="40">
        <f t="shared" si="226"/>
        <v>5812</v>
      </c>
      <c r="R175" s="40">
        <f t="shared" si="226"/>
        <v>0</v>
      </c>
      <c r="S175" s="40">
        <f t="shared" si="226"/>
        <v>5812</v>
      </c>
      <c r="T175" s="40">
        <f t="shared" si="226"/>
        <v>0</v>
      </c>
      <c r="U175" s="40">
        <f t="shared" si="226"/>
        <v>0</v>
      </c>
      <c r="V175" s="40">
        <f t="shared" si="226"/>
        <v>10766</v>
      </c>
      <c r="W175" s="40">
        <f t="shared" si="226"/>
        <v>10766</v>
      </c>
      <c r="X175" s="40">
        <f t="shared" si="226"/>
        <v>10766</v>
      </c>
      <c r="Y175" s="40">
        <f t="shared" si="226"/>
        <v>0</v>
      </c>
      <c r="Z175" s="40">
        <f t="shared" si="226"/>
        <v>0</v>
      </c>
      <c r="AA175" s="40">
        <f t="shared" si="226"/>
        <v>0</v>
      </c>
      <c r="AB175" s="40">
        <f t="shared" si="226"/>
        <v>0</v>
      </c>
      <c r="AC175" s="97">
        <f t="shared" si="224"/>
        <v>8.2800161824420506</v>
      </c>
      <c r="AD175" s="53"/>
      <c r="AE175" s="54"/>
      <c r="AF175" s="40">
        <f t="shared" ref="AF175" si="227">AF176+AF178</f>
        <v>7</v>
      </c>
    </row>
    <row r="176" spans="1:32">
      <c r="A176" s="15" t="s">
        <v>26</v>
      </c>
      <c r="B176" s="2" t="s">
        <v>28</v>
      </c>
      <c r="C176" s="34">
        <f>C177</f>
        <v>10000</v>
      </c>
      <c r="D176" s="34">
        <f t="shared" ref="D176:AB176" si="228">D177</f>
        <v>10000</v>
      </c>
      <c r="E176" s="34">
        <f t="shared" si="228"/>
        <v>0</v>
      </c>
      <c r="F176" s="34">
        <f t="shared" si="228"/>
        <v>10000</v>
      </c>
      <c r="G176" s="34">
        <f t="shared" si="228"/>
        <v>0</v>
      </c>
      <c r="H176" s="34">
        <f t="shared" si="228"/>
        <v>0</v>
      </c>
      <c r="I176" s="34">
        <f t="shared" si="228"/>
        <v>0</v>
      </c>
      <c r="J176" s="34">
        <f t="shared" si="228"/>
        <v>0</v>
      </c>
      <c r="K176" s="34">
        <f t="shared" si="228"/>
        <v>0</v>
      </c>
      <c r="L176" s="34">
        <f t="shared" si="228"/>
        <v>0</v>
      </c>
      <c r="M176" s="34">
        <f t="shared" si="228"/>
        <v>0</v>
      </c>
      <c r="N176" s="34">
        <f t="shared" si="228"/>
        <v>0</v>
      </c>
      <c r="O176" s="34">
        <f t="shared" si="228"/>
        <v>0</v>
      </c>
      <c r="P176" s="34">
        <f t="shared" si="228"/>
        <v>0</v>
      </c>
      <c r="Q176" s="34">
        <f t="shared" si="228"/>
        <v>0</v>
      </c>
      <c r="R176" s="34">
        <f t="shared" si="228"/>
        <v>0</v>
      </c>
      <c r="S176" s="34">
        <f t="shared" si="228"/>
        <v>0</v>
      </c>
      <c r="T176" s="34">
        <f t="shared" si="228"/>
        <v>0</v>
      </c>
      <c r="U176" s="34">
        <f t="shared" si="228"/>
        <v>0</v>
      </c>
      <c r="V176" s="34">
        <f t="shared" si="228"/>
        <v>0</v>
      </c>
      <c r="W176" s="34">
        <f t="shared" si="228"/>
        <v>0</v>
      </c>
      <c r="X176" s="34">
        <f t="shared" si="228"/>
        <v>0</v>
      </c>
      <c r="Y176" s="34">
        <f t="shared" si="228"/>
        <v>0</v>
      </c>
      <c r="Z176" s="34">
        <f t="shared" si="228"/>
        <v>0</v>
      </c>
      <c r="AA176" s="34">
        <f t="shared" si="228"/>
        <v>0</v>
      </c>
      <c r="AB176" s="34">
        <f t="shared" si="228"/>
        <v>0</v>
      </c>
      <c r="AC176" s="91">
        <f t="shared" si="224"/>
        <v>0</v>
      </c>
      <c r="AD176" s="20"/>
      <c r="AE176" s="44"/>
      <c r="AF176" s="34">
        <f t="shared" ref="AF176" si="229">AF177</f>
        <v>1</v>
      </c>
    </row>
    <row r="177" spans="1:32" ht="63" customHeight="1">
      <c r="A177" s="12"/>
      <c r="B177" s="5" t="s">
        <v>187</v>
      </c>
      <c r="C177" s="39">
        <f t="shared" ref="C177" si="230">D177+I177</f>
        <v>10000</v>
      </c>
      <c r="D177" s="39">
        <f t="shared" ref="D177" si="231">SUM(E177:H177)</f>
        <v>10000</v>
      </c>
      <c r="E177" s="35"/>
      <c r="F177" s="35">
        <v>10000</v>
      </c>
      <c r="G177" s="35"/>
      <c r="H177" s="35"/>
      <c r="I177" s="35"/>
      <c r="J177" s="35"/>
      <c r="K177" s="35"/>
      <c r="L177" s="35"/>
      <c r="M177" s="35"/>
      <c r="N177" s="35"/>
      <c r="O177" s="35"/>
      <c r="P177" s="35"/>
      <c r="Q177" s="35"/>
      <c r="R177" s="35"/>
      <c r="S177" s="35"/>
      <c r="T177" s="35"/>
      <c r="U177" s="35"/>
      <c r="V177" s="35"/>
      <c r="W177" s="35"/>
      <c r="X177" s="35"/>
      <c r="Y177" s="35"/>
      <c r="Z177" s="35"/>
      <c r="AA177" s="35"/>
      <c r="AB177" s="35"/>
      <c r="AC177" s="91">
        <f t="shared" si="224"/>
        <v>0</v>
      </c>
      <c r="AD177" s="12" t="s">
        <v>271</v>
      </c>
      <c r="AE177" s="45"/>
      <c r="AF177">
        <v>1</v>
      </c>
    </row>
    <row r="178" spans="1:32">
      <c r="A178" s="15" t="s">
        <v>38</v>
      </c>
      <c r="B178" s="2" t="s">
        <v>29</v>
      </c>
      <c r="C178" s="34">
        <f>C179+C185</f>
        <v>190217</v>
      </c>
      <c r="D178" s="34">
        <f t="shared" ref="D178:AB178" si="232">D179+D185</f>
        <v>117173</v>
      </c>
      <c r="E178" s="34">
        <f t="shared" si="232"/>
        <v>14650</v>
      </c>
      <c r="F178" s="34">
        <f t="shared" si="232"/>
        <v>102523</v>
      </c>
      <c r="G178" s="34">
        <f t="shared" si="232"/>
        <v>0</v>
      </c>
      <c r="H178" s="34">
        <f t="shared" si="232"/>
        <v>0</v>
      </c>
      <c r="I178" s="34">
        <f t="shared" si="232"/>
        <v>73044</v>
      </c>
      <c r="J178" s="34">
        <f t="shared" si="232"/>
        <v>73044</v>
      </c>
      <c r="K178" s="34">
        <f t="shared" si="232"/>
        <v>73044</v>
      </c>
      <c r="L178" s="34">
        <f t="shared" si="232"/>
        <v>0</v>
      </c>
      <c r="M178" s="34">
        <f t="shared" si="232"/>
        <v>0</v>
      </c>
      <c r="N178" s="34">
        <f t="shared" si="232"/>
        <v>0</v>
      </c>
      <c r="O178" s="34">
        <f t="shared" si="232"/>
        <v>0</v>
      </c>
      <c r="P178" s="34">
        <f t="shared" si="232"/>
        <v>16578</v>
      </c>
      <c r="Q178" s="34">
        <f t="shared" si="232"/>
        <v>5812</v>
      </c>
      <c r="R178" s="34">
        <f t="shared" si="232"/>
        <v>0</v>
      </c>
      <c r="S178" s="34">
        <f t="shared" si="232"/>
        <v>5812</v>
      </c>
      <c r="T178" s="34">
        <f t="shared" si="232"/>
        <v>0</v>
      </c>
      <c r="U178" s="34">
        <f t="shared" si="232"/>
        <v>0</v>
      </c>
      <c r="V178" s="34">
        <f t="shared" si="232"/>
        <v>10766</v>
      </c>
      <c r="W178" s="34">
        <f t="shared" si="232"/>
        <v>10766</v>
      </c>
      <c r="X178" s="34">
        <f t="shared" si="232"/>
        <v>10766</v>
      </c>
      <c r="Y178" s="34">
        <f t="shared" si="232"/>
        <v>0</v>
      </c>
      <c r="Z178" s="34">
        <f t="shared" si="232"/>
        <v>0</v>
      </c>
      <c r="AA178" s="34">
        <f t="shared" si="232"/>
        <v>0</v>
      </c>
      <c r="AB178" s="34">
        <f t="shared" si="232"/>
        <v>0</v>
      </c>
      <c r="AC178" s="90">
        <f t="shared" si="224"/>
        <v>8.7153093572078202</v>
      </c>
      <c r="AD178" s="16"/>
      <c r="AE178" s="44"/>
      <c r="AF178" s="34">
        <f t="shared" ref="AF178" si="233">AF179+AF185</f>
        <v>6</v>
      </c>
    </row>
    <row r="179" spans="1:32">
      <c r="A179" s="16" t="s">
        <v>30</v>
      </c>
      <c r="B179" s="2" t="s">
        <v>31</v>
      </c>
      <c r="C179" s="34">
        <f>C180+C183</f>
        <v>89232</v>
      </c>
      <c r="D179" s="34">
        <f t="shared" ref="D179:AB179" si="234">D180+D183</f>
        <v>89232</v>
      </c>
      <c r="E179" s="34">
        <f t="shared" si="234"/>
        <v>6709</v>
      </c>
      <c r="F179" s="34">
        <f t="shared" si="234"/>
        <v>82523</v>
      </c>
      <c r="G179" s="34">
        <f t="shared" si="234"/>
        <v>0</v>
      </c>
      <c r="H179" s="34">
        <f t="shared" si="234"/>
        <v>0</v>
      </c>
      <c r="I179" s="34">
        <f t="shared" si="234"/>
        <v>0</v>
      </c>
      <c r="J179" s="34">
        <f t="shared" si="234"/>
        <v>0</v>
      </c>
      <c r="K179" s="34">
        <f t="shared" si="234"/>
        <v>0</v>
      </c>
      <c r="L179" s="34">
        <f t="shared" si="234"/>
        <v>0</v>
      </c>
      <c r="M179" s="34">
        <f t="shared" si="234"/>
        <v>0</v>
      </c>
      <c r="N179" s="34">
        <f t="shared" si="234"/>
        <v>0</v>
      </c>
      <c r="O179" s="34">
        <f t="shared" si="234"/>
        <v>0</v>
      </c>
      <c r="P179" s="34">
        <f t="shared" si="234"/>
        <v>5812</v>
      </c>
      <c r="Q179" s="34">
        <f t="shared" si="234"/>
        <v>5812</v>
      </c>
      <c r="R179" s="34">
        <f t="shared" si="234"/>
        <v>0</v>
      </c>
      <c r="S179" s="34">
        <f t="shared" si="234"/>
        <v>5812</v>
      </c>
      <c r="T179" s="34">
        <f t="shared" si="234"/>
        <v>0</v>
      </c>
      <c r="U179" s="34">
        <f t="shared" si="234"/>
        <v>0</v>
      </c>
      <c r="V179" s="34">
        <f t="shared" si="234"/>
        <v>0</v>
      </c>
      <c r="W179" s="34">
        <f t="shared" si="234"/>
        <v>0</v>
      </c>
      <c r="X179" s="34">
        <f t="shared" si="234"/>
        <v>0</v>
      </c>
      <c r="Y179" s="34">
        <f t="shared" si="234"/>
        <v>0</v>
      </c>
      <c r="Z179" s="34">
        <f t="shared" si="234"/>
        <v>0</v>
      </c>
      <c r="AA179" s="34">
        <f t="shared" si="234"/>
        <v>0</v>
      </c>
      <c r="AB179" s="34">
        <f t="shared" si="234"/>
        <v>0</v>
      </c>
      <c r="AC179" s="90">
        <f t="shared" si="224"/>
        <v>6.5133584364353601</v>
      </c>
      <c r="AD179" s="16"/>
      <c r="AE179" s="44"/>
      <c r="AF179" s="34">
        <f t="shared" ref="AF179" si="235">AF180+AF183</f>
        <v>3</v>
      </c>
    </row>
    <row r="180" spans="1:32" ht="19.5">
      <c r="A180" s="21" t="s">
        <v>52</v>
      </c>
      <c r="B180" s="56" t="s">
        <v>32</v>
      </c>
      <c r="C180" s="38">
        <f>SUM(C181:C182)</f>
        <v>82523</v>
      </c>
      <c r="D180" s="38">
        <f t="shared" ref="D180:AB180" si="236">SUM(D181:D182)</f>
        <v>82523</v>
      </c>
      <c r="E180" s="38">
        <f t="shared" si="236"/>
        <v>0</v>
      </c>
      <c r="F180" s="38">
        <f t="shared" si="236"/>
        <v>82523</v>
      </c>
      <c r="G180" s="38">
        <f t="shared" si="236"/>
        <v>0</v>
      </c>
      <c r="H180" s="38">
        <f t="shared" si="236"/>
        <v>0</v>
      </c>
      <c r="I180" s="38">
        <f t="shared" si="236"/>
        <v>0</v>
      </c>
      <c r="J180" s="38">
        <f t="shared" si="236"/>
        <v>0</v>
      </c>
      <c r="K180" s="38">
        <f t="shared" si="236"/>
        <v>0</v>
      </c>
      <c r="L180" s="38">
        <f t="shared" si="236"/>
        <v>0</v>
      </c>
      <c r="M180" s="38">
        <f t="shared" si="236"/>
        <v>0</v>
      </c>
      <c r="N180" s="38">
        <f t="shared" si="236"/>
        <v>0</v>
      </c>
      <c r="O180" s="38">
        <f t="shared" si="236"/>
        <v>0</v>
      </c>
      <c r="P180" s="38">
        <f t="shared" si="236"/>
        <v>5812</v>
      </c>
      <c r="Q180" s="38">
        <f t="shared" si="236"/>
        <v>5812</v>
      </c>
      <c r="R180" s="38">
        <f t="shared" si="236"/>
        <v>0</v>
      </c>
      <c r="S180" s="38">
        <f t="shared" si="236"/>
        <v>5812</v>
      </c>
      <c r="T180" s="38">
        <f t="shared" si="236"/>
        <v>0</v>
      </c>
      <c r="U180" s="38">
        <f t="shared" si="236"/>
        <v>0</v>
      </c>
      <c r="V180" s="38">
        <f t="shared" si="236"/>
        <v>0</v>
      </c>
      <c r="W180" s="38">
        <f t="shared" si="236"/>
        <v>0</v>
      </c>
      <c r="X180" s="38">
        <f t="shared" si="236"/>
        <v>0</v>
      </c>
      <c r="Y180" s="38">
        <f t="shared" si="236"/>
        <v>0</v>
      </c>
      <c r="Z180" s="38">
        <f t="shared" si="236"/>
        <v>0</v>
      </c>
      <c r="AA180" s="38">
        <f t="shared" si="236"/>
        <v>0</v>
      </c>
      <c r="AB180" s="38">
        <f t="shared" si="236"/>
        <v>0</v>
      </c>
      <c r="AC180" s="96">
        <f t="shared" si="224"/>
        <v>7.0428850138749191</v>
      </c>
      <c r="AD180" s="31">
        <v>0</v>
      </c>
      <c r="AE180" s="51">
        <v>0</v>
      </c>
      <c r="AF180" s="38">
        <f t="shared" ref="AF180" si="237">SUM(AF181:AF182)</f>
        <v>2</v>
      </c>
    </row>
    <row r="181" spans="1:32" ht="83.25" customHeight="1">
      <c r="A181" s="12">
        <v>1</v>
      </c>
      <c r="B181" s="5" t="s">
        <v>188</v>
      </c>
      <c r="C181" s="39">
        <f t="shared" ref="C181:C182" si="238">D181+I181</f>
        <v>47523</v>
      </c>
      <c r="D181" s="39">
        <f t="shared" ref="D181:D182" si="239">SUM(E181:H181)</f>
        <v>47523</v>
      </c>
      <c r="E181" s="35"/>
      <c r="F181" s="35">
        <v>47523</v>
      </c>
      <c r="G181" s="35"/>
      <c r="H181" s="35"/>
      <c r="I181" s="35"/>
      <c r="J181" s="35"/>
      <c r="K181" s="35"/>
      <c r="L181" s="35"/>
      <c r="M181" s="35"/>
      <c r="N181" s="35"/>
      <c r="O181" s="35"/>
      <c r="P181" s="35">
        <f t="shared" ref="P181:P182" si="240">Q181+V181</f>
        <v>4506</v>
      </c>
      <c r="Q181" s="35">
        <f t="shared" ref="Q181:Q182" si="241">R181+S181+T181+U181</f>
        <v>4506</v>
      </c>
      <c r="R181" s="35"/>
      <c r="S181" s="107">
        <v>4506</v>
      </c>
      <c r="T181" s="35"/>
      <c r="U181" s="35"/>
      <c r="V181" s="35"/>
      <c r="W181" s="35"/>
      <c r="X181" s="35"/>
      <c r="Y181" s="35"/>
      <c r="Z181" s="35"/>
      <c r="AA181" s="35"/>
      <c r="AB181" s="35"/>
      <c r="AC181" s="91">
        <f t="shared" si="224"/>
        <v>9.4817246385960487</v>
      </c>
      <c r="AD181" s="12" t="s">
        <v>271</v>
      </c>
      <c r="AE181" s="45"/>
      <c r="AF181">
        <v>1</v>
      </c>
    </row>
    <row r="182" spans="1:32" ht="46.5" customHeight="1">
      <c r="A182" s="12">
        <v>2</v>
      </c>
      <c r="B182" s="5" t="s">
        <v>189</v>
      </c>
      <c r="C182" s="39">
        <f t="shared" si="238"/>
        <v>35000</v>
      </c>
      <c r="D182" s="39">
        <f t="shared" si="239"/>
        <v>35000</v>
      </c>
      <c r="E182" s="35"/>
      <c r="F182" s="35">
        <v>35000</v>
      </c>
      <c r="G182" s="35"/>
      <c r="H182" s="35"/>
      <c r="I182" s="35"/>
      <c r="J182" s="35"/>
      <c r="K182" s="35"/>
      <c r="L182" s="35"/>
      <c r="M182" s="35"/>
      <c r="N182" s="35"/>
      <c r="O182" s="35"/>
      <c r="P182" s="35">
        <f t="shared" si="240"/>
        <v>1306</v>
      </c>
      <c r="Q182" s="35">
        <f t="shared" si="241"/>
        <v>1306</v>
      </c>
      <c r="R182" s="35"/>
      <c r="S182" s="107">
        <v>1306</v>
      </c>
      <c r="T182" s="35"/>
      <c r="U182" s="35"/>
      <c r="V182" s="35"/>
      <c r="W182" s="35"/>
      <c r="X182" s="35"/>
      <c r="Y182" s="35"/>
      <c r="Z182" s="35"/>
      <c r="AA182" s="35"/>
      <c r="AB182" s="35"/>
      <c r="AC182" s="91">
        <f t="shared" si="224"/>
        <v>3.7314285714285718</v>
      </c>
      <c r="AD182" s="19" t="s">
        <v>272</v>
      </c>
      <c r="AE182" s="45"/>
      <c r="AF182">
        <v>1</v>
      </c>
    </row>
    <row r="183" spans="1:32" ht="19.5">
      <c r="A183" s="21" t="s">
        <v>46</v>
      </c>
      <c r="B183" s="56" t="s">
        <v>33</v>
      </c>
      <c r="C183" s="38">
        <f>C184</f>
        <v>6709</v>
      </c>
      <c r="D183" s="38">
        <f t="shared" ref="D183:AB183" si="242">D184</f>
        <v>6709</v>
      </c>
      <c r="E183" s="38">
        <f t="shared" si="242"/>
        <v>6709</v>
      </c>
      <c r="F183" s="38">
        <f t="shared" si="242"/>
        <v>0</v>
      </c>
      <c r="G183" s="38">
        <f t="shared" si="242"/>
        <v>0</v>
      </c>
      <c r="H183" s="38">
        <f t="shared" si="242"/>
        <v>0</v>
      </c>
      <c r="I183" s="38">
        <f t="shared" si="242"/>
        <v>0</v>
      </c>
      <c r="J183" s="38">
        <f t="shared" si="242"/>
        <v>0</v>
      </c>
      <c r="K183" s="38">
        <f t="shared" si="242"/>
        <v>0</v>
      </c>
      <c r="L183" s="38">
        <f t="shared" si="242"/>
        <v>0</v>
      </c>
      <c r="M183" s="38">
        <f t="shared" si="242"/>
        <v>0</v>
      </c>
      <c r="N183" s="38">
        <f t="shared" si="242"/>
        <v>0</v>
      </c>
      <c r="O183" s="38">
        <f t="shared" si="242"/>
        <v>0</v>
      </c>
      <c r="P183" s="38">
        <f t="shared" si="242"/>
        <v>0</v>
      </c>
      <c r="Q183" s="38">
        <f t="shared" si="242"/>
        <v>0</v>
      </c>
      <c r="R183" s="38">
        <f t="shared" si="242"/>
        <v>0</v>
      </c>
      <c r="S183" s="38">
        <f t="shared" si="242"/>
        <v>0</v>
      </c>
      <c r="T183" s="38">
        <f t="shared" si="242"/>
        <v>0</v>
      </c>
      <c r="U183" s="38">
        <f t="shared" si="242"/>
        <v>0</v>
      </c>
      <c r="V183" s="38">
        <f t="shared" si="242"/>
        <v>0</v>
      </c>
      <c r="W183" s="38">
        <f t="shared" si="242"/>
        <v>0</v>
      </c>
      <c r="X183" s="38">
        <f t="shared" si="242"/>
        <v>0</v>
      </c>
      <c r="Y183" s="38">
        <f t="shared" si="242"/>
        <v>0</v>
      </c>
      <c r="Z183" s="38">
        <f t="shared" si="242"/>
        <v>0</v>
      </c>
      <c r="AA183" s="38">
        <f t="shared" si="242"/>
        <v>0</v>
      </c>
      <c r="AB183" s="38">
        <f t="shared" si="242"/>
        <v>0</v>
      </c>
      <c r="AC183" s="91">
        <f t="shared" si="224"/>
        <v>0</v>
      </c>
      <c r="AD183" s="50"/>
      <c r="AE183" s="51"/>
      <c r="AF183" s="38">
        <f t="shared" ref="AF183" si="243">AF184</f>
        <v>1</v>
      </c>
    </row>
    <row r="184" spans="1:32" ht="48" customHeight="1">
      <c r="A184" s="3"/>
      <c r="B184" s="5" t="s">
        <v>190</v>
      </c>
      <c r="C184" s="39">
        <f t="shared" ref="C184" si="244">D184+I184</f>
        <v>6709</v>
      </c>
      <c r="D184" s="39">
        <f t="shared" ref="D184" si="245">SUM(E184:H184)</f>
        <v>6709</v>
      </c>
      <c r="E184" s="35">
        <v>6709</v>
      </c>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91">
        <f t="shared" si="224"/>
        <v>0</v>
      </c>
      <c r="AD184" s="12" t="s">
        <v>271</v>
      </c>
      <c r="AE184" s="45"/>
      <c r="AF184">
        <v>1</v>
      </c>
    </row>
    <row r="185" spans="1:32">
      <c r="A185" s="16" t="s">
        <v>34</v>
      </c>
      <c r="B185" s="2" t="s">
        <v>35</v>
      </c>
      <c r="C185" s="34">
        <f>C186</f>
        <v>100985</v>
      </c>
      <c r="D185" s="34">
        <f t="shared" ref="D185:AB185" si="246">D186</f>
        <v>27941</v>
      </c>
      <c r="E185" s="34">
        <f t="shared" si="246"/>
        <v>7941</v>
      </c>
      <c r="F185" s="34">
        <f t="shared" si="246"/>
        <v>20000</v>
      </c>
      <c r="G185" s="34">
        <f t="shared" si="246"/>
        <v>0</v>
      </c>
      <c r="H185" s="34">
        <f t="shared" si="246"/>
        <v>0</v>
      </c>
      <c r="I185" s="34">
        <f t="shared" si="246"/>
        <v>73044</v>
      </c>
      <c r="J185" s="34">
        <f t="shared" si="246"/>
        <v>73044</v>
      </c>
      <c r="K185" s="34">
        <f t="shared" si="246"/>
        <v>73044</v>
      </c>
      <c r="L185" s="34">
        <f t="shared" si="246"/>
        <v>0</v>
      </c>
      <c r="M185" s="34">
        <f t="shared" si="246"/>
        <v>0</v>
      </c>
      <c r="N185" s="34">
        <f t="shared" si="246"/>
        <v>0</v>
      </c>
      <c r="O185" s="34">
        <f t="shared" si="246"/>
        <v>0</v>
      </c>
      <c r="P185" s="34">
        <f t="shared" si="246"/>
        <v>10766</v>
      </c>
      <c r="Q185" s="34">
        <f t="shared" si="246"/>
        <v>0</v>
      </c>
      <c r="R185" s="34">
        <f t="shared" si="246"/>
        <v>0</v>
      </c>
      <c r="S185" s="34">
        <f t="shared" si="246"/>
        <v>0</v>
      </c>
      <c r="T185" s="34">
        <f t="shared" si="246"/>
        <v>0</v>
      </c>
      <c r="U185" s="34">
        <f t="shared" si="246"/>
        <v>0</v>
      </c>
      <c r="V185" s="34">
        <f t="shared" si="246"/>
        <v>10766</v>
      </c>
      <c r="W185" s="34">
        <f t="shared" si="246"/>
        <v>10766</v>
      </c>
      <c r="X185" s="34">
        <f t="shared" si="246"/>
        <v>10766</v>
      </c>
      <c r="Y185" s="34">
        <f t="shared" si="246"/>
        <v>0</v>
      </c>
      <c r="Z185" s="34">
        <f t="shared" si="246"/>
        <v>0</v>
      </c>
      <c r="AA185" s="34">
        <f t="shared" si="246"/>
        <v>0</v>
      </c>
      <c r="AB185" s="34">
        <f t="shared" si="246"/>
        <v>0</v>
      </c>
      <c r="AC185" s="90">
        <f t="shared" si="224"/>
        <v>10.660989255830074</v>
      </c>
      <c r="AD185" s="16"/>
      <c r="AE185" s="44"/>
      <c r="AF185" s="34">
        <f t="shared" ref="AF185" si="247">AF186</f>
        <v>3</v>
      </c>
    </row>
    <row r="186" spans="1:32" ht="19.5">
      <c r="A186" s="21" t="s">
        <v>46</v>
      </c>
      <c r="B186" s="56" t="s">
        <v>33</v>
      </c>
      <c r="C186" s="38">
        <f>SUM(C187:C191)</f>
        <v>100985</v>
      </c>
      <c r="D186" s="38">
        <f t="shared" ref="D186:AB186" si="248">SUM(D187:D191)</f>
        <v>27941</v>
      </c>
      <c r="E186" s="38">
        <f t="shared" si="248"/>
        <v>7941</v>
      </c>
      <c r="F186" s="38">
        <f t="shared" si="248"/>
        <v>20000</v>
      </c>
      <c r="G186" s="38">
        <f t="shared" si="248"/>
        <v>0</v>
      </c>
      <c r="H186" s="38">
        <f t="shared" si="248"/>
        <v>0</v>
      </c>
      <c r="I186" s="38">
        <f t="shared" si="248"/>
        <v>73044</v>
      </c>
      <c r="J186" s="38">
        <f t="shared" si="248"/>
        <v>73044</v>
      </c>
      <c r="K186" s="38">
        <f t="shared" si="248"/>
        <v>73044</v>
      </c>
      <c r="L186" s="38">
        <f t="shared" si="248"/>
        <v>0</v>
      </c>
      <c r="M186" s="38">
        <f t="shared" si="248"/>
        <v>0</v>
      </c>
      <c r="N186" s="38">
        <f t="shared" si="248"/>
        <v>0</v>
      </c>
      <c r="O186" s="38">
        <f t="shared" si="248"/>
        <v>0</v>
      </c>
      <c r="P186" s="38">
        <f t="shared" si="248"/>
        <v>10766</v>
      </c>
      <c r="Q186" s="38">
        <f t="shared" si="248"/>
        <v>0</v>
      </c>
      <c r="R186" s="38">
        <f t="shared" si="248"/>
        <v>0</v>
      </c>
      <c r="S186" s="38">
        <f t="shared" si="248"/>
        <v>0</v>
      </c>
      <c r="T186" s="38">
        <f t="shared" si="248"/>
        <v>0</v>
      </c>
      <c r="U186" s="38">
        <f t="shared" si="248"/>
        <v>0</v>
      </c>
      <c r="V186" s="38">
        <f t="shared" si="248"/>
        <v>10766</v>
      </c>
      <c r="W186" s="38">
        <f t="shared" si="248"/>
        <v>10766</v>
      </c>
      <c r="X186" s="38">
        <f t="shared" si="248"/>
        <v>10766</v>
      </c>
      <c r="Y186" s="38">
        <f t="shared" si="248"/>
        <v>0</v>
      </c>
      <c r="Z186" s="38">
        <f t="shared" si="248"/>
        <v>0</v>
      </c>
      <c r="AA186" s="38">
        <f t="shared" si="248"/>
        <v>0</v>
      </c>
      <c r="AB186" s="38">
        <f t="shared" si="248"/>
        <v>0</v>
      </c>
      <c r="AC186" s="96">
        <f t="shared" si="224"/>
        <v>10.660989255830074</v>
      </c>
      <c r="AD186" s="31"/>
      <c r="AE186" s="51">
        <v>0</v>
      </c>
      <c r="AF186" s="38">
        <f t="shared" ref="AF186" si="249">SUM(AF187:AF191)</f>
        <v>3</v>
      </c>
    </row>
    <row r="187" spans="1:32" ht="63.75" customHeight="1">
      <c r="A187" s="12">
        <v>1</v>
      </c>
      <c r="B187" s="5" t="s">
        <v>191</v>
      </c>
      <c r="C187" s="39">
        <f t="shared" ref="C187:C191" si="250">D187+I187</f>
        <v>4755</v>
      </c>
      <c r="D187" s="39">
        <f t="shared" ref="D187:D191" si="251">SUM(E187:H187)</f>
        <v>4755</v>
      </c>
      <c r="E187" s="35">
        <v>4755</v>
      </c>
      <c r="F187" s="35"/>
      <c r="G187" s="35"/>
      <c r="H187" s="35"/>
      <c r="I187" s="39">
        <f t="shared" ref="I187:I191" si="252">J187+O187</f>
        <v>0</v>
      </c>
      <c r="J187" s="39">
        <f t="shared" ref="J187:J191" si="253">SUM(K187:N187)</f>
        <v>0</v>
      </c>
      <c r="K187" s="35"/>
      <c r="L187" s="35"/>
      <c r="M187" s="35"/>
      <c r="N187" s="35"/>
      <c r="O187" s="35"/>
      <c r="P187" s="35"/>
      <c r="Q187" s="35"/>
      <c r="R187" s="35"/>
      <c r="S187" s="35"/>
      <c r="T187" s="35"/>
      <c r="U187" s="35"/>
      <c r="V187" s="35"/>
      <c r="W187" s="35"/>
      <c r="X187" s="35"/>
      <c r="Y187" s="35"/>
      <c r="Z187" s="35"/>
      <c r="AA187" s="35"/>
      <c r="AB187" s="35"/>
      <c r="AC187" s="91">
        <f t="shared" si="224"/>
        <v>0</v>
      </c>
      <c r="AD187" s="12" t="s">
        <v>273</v>
      </c>
      <c r="AE187" s="45"/>
      <c r="AF187">
        <v>1</v>
      </c>
    </row>
    <row r="188" spans="1:32" ht="48" customHeight="1">
      <c r="A188" s="12">
        <v>2</v>
      </c>
      <c r="B188" s="5" t="s">
        <v>192</v>
      </c>
      <c r="C188" s="39">
        <f t="shared" si="250"/>
        <v>3186</v>
      </c>
      <c r="D188" s="39">
        <f t="shared" si="251"/>
        <v>3186</v>
      </c>
      <c r="E188" s="35">
        <v>3186</v>
      </c>
      <c r="F188" s="35"/>
      <c r="G188" s="35"/>
      <c r="H188" s="35"/>
      <c r="I188" s="39">
        <f t="shared" si="252"/>
        <v>0</v>
      </c>
      <c r="J188" s="39">
        <f t="shared" si="253"/>
        <v>0</v>
      </c>
      <c r="K188" s="35"/>
      <c r="L188" s="35"/>
      <c r="M188" s="35"/>
      <c r="N188" s="35"/>
      <c r="O188" s="35"/>
      <c r="P188" s="35"/>
      <c r="Q188" s="35"/>
      <c r="R188" s="35"/>
      <c r="S188" s="35"/>
      <c r="T188" s="35"/>
      <c r="U188" s="35"/>
      <c r="V188" s="35"/>
      <c r="W188" s="35"/>
      <c r="X188" s="35"/>
      <c r="Y188" s="35"/>
      <c r="Z188" s="35"/>
      <c r="AA188" s="35"/>
      <c r="AB188" s="35"/>
      <c r="AC188" s="91">
        <f t="shared" si="224"/>
        <v>0</v>
      </c>
      <c r="AD188" s="12" t="s">
        <v>274</v>
      </c>
      <c r="AE188" s="45"/>
      <c r="AF188">
        <v>1</v>
      </c>
    </row>
    <row r="189" spans="1:32" ht="24.75" customHeight="1">
      <c r="A189" s="12" t="s">
        <v>138</v>
      </c>
      <c r="B189" s="5" t="s">
        <v>193</v>
      </c>
      <c r="C189" s="39">
        <f t="shared" si="250"/>
        <v>20000</v>
      </c>
      <c r="D189" s="39">
        <f t="shared" si="251"/>
        <v>20000</v>
      </c>
      <c r="E189" s="35"/>
      <c r="F189" s="35">
        <v>20000</v>
      </c>
      <c r="G189" s="35"/>
      <c r="H189" s="35"/>
      <c r="I189" s="39">
        <f t="shared" si="252"/>
        <v>0</v>
      </c>
      <c r="J189" s="39">
        <f t="shared" si="253"/>
        <v>0</v>
      </c>
      <c r="K189" s="35"/>
      <c r="L189" s="35"/>
      <c r="M189" s="35"/>
      <c r="N189" s="35"/>
      <c r="O189" s="35"/>
      <c r="P189" s="35"/>
      <c r="Q189" s="35"/>
      <c r="R189" s="35"/>
      <c r="S189" s="35"/>
      <c r="T189" s="35"/>
      <c r="U189" s="35"/>
      <c r="V189" s="35"/>
      <c r="W189" s="35"/>
      <c r="X189" s="35"/>
      <c r="Y189" s="35"/>
      <c r="Z189" s="35"/>
      <c r="AA189" s="35"/>
      <c r="AB189" s="35"/>
      <c r="AC189" s="91">
        <f t="shared" si="224"/>
        <v>0</v>
      </c>
      <c r="AD189" s="12" t="s">
        <v>272</v>
      </c>
      <c r="AE189" s="45"/>
      <c r="AF189">
        <v>1</v>
      </c>
    </row>
    <row r="190" spans="1:32" ht="50.25" customHeight="1">
      <c r="A190" s="12">
        <v>4</v>
      </c>
      <c r="B190" s="5" t="s">
        <v>338</v>
      </c>
      <c r="C190" s="39">
        <f t="shared" si="250"/>
        <v>26439</v>
      </c>
      <c r="D190" s="39">
        <f t="shared" si="251"/>
        <v>0</v>
      </c>
      <c r="E190" s="35"/>
      <c r="F190" s="35"/>
      <c r="G190" s="35"/>
      <c r="H190" s="35"/>
      <c r="I190" s="39">
        <f t="shared" si="252"/>
        <v>26439</v>
      </c>
      <c r="J190" s="39">
        <f t="shared" si="253"/>
        <v>26439</v>
      </c>
      <c r="K190" s="35">
        <v>26439</v>
      </c>
      <c r="L190" s="35"/>
      <c r="M190" s="35"/>
      <c r="N190" s="35"/>
      <c r="O190" s="35"/>
      <c r="P190" s="35">
        <f>Q190+V190</f>
        <v>5051</v>
      </c>
      <c r="Q190" s="35">
        <f>R190+S190+T190+U190</f>
        <v>0</v>
      </c>
      <c r="R190" s="35"/>
      <c r="S190" s="35"/>
      <c r="T190" s="35"/>
      <c r="U190" s="35"/>
      <c r="V190" s="35">
        <f t="shared" ref="V190:V191" si="254">W190+AB190</f>
        <v>5051</v>
      </c>
      <c r="W190" s="35">
        <f t="shared" ref="W190:W191" si="255">X190+Y190+Z190+AA190</f>
        <v>5051</v>
      </c>
      <c r="X190" s="102">
        <v>5051</v>
      </c>
      <c r="Y190" s="35"/>
      <c r="Z190" s="35"/>
      <c r="AA190" s="35"/>
      <c r="AB190" s="35"/>
      <c r="AC190" s="91">
        <f t="shared" si="224"/>
        <v>19.104353417300203</v>
      </c>
      <c r="AD190" s="12" t="s">
        <v>271</v>
      </c>
      <c r="AE190" s="45"/>
    </row>
    <row r="191" spans="1:32" ht="47.25" customHeight="1">
      <c r="A191" s="12">
        <v>5</v>
      </c>
      <c r="B191" s="5" t="s">
        <v>339</v>
      </c>
      <c r="C191" s="39">
        <f t="shared" si="250"/>
        <v>46605</v>
      </c>
      <c r="D191" s="39">
        <f t="shared" si="251"/>
        <v>0</v>
      </c>
      <c r="E191" s="35"/>
      <c r="F191" s="35"/>
      <c r="G191" s="35"/>
      <c r="H191" s="35"/>
      <c r="I191" s="39">
        <f t="shared" si="252"/>
        <v>46605</v>
      </c>
      <c r="J191" s="39">
        <f t="shared" si="253"/>
        <v>46605</v>
      </c>
      <c r="K191" s="35">
        <v>46605</v>
      </c>
      <c r="L191" s="35"/>
      <c r="M191" s="35"/>
      <c r="N191" s="35"/>
      <c r="O191" s="35"/>
      <c r="P191" s="35">
        <f t="shared" ref="P191" si="256">Q191+V191</f>
        <v>5715</v>
      </c>
      <c r="Q191" s="35">
        <f>R191+S191+T191+U191</f>
        <v>0</v>
      </c>
      <c r="R191" s="35"/>
      <c r="S191" s="35"/>
      <c r="T191" s="35"/>
      <c r="U191" s="35"/>
      <c r="V191" s="35">
        <f t="shared" si="254"/>
        <v>5715</v>
      </c>
      <c r="W191" s="35">
        <f t="shared" si="255"/>
        <v>5715</v>
      </c>
      <c r="X191" s="102">
        <v>5715</v>
      </c>
      <c r="Y191" s="35"/>
      <c r="Z191" s="35"/>
      <c r="AA191" s="35"/>
      <c r="AB191" s="35"/>
      <c r="AC191" s="91">
        <f t="shared" si="224"/>
        <v>12.262632764724815</v>
      </c>
      <c r="AD191" s="27" t="s">
        <v>313</v>
      </c>
      <c r="AE191" s="45"/>
    </row>
    <row r="192" spans="1:32">
      <c r="A192" s="22" t="s">
        <v>293</v>
      </c>
      <c r="B192" s="23" t="s">
        <v>196</v>
      </c>
      <c r="C192" s="40">
        <f>C193</f>
        <v>3578983</v>
      </c>
      <c r="D192" s="40">
        <f t="shared" ref="D192:AB192" si="257">D193</f>
        <v>947983</v>
      </c>
      <c r="E192" s="40">
        <f t="shared" si="257"/>
        <v>470037</v>
      </c>
      <c r="F192" s="40">
        <f t="shared" si="257"/>
        <v>477946</v>
      </c>
      <c r="G192" s="40">
        <f t="shared" si="257"/>
        <v>0</v>
      </c>
      <c r="H192" s="40">
        <f t="shared" si="257"/>
        <v>0</v>
      </c>
      <c r="I192" s="40">
        <f t="shared" si="257"/>
        <v>2631000</v>
      </c>
      <c r="J192" s="40">
        <f t="shared" si="257"/>
        <v>2631000</v>
      </c>
      <c r="K192" s="40">
        <f t="shared" si="257"/>
        <v>2631000</v>
      </c>
      <c r="L192" s="40">
        <f t="shared" si="257"/>
        <v>0</v>
      </c>
      <c r="M192" s="40">
        <f t="shared" si="257"/>
        <v>0</v>
      </c>
      <c r="N192" s="40">
        <f t="shared" si="257"/>
        <v>0</v>
      </c>
      <c r="O192" s="40">
        <f t="shared" si="257"/>
        <v>0</v>
      </c>
      <c r="P192" s="40">
        <f t="shared" si="257"/>
        <v>1051655</v>
      </c>
      <c r="Q192" s="40">
        <f t="shared" si="257"/>
        <v>345895</v>
      </c>
      <c r="R192" s="40">
        <f t="shared" si="257"/>
        <v>55125</v>
      </c>
      <c r="S192" s="40">
        <f t="shared" si="257"/>
        <v>290770</v>
      </c>
      <c r="T192" s="40">
        <f t="shared" si="257"/>
        <v>0</v>
      </c>
      <c r="U192" s="40">
        <f t="shared" si="257"/>
        <v>0</v>
      </c>
      <c r="V192" s="40">
        <f t="shared" si="257"/>
        <v>705760</v>
      </c>
      <c r="W192" s="40">
        <f t="shared" si="257"/>
        <v>705760</v>
      </c>
      <c r="X192" s="40">
        <f t="shared" si="257"/>
        <v>705760</v>
      </c>
      <c r="Y192" s="40">
        <f t="shared" si="257"/>
        <v>0</v>
      </c>
      <c r="Z192" s="40">
        <f t="shared" si="257"/>
        <v>0</v>
      </c>
      <c r="AA192" s="40">
        <f t="shared" si="257"/>
        <v>0</v>
      </c>
      <c r="AB192" s="40">
        <f t="shared" si="257"/>
        <v>0</v>
      </c>
      <c r="AC192" s="97">
        <f t="shared" si="224"/>
        <v>29.38418539568363</v>
      </c>
      <c r="AD192" s="32"/>
      <c r="AE192" s="54"/>
      <c r="AF192" s="40">
        <f t="shared" ref="AF192" si="258">AF193</f>
        <v>18</v>
      </c>
    </row>
    <row r="193" spans="1:32">
      <c r="A193" s="15" t="s">
        <v>38</v>
      </c>
      <c r="B193" s="2" t="s">
        <v>29</v>
      </c>
      <c r="C193" s="34">
        <f>C194+C208</f>
        <v>3578983</v>
      </c>
      <c r="D193" s="34">
        <f t="shared" ref="D193:AB193" si="259">D194+D208</f>
        <v>947983</v>
      </c>
      <c r="E193" s="34">
        <f t="shared" si="259"/>
        <v>470037</v>
      </c>
      <c r="F193" s="34">
        <f t="shared" si="259"/>
        <v>477946</v>
      </c>
      <c r="G193" s="34">
        <f t="shared" si="259"/>
        <v>0</v>
      </c>
      <c r="H193" s="34">
        <f t="shared" si="259"/>
        <v>0</v>
      </c>
      <c r="I193" s="34">
        <f t="shared" si="259"/>
        <v>2631000</v>
      </c>
      <c r="J193" s="34">
        <f t="shared" si="259"/>
        <v>2631000</v>
      </c>
      <c r="K193" s="34">
        <f t="shared" si="259"/>
        <v>2631000</v>
      </c>
      <c r="L193" s="34">
        <f t="shared" si="259"/>
        <v>0</v>
      </c>
      <c r="M193" s="34">
        <f t="shared" si="259"/>
        <v>0</v>
      </c>
      <c r="N193" s="34">
        <f t="shared" si="259"/>
        <v>0</v>
      </c>
      <c r="O193" s="34">
        <f t="shared" si="259"/>
        <v>0</v>
      </c>
      <c r="P193" s="34">
        <f t="shared" si="259"/>
        <v>1051655</v>
      </c>
      <c r="Q193" s="34">
        <f t="shared" si="259"/>
        <v>345895</v>
      </c>
      <c r="R193" s="34">
        <f t="shared" si="259"/>
        <v>55125</v>
      </c>
      <c r="S193" s="34">
        <f t="shared" si="259"/>
        <v>290770</v>
      </c>
      <c r="T193" s="34">
        <f t="shared" si="259"/>
        <v>0</v>
      </c>
      <c r="U193" s="34">
        <f t="shared" si="259"/>
        <v>0</v>
      </c>
      <c r="V193" s="34">
        <f t="shared" si="259"/>
        <v>705760</v>
      </c>
      <c r="W193" s="34">
        <f t="shared" si="259"/>
        <v>705760</v>
      </c>
      <c r="X193" s="34">
        <f t="shared" si="259"/>
        <v>705760</v>
      </c>
      <c r="Y193" s="34">
        <f t="shared" si="259"/>
        <v>0</v>
      </c>
      <c r="Z193" s="34">
        <f t="shared" si="259"/>
        <v>0</v>
      </c>
      <c r="AA193" s="34">
        <f t="shared" si="259"/>
        <v>0</v>
      </c>
      <c r="AB193" s="34">
        <f t="shared" si="259"/>
        <v>0</v>
      </c>
      <c r="AC193" s="90">
        <f t="shared" si="224"/>
        <v>29.38418539568363</v>
      </c>
      <c r="AD193" s="16"/>
      <c r="AE193" s="44"/>
      <c r="AF193" s="34">
        <f t="shared" ref="AF193" si="260">AF194+AF208</f>
        <v>18</v>
      </c>
    </row>
    <row r="194" spans="1:32">
      <c r="A194" s="16" t="s">
        <v>30</v>
      </c>
      <c r="B194" s="2" t="s">
        <v>31</v>
      </c>
      <c r="C194" s="34">
        <f>C195+C204</f>
        <v>1133318</v>
      </c>
      <c r="D194" s="34">
        <f t="shared" ref="D194:AB194" si="261">D195+D204</f>
        <v>487318</v>
      </c>
      <c r="E194" s="34">
        <f t="shared" si="261"/>
        <v>262435</v>
      </c>
      <c r="F194" s="34">
        <f t="shared" si="261"/>
        <v>224883</v>
      </c>
      <c r="G194" s="34">
        <f t="shared" si="261"/>
        <v>0</v>
      </c>
      <c r="H194" s="34">
        <f t="shared" si="261"/>
        <v>0</v>
      </c>
      <c r="I194" s="34">
        <f t="shared" si="261"/>
        <v>646000</v>
      </c>
      <c r="J194" s="34">
        <f t="shared" si="261"/>
        <v>646000</v>
      </c>
      <c r="K194" s="34">
        <f t="shared" si="261"/>
        <v>646000</v>
      </c>
      <c r="L194" s="34">
        <f t="shared" si="261"/>
        <v>0</v>
      </c>
      <c r="M194" s="34">
        <f t="shared" si="261"/>
        <v>0</v>
      </c>
      <c r="N194" s="34">
        <f t="shared" si="261"/>
        <v>0</v>
      </c>
      <c r="O194" s="34">
        <f t="shared" si="261"/>
        <v>0</v>
      </c>
      <c r="P194" s="34">
        <f t="shared" si="261"/>
        <v>167266</v>
      </c>
      <c r="Q194" s="34">
        <f t="shared" si="261"/>
        <v>63151</v>
      </c>
      <c r="R194" s="34">
        <f t="shared" si="261"/>
        <v>4824</v>
      </c>
      <c r="S194" s="34">
        <f t="shared" si="261"/>
        <v>58327</v>
      </c>
      <c r="T194" s="34">
        <f t="shared" si="261"/>
        <v>0</v>
      </c>
      <c r="U194" s="34">
        <f t="shared" si="261"/>
        <v>0</v>
      </c>
      <c r="V194" s="34">
        <f t="shared" si="261"/>
        <v>104115</v>
      </c>
      <c r="W194" s="34">
        <f t="shared" si="261"/>
        <v>104115</v>
      </c>
      <c r="X194" s="34">
        <f t="shared" si="261"/>
        <v>104115</v>
      </c>
      <c r="Y194" s="34">
        <f t="shared" si="261"/>
        <v>0</v>
      </c>
      <c r="Z194" s="34">
        <f t="shared" si="261"/>
        <v>0</v>
      </c>
      <c r="AA194" s="34">
        <f t="shared" si="261"/>
        <v>0</v>
      </c>
      <c r="AB194" s="34">
        <f t="shared" si="261"/>
        <v>0</v>
      </c>
      <c r="AC194" s="90">
        <f t="shared" si="224"/>
        <v>14.758964385988751</v>
      </c>
      <c r="AD194" s="16"/>
      <c r="AE194" s="44"/>
      <c r="AF194" s="34">
        <f t="shared" ref="AF194" si="262">AF195+AF204</f>
        <v>10</v>
      </c>
    </row>
    <row r="195" spans="1:32" ht="19.5">
      <c r="A195" s="21" t="s">
        <v>52</v>
      </c>
      <c r="B195" s="56" t="s">
        <v>32</v>
      </c>
      <c r="C195" s="38">
        <f>SUM(C196:C203)</f>
        <v>1096402</v>
      </c>
      <c r="D195" s="38">
        <f t="shared" ref="D195:AB195" si="263">SUM(D196:D203)</f>
        <v>450402</v>
      </c>
      <c r="E195" s="38">
        <f t="shared" si="263"/>
        <v>253860</v>
      </c>
      <c r="F195" s="38">
        <f t="shared" si="263"/>
        <v>196542</v>
      </c>
      <c r="G195" s="38">
        <f t="shared" si="263"/>
        <v>0</v>
      </c>
      <c r="H195" s="38">
        <f t="shared" si="263"/>
        <v>0</v>
      </c>
      <c r="I195" s="38">
        <f t="shared" si="263"/>
        <v>646000</v>
      </c>
      <c r="J195" s="38">
        <f t="shared" si="263"/>
        <v>646000</v>
      </c>
      <c r="K195" s="38">
        <f t="shared" si="263"/>
        <v>646000</v>
      </c>
      <c r="L195" s="38">
        <f t="shared" si="263"/>
        <v>0</v>
      </c>
      <c r="M195" s="38">
        <f t="shared" si="263"/>
        <v>0</v>
      </c>
      <c r="N195" s="38">
        <f t="shared" si="263"/>
        <v>0</v>
      </c>
      <c r="O195" s="38">
        <f t="shared" si="263"/>
        <v>0</v>
      </c>
      <c r="P195" s="38">
        <f t="shared" si="263"/>
        <v>154099</v>
      </c>
      <c r="Q195" s="38">
        <f t="shared" si="263"/>
        <v>49984</v>
      </c>
      <c r="R195" s="38">
        <f t="shared" si="263"/>
        <v>643</v>
      </c>
      <c r="S195" s="38">
        <f t="shared" si="263"/>
        <v>49341</v>
      </c>
      <c r="T195" s="38">
        <f t="shared" si="263"/>
        <v>0</v>
      </c>
      <c r="U195" s="38">
        <f t="shared" si="263"/>
        <v>0</v>
      </c>
      <c r="V195" s="38">
        <f t="shared" si="263"/>
        <v>104115</v>
      </c>
      <c r="W195" s="38">
        <f t="shared" si="263"/>
        <v>104115</v>
      </c>
      <c r="X195" s="38">
        <f t="shared" si="263"/>
        <v>104115</v>
      </c>
      <c r="Y195" s="38">
        <f t="shared" si="263"/>
        <v>0</v>
      </c>
      <c r="Z195" s="38">
        <f t="shared" si="263"/>
        <v>0</v>
      </c>
      <c r="AA195" s="38">
        <f t="shared" si="263"/>
        <v>0</v>
      </c>
      <c r="AB195" s="38">
        <f t="shared" si="263"/>
        <v>0</v>
      </c>
      <c r="AC195" s="96">
        <f t="shared" si="224"/>
        <v>14.054972537445206</v>
      </c>
      <c r="AD195" s="31"/>
      <c r="AE195" s="51"/>
      <c r="AF195" s="38">
        <f t="shared" ref="AF195" si="264">SUM(AF196:AF203)</f>
        <v>7</v>
      </c>
    </row>
    <row r="196" spans="1:32" ht="48.75" customHeight="1">
      <c r="A196" s="12" t="s">
        <v>49</v>
      </c>
      <c r="B196" s="5" t="s">
        <v>197</v>
      </c>
      <c r="C196" s="39">
        <f t="shared" ref="C196:C203" si="265">D196+I196</f>
        <v>3613</v>
      </c>
      <c r="D196" s="39">
        <f t="shared" ref="D196:D203" si="266">SUM(E196:H196)</f>
        <v>3613</v>
      </c>
      <c r="E196" s="35">
        <v>0</v>
      </c>
      <c r="F196" s="35">
        <v>3613</v>
      </c>
      <c r="G196" s="35"/>
      <c r="H196" s="35"/>
      <c r="I196" s="39">
        <f t="shared" ref="I196:I204" si="267">J196+O196</f>
        <v>0</v>
      </c>
      <c r="J196" s="39">
        <f t="shared" ref="J196:J204" si="268">SUM(K196:N196)</f>
        <v>0</v>
      </c>
      <c r="K196" s="35"/>
      <c r="L196" s="35"/>
      <c r="M196" s="35"/>
      <c r="N196" s="35"/>
      <c r="O196" s="35"/>
      <c r="P196" s="35">
        <f t="shared" ref="P196:P199" si="269">Q196+V196</f>
        <v>3493</v>
      </c>
      <c r="Q196" s="35">
        <f>R196+S196+T196+U196</f>
        <v>3493</v>
      </c>
      <c r="R196" s="35"/>
      <c r="S196" s="107">
        <v>3493</v>
      </c>
      <c r="T196" s="35"/>
      <c r="U196" s="35"/>
      <c r="V196" s="35"/>
      <c r="W196" s="35"/>
      <c r="X196" s="35"/>
      <c r="Y196" s="35"/>
      <c r="Z196" s="35"/>
      <c r="AA196" s="35"/>
      <c r="AB196" s="35"/>
      <c r="AC196" s="91">
        <f t="shared" si="224"/>
        <v>96.678660393025183</v>
      </c>
      <c r="AD196" s="12" t="s">
        <v>314</v>
      </c>
      <c r="AE196" s="45"/>
      <c r="AF196">
        <v>1</v>
      </c>
    </row>
    <row r="197" spans="1:32" ht="74.25" customHeight="1">
      <c r="A197" s="12" t="s">
        <v>54</v>
      </c>
      <c r="B197" s="5" t="s">
        <v>198</v>
      </c>
      <c r="C197" s="39">
        <f t="shared" si="265"/>
        <v>21000</v>
      </c>
      <c r="D197" s="39">
        <f t="shared" si="266"/>
        <v>21000</v>
      </c>
      <c r="E197" s="35">
        <v>21000</v>
      </c>
      <c r="F197" s="35"/>
      <c r="G197" s="35"/>
      <c r="H197" s="35"/>
      <c r="I197" s="39">
        <f t="shared" si="267"/>
        <v>0</v>
      </c>
      <c r="J197" s="39">
        <f t="shared" si="268"/>
        <v>0</v>
      </c>
      <c r="K197" s="35"/>
      <c r="L197" s="35"/>
      <c r="M197" s="35"/>
      <c r="N197" s="35"/>
      <c r="O197" s="35"/>
      <c r="P197" s="35">
        <f t="shared" si="269"/>
        <v>643</v>
      </c>
      <c r="Q197" s="35">
        <f t="shared" ref="Q197:Q199" si="270">R197+S197+T197+U197</f>
        <v>643</v>
      </c>
      <c r="R197" s="102">
        <v>643</v>
      </c>
      <c r="S197" s="35"/>
      <c r="T197" s="35"/>
      <c r="U197" s="35"/>
      <c r="V197" s="35">
        <f t="shared" ref="V197" si="271">W197+AB197</f>
        <v>0</v>
      </c>
      <c r="W197" s="35">
        <f t="shared" ref="W197" si="272">X197+Y197+Z197+AA197</f>
        <v>0</v>
      </c>
      <c r="X197" s="35"/>
      <c r="Y197" s="35"/>
      <c r="Z197" s="35"/>
      <c r="AA197" s="35"/>
      <c r="AB197" s="35"/>
      <c r="AC197" s="91">
        <f t="shared" si="224"/>
        <v>3.0619047619047617</v>
      </c>
      <c r="AD197" s="12" t="s">
        <v>271</v>
      </c>
      <c r="AE197" s="45"/>
      <c r="AF197">
        <v>1</v>
      </c>
    </row>
    <row r="198" spans="1:32" ht="56.25">
      <c r="A198" s="12" t="s">
        <v>138</v>
      </c>
      <c r="B198" s="5" t="s">
        <v>199</v>
      </c>
      <c r="C198" s="39">
        <f t="shared" si="265"/>
        <v>43000</v>
      </c>
      <c r="D198" s="39">
        <f t="shared" si="266"/>
        <v>43000</v>
      </c>
      <c r="E198" s="35"/>
      <c r="F198" s="35">
        <v>43000</v>
      </c>
      <c r="G198" s="35"/>
      <c r="H198" s="35"/>
      <c r="I198" s="39">
        <f t="shared" si="267"/>
        <v>0</v>
      </c>
      <c r="J198" s="39">
        <f t="shared" si="268"/>
        <v>0</v>
      </c>
      <c r="K198" s="35"/>
      <c r="L198" s="35"/>
      <c r="M198" s="35"/>
      <c r="N198" s="35"/>
      <c r="O198" s="35"/>
      <c r="P198" s="35">
        <f t="shared" si="269"/>
        <v>7018</v>
      </c>
      <c r="Q198" s="35">
        <f t="shared" si="270"/>
        <v>7018</v>
      </c>
      <c r="R198" s="35"/>
      <c r="S198" s="107">
        <v>7018</v>
      </c>
      <c r="T198" s="35"/>
      <c r="U198" s="35"/>
      <c r="V198" s="35"/>
      <c r="W198" s="35"/>
      <c r="X198" s="35"/>
      <c r="Y198" s="35"/>
      <c r="Z198" s="35"/>
      <c r="AA198" s="35"/>
      <c r="AB198" s="35"/>
      <c r="AC198" s="91">
        <f t="shared" si="224"/>
        <v>16.32093023255814</v>
      </c>
      <c r="AD198" s="12" t="s">
        <v>271</v>
      </c>
      <c r="AE198" s="45"/>
      <c r="AF198">
        <v>1</v>
      </c>
    </row>
    <row r="199" spans="1:32" ht="68.25" customHeight="1">
      <c r="A199" s="12" t="s">
        <v>140</v>
      </c>
      <c r="B199" s="5" t="s">
        <v>200</v>
      </c>
      <c r="C199" s="39">
        <f t="shared" si="265"/>
        <v>608112</v>
      </c>
      <c r="D199" s="39">
        <f t="shared" si="266"/>
        <v>258112</v>
      </c>
      <c r="E199" s="35">
        <v>229112</v>
      </c>
      <c r="F199" s="35">
        <v>29000</v>
      </c>
      <c r="G199" s="35"/>
      <c r="H199" s="35"/>
      <c r="I199" s="39">
        <f t="shared" si="267"/>
        <v>350000</v>
      </c>
      <c r="J199" s="39">
        <f t="shared" si="268"/>
        <v>350000</v>
      </c>
      <c r="K199" s="35">
        <v>350000</v>
      </c>
      <c r="L199" s="35"/>
      <c r="M199" s="35"/>
      <c r="N199" s="35"/>
      <c r="O199" s="35"/>
      <c r="P199" s="35">
        <f t="shared" si="269"/>
        <v>46968</v>
      </c>
      <c r="Q199" s="35">
        <f t="shared" si="270"/>
        <v>15023</v>
      </c>
      <c r="R199" s="35"/>
      <c r="S199" s="107">
        <v>15023</v>
      </c>
      <c r="T199" s="35"/>
      <c r="U199" s="35"/>
      <c r="V199" s="35">
        <f t="shared" ref="V199" si="273">W199+AB199</f>
        <v>31945</v>
      </c>
      <c r="W199" s="35">
        <f t="shared" ref="W199" si="274">X199+Y199+Z199+AA199</f>
        <v>31945</v>
      </c>
      <c r="X199" s="102">
        <v>31945</v>
      </c>
      <c r="Y199" s="35"/>
      <c r="Z199" s="35"/>
      <c r="AA199" s="35"/>
      <c r="AB199" s="35"/>
      <c r="AC199" s="91">
        <f t="shared" si="224"/>
        <v>7.7235772357723578</v>
      </c>
      <c r="AD199" s="12" t="s">
        <v>271</v>
      </c>
      <c r="AE199" s="45"/>
      <c r="AF199">
        <v>1</v>
      </c>
    </row>
    <row r="200" spans="1:32" ht="58.5" customHeight="1">
      <c r="A200" s="12" t="s">
        <v>201</v>
      </c>
      <c r="B200" s="5" t="s">
        <v>202</v>
      </c>
      <c r="C200" s="39">
        <f t="shared" si="265"/>
        <v>12309</v>
      </c>
      <c r="D200" s="39">
        <f t="shared" si="266"/>
        <v>12309</v>
      </c>
      <c r="E200" s="35"/>
      <c r="F200" s="35">
        <v>12309</v>
      </c>
      <c r="G200" s="35"/>
      <c r="H200" s="35"/>
      <c r="I200" s="39">
        <f t="shared" si="267"/>
        <v>0</v>
      </c>
      <c r="J200" s="39">
        <f t="shared" si="268"/>
        <v>0</v>
      </c>
      <c r="K200" s="35"/>
      <c r="L200" s="35"/>
      <c r="M200" s="35"/>
      <c r="N200" s="35"/>
      <c r="O200" s="35"/>
      <c r="P200" s="35"/>
      <c r="Q200" s="35"/>
      <c r="R200" s="35"/>
      <c r="S200" s="35"/>
      <c r="T200" s="35"/>
      <c r="U200" s="35"/>
      <c r="V200" s="35"/>
      <c r="W200" s="35"/>
      <c r="X200" s="35"/>
      <c r="Y200" s="35"/>
      <c r="Z200" s="35"/>
      <c r="AA200" s="35"/>
      <c r="AB200" s="35"/>
      <c r="AC200" s="91">
        <f t="shared" si="224"/>
        <v>0</v>
      </c>
      <c r="AD200" s="12" t="s">
        <v>315</v>
      </c>
      <c r="AE200" s="45"/>
      <c r="AF200">
        <v>1</v>
      </c>
    </row>
    <row r="201" spans="1:32" ht="63.75" customHeight="1">
      <c r="A201" s="12" t="s">
        <v>203</v>
      </c>
      <c r="B201" s="5" t="s">
        <v>204</v>
      </c>
      <c r="C201" s="39">
        <f t="shared" si="265"/>
        <v>358620</v>
      </c>
      <c r="D201" s="39">
        <f t="shared" si="266"/>
        <v>108620</v>
      </c>
      <c r="E201" s="35">
        <v>0</v>
      </c>
      <c r="F201" s="35">
        <v>108620</v>
      </c>
      <c r="G201" s="35"/>
      <c r="H201" s="35"/>
      <c r="I201" s="39">
        <f t="shared" si="267"/>
        <v>250000</v>
      </c>
      <c r="J201" s="39">
        <f t="shared" si="268"/>
        <v>250000</v>
      </c>
      <c r="K201" s="35">
        <v>250000</v>
      </c>
      <c r="L201" s="35"/>
      <c r="M201" s="35"/>
      <c r="N201" s="35"/>
      <c r="O201" s="35"/>
      <c r="P201" s="35">
        <f>Q201+V201</f>
        <v>95977</v>
      </c>
      <c r="Q201" s="35">
        <f>R201+S201+T201+U201</f>
        <v>23807</v>
      </c>
      <c r="R201" s="35"/>
      <c r="S201" s="107">
        <v>23807</v>
      </c>
      <c r="T201" s="35"/>
      <c r="U201" s="35"/>
      <c r="V201" s="35">
        <f t="shared" ref="V201" si="275">W201+AB201</f>
        <v>72170</v>
      </c>
      <c r="W201" s="35">
        <f t="shared" ref="W201" si="276">X201+Y201+Z201+AA201</f>
        <v>72170</v>
      </c>
      <c r="X201" s="102">
        <v>72170</v>
      </c>
      <c r="Y201" s="35"/>
      <c r="Z201" s="35"/>
      <c r="AA201" s="35"/>
      <c r="AB201" s="35"/>
      <c r="AC201" s="91">
        <f t="shared" si="224"/>
        <v>26.762868774747645</v>
      </c>
      <c r="AD201" s="12" t="s">
        <v>315</v>
      </c>
      <c r="AE201" s="45"/>
      <c r="AF201">
        <v>1</v>
      </c>
    </row>
    <row r="202" spans="1:32" ht="37.5">
      <c r="A202" s="12" t="s">
        <v>143</v>
      </c>
      <c r="B202" s="5" t="s">
        <v>205</v>
      </c>
      <c r="C202" s="39">
        <f t="shared" si="265"/>
        <v>3748</v>
      </c>
      <c r="D202" s="39">
        <f t="shared" si="266"/>
        <v>3748</v>
      </c>
      <c r="E202" s="35">
        <v>3748</v>
      </c>
      <c r="F202" s="35"/>
      <c r="G202" s="35"/>
      <c r="H202" s="35"/>
      <c r="I202" s="39">
        <f t="shared" si="267"/>
        <v>0</v>
      </c>
      <c r="J202" s="39">
        <f t="shared" si="268"/>
        <v>0</v>
      </c>
      <c r="K202" s="35"/>
      <c r="L202" s="35"/>
      <c r="M202" s="35"/>
      <c r="N202" s="35"/>
      <c r="O202" s="35"/>
      <c r="P202" s="35"/>
      <c r="Q202" s="35"/>
      <c r="R202" s="35"/>
      <c r="S202" s="35"/>
      <c r="T202" s="35"/>
      <c r="U202" s="35"/>
      <c r="V202" s="35"/>
      <c r="W202" s="35"/>
      <c r="X202" s="35"/>
      <c r="Y202" s="35"/>
      <c r="Z202" s="35"/>
      <c r="AA202" s="35"/>
      <c r="AB202" s="35"/>
      <c r="AC202" s="91">
        <f t="shared" si="224"/>
        <v>0</v>
      </c>
      <c r="AD202" s="12" t="s">
        <v>311</v>
      </c>
      <c r="AE202" s="45"/>
      <c r="AF202">
        <v>1</v>
      </c>
    </row>
    <row r="203" spans="1:32" ht="37.5">
      <c r="A203" s="12">
        <v>8</v>
      </c>
      <c r="B203" s="5" t="s">
        <v>340</v>
      </c>
      <c r="C203" s="39">
        <f t="shared" si="265"/>
        <v>46000</v>
      </c>
      <c r="D203" s="39">
        <f t="shared" si="266"/>
        <v>0</v>
      </c>
      <c r="E203" s="35"/>
      <c r="F203" s="35"/>
      <c r="G203" s="35"/>
      <c r="H203" s="35"/>
      <c r="I203" s="39">
        <f t="shared" si="267"/>
        <v>46000</v>
      </c>
      <c r="J203" s="39">
        <f t="shared" si="268"/>
        <v>46000</v>
      </c>
      <c r="K203" s="35">
        <v>46000</v>
      </c>
      <c r="L203" s="35"/>
      <c r="M203" s="35"/>
      <c r="N203" s="35"/>
      <c r="O203" s="35"/>
      <c r="P203" s="35"/>
      <c r="Q203" s="35"/>
      <c r="R203" s="35"/>
      <c r="S203" s="35"/>
      <c r="T203" s="35"/>
      <c r="U203" s="35"/>
      <c r="V203" s="35"/>
      <c r="W203" s="35"/>
      <c r="X203" s="35"/>
      <c r="Y203" s="35"/>
      <c r="Z203" s="35"/>
      <c r="AA203" s="35"/>
      <c r="AB203" s="35"/>
      <c r="AC203" s="91">
        <f t="shared" si="224"/>
        <v>0</v>
      </c>
      <c r="AD203" s="12" t="s">
        <v>341</v>
      </c>
      <c r="AE203" s="45"/>
    </row>
    <row r="204" spans="1:32" ht="19.5">
      <c r="A204" s="21" t="s">
        <v>46</v>
      </c>
      <c r="B204" s="56" t="s">
        <v>33</v>
      </c>
      <c r="C204" s="38">
        <f>SUM(C205:C207)</f>
        <v>36916</v>
      </c>
      <c r="D204" s="38">
        <f t="shared" ref="D204:AB204" si="277">SUM(D205:D207)</f>
        <v>36916</v>
      </c>
      <c r="E204" s="38">
        <f t="shared" si="277"/>
        <v>8575</v>
      </c>
      <c r="F204" s="38">
        <f t="shared" si="277"/>
        <v>28341</v>
      </c>
      <c r="G204" s="38">
        <f t="shared" si="277"/>
        <v>0</v>
      </c>
      <c r="H204" s="38">
        <f t="shared" si="277"/>
        <v>0</v>
      </c>
      <c r="I204" s="39">
        <f t="shared" si="267"/>
        <v>0</v>
      </c>
      <c r="J204" s="39">
        <f t="shared" si="268"/>
        <v>0</v>
      </c>
      <c r="K204" s="38">
        <f t="shared" si="277"/>
        <v>0</v>
      </c>
      <c r="L204" s="38">
        <f t="shared" si="277"/>
        <v>0</v>
      </c>
      <c r="M204" s="38">
        <f t="shared" si="277"/>
        <v>0</v>
      </c>
      <c r="N204" s="38">
        <f t="shared" si="277"/>
        <v>0</v>
      </c>
      <c r="O204" s="38">
        <f t="shared" si="277"/>
        <v>0</v>
      </c>
      <c r="P204" s="38">
        <f t="shared" si="277"/>
        <v>13167</v>
      </c>
      <c r="Q204" s="38">
        <f t="shared" si="277"/>
        <v>13167</v>
      </c>
      <c r="R204" s="38">
        <f t="shared" si="277"/>
        <v>4181</v>
      </c>
      <c r="S204" s="38">
        <f t="shared" si="277"/>
        <v>8986</v>
      </c>
      <c r="T204" s="38">
        <f t="shared" si="277"/>
        <v>0</v>
      </c>
      <c r="U204" s="38">
        <f t="shared" si="277"/>
        <v>0</v>
      </c>
      <c r="V204" s="38">
        <f t="shared" si="277"/>
        <v>0</v>
      </c>
      <c r="W204" s="38">
        <f t="shared" si="277"/>
        <v>0</v>
      </c>
      <c r="X204" s="38">
        <f t="shared" si="277"/>
        <v>0</v>
      </c>
      <c r="Y204" s="38">
        <f t="shared" si="277"/>
        <v>0</v>
      </c>
      <c r="Z204" s="38">
        <f t="shared" si="277"/>
        <v>0</v>
      </c>
      <c r="AA204" s="38">
        <f t="shared" si="277"/>
        <v>0</v>
      </c>
      <c r="AB204" s="38">
        <f t="shared" si="277"/>
        <v>0</v>
      </c>
      <c r="AC204" s="96">
        <f t="shared" si="224"/>
        <v>35.667461263408818</v>
      </c>
      <c r="AD204" s="31"/>
      <c r="AE204" s="51"/>
      <c r="AF204" s="38">
        <f t="shared" ref="AF204" si="278">SUM(AF205:AF207)</f>
        <v>3</v>
      </c>
    </row>
    <row r="205" spans="1:32" ht="56.25">
      <c r="A205" s="12" t="s">
        <v>49</v>
      </c>
      <c r="B205" s="5" t="s">
        <v>206</v>
      </c>
      <c r="C205" s="39">
        <f t="shared" ref="C205:C207" si="279">D205+I205</f>
        <v>5028</v>
      </c>
      <c r="D205" s="39">
        <f t="shared" ref="D205:D207" si="280">SUM(E205:H205)</f>
        <v>5028</v>
      </c>
      <c r="E205" s="35"/>
      <c r="F205" s="35">
        <v>5028</v>
      </c>
      <c r="G205" s="35"/>
      <c r="H205" s="35"/>
      <c r="I205" s="35"/>
      <c r="J205" s="35"/>
      <c r="K205" s="35"/>
      <c r="L205" s="35"/>
      <c r="M205" s="35"/>
      <c r="N205" s="35"/>
      <c r="O205" s="35"/>
      <c r="P205" s="35">
        <f t="shared" ref="P205:P207" si="281">Q205+V205</f>
        <v>5000</v>
      </c>
      <c r="Q205" s="35">
        <f t="shared" ref="Q205:Q207" si="282">R205+S205+T205+U205</f>
        <v>5000</v>
      </c>
      <c r="R205" s="35"/>
      <c r="S205" s="107">
        <v>5000</v>
      </c>
      <c r="T205" s="35"/>
      <c r="U205" s="35"/>
      <c r="V205" s="35"/>
      <c r="W205" s="35"/>
      <c r="X205" s="35"/>
      <c r="Y205" s="35"/>
      <c r="Z205" s="35"/>
      <c r="AA205" s="35"/>
      <c r="AB205" s="35"/>
      <c r="AC205" s="91">
        <f t="shared" si="224"/>
        <v>99.443118536197289</v>
      </c>
      <c r="AD205" s="12" t="s">
        <v>262</v>
      </c>
      <c r="AE205" s="45"/>
      <c r="AF205">
        <v>1</v>
      </c>
    </row>
    <row r="206" spans="1:32" ht="56.25">
      <c r="A206" s="12" t="s">
        <v>54</v>
      </c>
      <c r="B206" s="5" t="s">
        <v>207</v>
      </c>
      <c r="C206" s="39">
        <f t="shared" si="279"/>
        <v>8575</v>
      </c>
      <c r="D206" s="39">
        <f t="shared" si="280"/>
        <v>8575</v>
      </c>
      <c r="E206" s="35">
        <v>8575</v>
      </c>
      <c r="F206" s="35"/>
      <c r="G206" s="35"/>
      <c r="H206" s="35"/>
      <c r="I206" s="35"/>
      <c r="J206" s="35"/>
      <c r="K206" s="35"/>
      <c r="L206" s="35"/>
      <c r="M206" s="35"/>
      <c r="N206" s="35"/>
      <c r="O206" s="35"/>
      <c r="P206" s="35">
        <f t="shared" si="281"/>
        <v>4181</v>
      </c>
      <c r="Q206" s="35">
        <f t="shared" si="282"/>
        <v>4181</v>
      </c>
      <c r="R206" s="102">
        <v>4181</v>
      </c>
      <c r="S206" s="35"/>
      <c r="T206" s="35"/>
      <c r="U206" s="35"/>
      <c r="V206" s="35">
        <f t="shared" ref="V206" si="283">W206+AB206</f>
        <v>0</v>
      </c>
      <c r="W206" s="35">
        <f t="shared" ref="W206" si="284">X206+Y206+Z206+AA206</f>
        <v>0</v>
      </c>
      <c r="X206" s="35"/>
      <c r="Y206" s="35"/>
      <c r="Z206" s="35"/>
      <c r="AA206" s="35"/>
      <c r="AB206" s="35"/>
      <c r="AC206" s="91">
        <f t="shared" si="224"/>
        <v>48.758017492711367</v>
      </c>
      <c r="AD206" s="12" t="s">
        <v>262</v>
      </c>
      <c r="AE206" s="45"/>
      <c r="AF206">
        <v>1</v>
      </c>
    </row>
    <row r="207" spans="1:32" ht="54.75" customHeight="1">
      <c r="A207" s="12" t="s">
        <v>138</v>
      </c>
      <c r="B207" s="5" t="s">
        <v>208</v>
      </c>
      <c r="C207" s="39">
        <f t="shared" si="279"/>
        <v>23313</v>
      </c>
      <c r="D207" s="39">
        <f t="shared" si="280"/>
        <v>23313</v>
      </c>
      <c r="E207" s="35"/>
      <c r="F207" s="35">
        <v>23313</v>
      </c>
      <c r="G207" s="35"/>
      <c r="H207" s="35"/>
      <c r="I207" s="35"/>
      <c r="J207" s="35"/>
      <c r="K207" s="35"/>
      <c r="L207" s="35"/>
      <c r="M207" s="35"/>
      <c r="N207" s="35"/>
      <c r="O207" s="35"/>
      <c r="P207" s="35">
        <f t="shared" si="281"/>
        <v>3986</v>
      </c>
      <c r="Q207" s="35">
        <f t="shared" si="282"/>
        <v>3986</v>
      </c>
      <c r="R207" s="35"/>
      <c r="S207" s="107">
        <v>3986</v>
      </c>
      <c r="T207" s="35"/>
      <c r="U207" s="35"/>
      <c r="V207" s="35"/>
      <c r="W207" s="35"/>
      <c r="X207" s="35"/>
      <c r="Y207" s="35"/>
      <c r="Z207" s="35"/>
      <c r="AA207" s="35"/>
      <c r="AB207" s="35"/>
      <c r="AC207" s="91">
        <f t="shared" si="224"/>
        <v>17.097756616480076</v>
      </c>
      <c r="AD207" s="12" t="s">
        <v>315</v>
      </c>
      <c r="AE207" s="45"/>
      <c r="AF207">
        <v>1</v>
      </c>
    </row>
    <row r="208" spans="1:32">
      <c r="A208" s="16" t="s">
        <v>34</v>
      </c>
      <c r="B208" s="2" t="s">
        <v>35</v>
      </c>
      <c r="C208" s="34">
        <f>C209+C211+C217</f>
        <v>2445665</v>
      </c>
      <c r="D208" s="34">
        <f t="shared" ref="D208:AB208" si="285">D209+D211+D217</f>
        <v>460665</v>
      </c>
      <c r="E208" s="34">
        <f t="shared" si="285"/>
        <v>207602</v>
      </c>
      <c r="F208" s="34">
        <f t="shared" si="285"/>
        <v>253063</v>
      </c>
      <c r="G208" s="34">
        <f t="shared" si="285"/>
        <v>0</v>
      </c>
      <c r="H208" s="34">
        <f t="shared" si="285"/>
        <v>0</v>
      </c>
      <c r="I208" s="34">
        <f t="shared" si="285"/>
        <v>1985000</v>
      </c>
      <c r="J208" s="34">
        <f t="shared" si="285"/>
        <v>1985000</v>
      </c>
      <c r="K208" s="34">
        <f t="shared" si="285"/>
        <v>1985000</v>
      </c>
      <c r="L208" s="34">
        <f t="shared" si="285"/>
        <v>0</v>
      </c>
      <c r="M208" s="34">
        <f t="shared" si="285"/>
        <v>0</v>
      </c>
      <c r="N208" s="34">
        <f t="shared" si="285"/>
        <v>0</v>
      </c>
      <c r="O208" s="34">
        <f t="shared" si="285"/>
        <v>0</v>
      </c>
      <c r="P208" s="34">
        <f t="shared" si="285"/>
        <v>884389</v>
      </c>
      <c r="Q208" s="34">
        <f t="shared" si="285"/>
        <v>282744</v>
      </c>
      <c r="R208" s="34">
        <f t="shared" si="285"/>
        <v>50301</v>
      </c>
      <c r="S208" s="34">
        <f t="shared" si="285"/>
        <v>232443</v>
      </c>
      <c r="T208" s="34">
        <f t="shared" si="285"/>
        <v>0</v>
      </c>
      <c r="U208" s="34">
        <f t="shared" si="285"/>
        <v>0</v>
      </c>
      <c r="V208" s="34">
        <f t="shared" si="285"/>
        <v>601645</v>
      </c>
      <c r="W208" s="34">
        <f t="shared" si="285"/>
        <v>601645</v>
      </c>
      <c r="X208" s="34">
        <f t="shared" si="285"/>
        <v>601645</v>
      </c>
      <c r="Y208" s="34">
        <f t="shared" si="285"/>
        <v>0</v>
      </c>
      <c r="Z208" s="34">
        <f t="shared" si="285"/>
        <v>0</v>
      </c>
      <c r="AA208" s="34">
        <f t="shared" si="285"/>
        <v>0</v>
      </c>
      <c r="AB208" s="34">
        <f t="shared" si="285"/>
        <v>0</v>
      </c>
      <c r="AC208" s="90">
        <f t="shared" si="224"/>
        <v>36.161493908609728</v>
      </c>
      <c r="AD208" s="16">
        <v>0</v>
      </c>
      <c r="AE208" s="44">
        <v>0</v>
      </c>
      <c r="AF208" s="34">
        <f t="shared" ref="AF208" si="286">AF209+AF211+AF217</f>
        <v>8</v>
      </c>
    </row>
    <row r="209" spans="1:32" ht="19.5">
      <c r="A209" s="21" t="s">
        <v>209</v>
      </c>
      <c r="B209" s="56" t="s">
        <v>210</v>
      </c>
      <c r="C209" s="38">
        <f>C210</f>
        <v>2222755</v>
      </c>
      <c r="D209" s="38">
        <f t="shared" ref="D209:AB209" si="287">D210</f>
        <v>267755</v>
      </c>
      <c r="E209" s="38">
        <f t="shared" si="287"/>
        <v>14692</v>
      </c>
      <c r="F209" s="38">
        <f t="shared" si="287"/>
        <v>253063</v>
      </c>
      <c r="G209" s="38">
        <f t="shared" si="287"/>
        <v>0</v>
      </c>
      <c r="H209" s="38">
        <f t="shared" si="287"/>
        <v>0</v>
      </c>
      <c r="I209" s="38">
        <f t="shared" si="287"/>
        <v>1955000</v>
      </c>
      <c r="J209" s="38">
        <f t="shared" si="287"/>
        <v>1955000</v>
      </c>
      <c r="K209" s="38">
        <f t="shared" si="287"/>
        <v>1955000</v>
      </c>
      <c r="L209" s="38">
        <f t="shared" si="287"/>
        <v>0</v>
      </c>
      <c r="M209" s="38">
        <f t="shared" si="287"/>
        <v>0</v>
      </c>
      <c r="N209" s="38">
        <f t="shared" si="287"/>
        <v>0</v>
      </c>
      <c r="O209" s="38">
        <f t="shared" si="287"/>
        <v>0</v>
      </c>
      <c r="P209" s="38">
        <f t="shared" si="287"/>
        <v>804088</v>
      </c>
      <c r="Q209" s="38">
        <f t="shared" si="287"/>
        <v>232443</v>
      </c>
      <c r="R209" s="38">
        <f t="shared" si="287"/>
        <v>0</v>
      </c>
      <c r="S209" s="38">
        <f t="shared" si="287"/>
        <v>232443</v>
      </c>
      <c r="T209" s="38">
        <f t="shared" si="287"/>
        <v>0</v>
      </c>
      <c r="U209" s="38">
        <f t="shared" si="287"/>
        <v>0</v>
      </c>
      <c r="V209" s="38">
        <f t="shared" si="287"/>
        <v>571645</v>
      </c>
      <c r="W209" s="38">
        <f t="shared" si="287"/>
        <v>571645</v>
      </c>
      <c r="X209" s="38">
        <f t="shared" si="287"/>
        <v>571645</v>
      </c>
      <c r="Y209" s="38">
        <f t="shared" si="287"/>
        <v>0</v>
      </c>
      <c r="Z209" s="38">
        <f t="shared" si="287"/>
        <v>0</v>
      </c>
      <c r="AA209" s="38">
        <f t="shared" si="287"/>
        <v>0</v>
      </c>
      <c r="AB209" s="38">
        <f t="shared" si="287"/>
        <v>0</v>
      </c>
      <c r="AC209" s="96">
        <f t="shared" si="224"/>
        <v>36.17528697494776</v>
      </c>
      <c r="AD209" s="31"/>
      <c r="AE209" s="51">
        <v>0</v>
      </c>
      <c r="AF209" s="38">
        <f t="shared" ref="AF209" si="288">AF210</f>
        <v>1</v>
      </c>
    </row>
    <row r="210" spans="1:32" ht="89.25" customHeight="1">
      <c r="A210" s="3"/>
      <c r="B210" s="5" t="s">
        <v>211</v>
      </c>
      <c r="C210" s="39">
        <f t="shared" ref="C210" si="289">D210+I210</f>
        <v>2222755</v>
      </c>
      <c r="D210" s="39">
        <f t="shared" ref="D210" si="290">SUM(E210:H210)</f>
        <v>267755</v>
      </c>
      <c r="E210" s="35">
        <v>14692</v>
      </c>
      <c r="F210" s="35">
        <v>253063</v>
      </c>
      <c r="G210" s="35"/>
      <c r="H210" s="35"/>
      <c r="I210" s="39">
        <f t="shared" ref="I210" si="291">J210+O210</f>
        <v>1955000</v>
      </c>
      <c r="J210" s="39">
        <f t="shared" ref="J210" si="292">SUM(K210:N210)</f>
        <v>1955000</v>
      </c>
      <c r="K210" s="35">
        <v>1955000</v>
      </c>
      <c r="L210" s="35"/>
      <c r="M210" s="35"/>
      <c r="N210" s="35"/>
      <c r="O210" s="35"/>
      <c r="P210" s="35">
        <f>Q210+V210</f>
        <v>804088</v>
      </c>
      <c r="Q210" s="35">
        <f>R210+S210+T210+U210</f>
        <v>232443</v>
      </c>
      <c r="R210" s="35"/>
      <c r="S210" s="107">
        <v>232443</v>
      </c>
      <c r="T210" s="35"/>
      <c r="U210" s="35"/>
      <c r="V210" s="35">
        <f t="shared" ref="V210" si="293">W210+AB210</f>
        <v>571645</v>
      </c>
      <c r="W210" s="35">
        <f t="shared" ref="W210" si="294">X210+Y210+Z210+AA210</f>
        <v>571645</v>
      </c>
      <c r="X210" s="102">
        <v>571645</v>
      </c>
      <c r="Y210" s="35"/>
      <c r="Z210" s="35"/>
      <c r="AA210" s="35"/>
      <c r="AB210" s="35"/>
      <c r="AC210" s="91">
        <f t="shared" si="224"/>
        <v>36.17528697494776</v>
      </c>
      <c r="AD210" s="12" t="s">
        <v>271</v>
      </c>
      <c r="AE210" s="45"/>
      <c r="AF210">
        <v>1</v>
      </c>
    </row>
    <row r="211" spans="1:32" ht="19.5">
      <c r="A211" s="21" t="s">
        <v>52</v>
      </c>
      <c r="B211" s="56" t="s">
        <v>32</v>
      </c>
      <c r="C211" s="38">
        <f>SUM(C212:C216)</f>
        <v>148808</v>
      </c>
      <c r="D211" s="38">
        <f t="shared" ref="D211:AB211" si="295">SUM(D212:D216)</f>
        <v>118808</v>
      </c>
      <c r="E211" s="38">
        <f t="shared" si="295"/>
        <v>118808</v>
      </c>
      <c r="F211" s="38">
        <f t="shared" si="295"/>
        <v>0</v>
      </c>
      <c r="G211" s="38">
        <f t="shared" si="295"/>
        <v>0</v>
      </c>
      <c r="H211" s="38">
        <f t="shared" si="295"/>
        <v>0</v>
      </c>
      <c r="I211" s="38">
        <f t="shared" si="295"/>
        <v>30000</v>
      </c>
      <c r="J211" s="38">
        <f t="shared" si="295"/>
        <v>30000</v>
      </c>
      <c r="K211" s="38">
        <f t="shared" si="295"/>
        <v>30000</v>
      </c>
      <c r="L211" s="38">
        <f t="shared" si="295"/>
        <v>0</v>
      </c>
      <c r="M211" s="38">
        <f t="shared" si="295"/>
        <v>0</v>
      </c>
      <c r="N211" s="38">
        <f t="shared" si="295"/>
        <v>0</v>
      </c>
      <c r="O211" s="38">
        <f t="shared" si="295"/>
        <v>0</v>
      </c>
      <c r="P211" s="38">
        <f t="shared" si="295"/>
        <v>75403</v>
      </c>
      <c r="Q211" s="38">
        <f t="shared" si="295"/>
        <v>45403</v>
      </c>
      <c r="R211" s="38">
        <f t="shared" si="295"/>
        <v>45403</v>
      </c>
      <c r="S211" s="38">
        <f t="shared" si="295"/>
        <v>0</v>
      </c>
      <c r="T211" s="38">
        <f t="shared" si="295"/>
        <v>0</v>
      </c>
      <c r="U211" s="38">
        <f t="shared" si="295"/>
        <v>0</v>
      </c>
      <c r="V211" s="38">
        <f t="shared" si="295"/>
        <v>30000</v>
      </c>
      <c r="W211" s="38">
        <f t="shared" si="295"/>
        <v>30000</v>
      </c>
      <c r="X211" s="38">
        <f t="shared" si="295"/>
        <v>30000</v>
      </c>
      <c r="Y211" s="38">
        <f t="shared" si="295"/>
        <v>0</v>
      </c>
      <c r="Z211" s="38">
        <f t="shared" si="295"/>
        <v>0</v>
      </c>
      <c r="AA211" s="38">
        <f t="shared" si="295"/>
        <v>0</v>
      </c>
      <c r="AB211" s="38">
        <f t="shared" si="295"/>
        <v>0</v>
      </c>
      <c r="AC211" s="96">
        <f t="shared" si="224"/>
        <v>50.67133487446911</v>
      </c>
      <c r="AD211" s="31"/>
      <c r="AE211" s="51"/>
      <c r="AF211" s="38">
        <f t="shared" ref="AF211" si="296">SUM(AF212:AF216)</f>
        <v>4</v>
      </c>
    </row>
    <row r="212" spans="1:32" ht="67.5" customHeight="1">
      <c r="A212" s="12" t="s">
        <v>49</v>
      </c>
      <c r="B212" s="5" t="s">
        <v>212</v>
      </c>
      <c r="C212" s="39">
        <f t="shared" ref="C212:C216" si="297">D212+I212</f>
        <v>62000</v>
      </c>
      <c r="D212" s="39">
        <f t="shared" ref="D212:D216" si="298">SUM(E212:H212)</f>
        <v>62000</v>
      </c>
      <c r="E212" s="35">
        <v>62000</v>
      </c>
      <c r="F212" s="35"/>
      <c r="G212" s="35"/>
      <c r="H212" s="35"/>
      <c r="I212" s="39">
        <f t="shared" ref="I212:I216" si="299">J212+O212</f>
        <v>0</v>
      </c>
      <c r="J212" s="39">
        <f t="shared" ref="J212:J216" si="300">SUM(K212:N212)</f>
        <v>0</v>
      </c>
      <c r="K212" s="35"/>
      <c r="L212" s="35"/>
      <c r="M212" s="35"/>
      <c r="N212" s="35"/>
      <c r="O212" s="35"/>
      <c r="P212" s="35">
        <f t="shared" ref="P212:P216" si="301">Q212+V212</f>
        <v>15965</v>
      </c>
      <c r="Q212" s="35">
        <f t="shared" ref="Q212:Q216" si="302">R212+S212+T212+U212</f>
        <v>15965</v>
      </c>
      <c r="R212" s="102">
        <v>15965</v>
      </c>
      <c r="S212" s="35"/>
      <c r="T212" s="35"/>
      <c r="U212" s="35"/>
      <c r="V212" s="35"/>
      <c r="W212" s="35"/>
      <c r="X212" s="35"/>
      <c r="Y212" s="35"/>
      <c r="Z212" s="35"/>
      <c r="AA212" s="35"/>
      <c r="AB212" s="35"/>
      <c r="AC212" s="91">
        <f t="shared" si="224"/>
        <v>25.75</v>
      </c>
      <c r="AD212" s="12" t="s">
        <v>271</v>
      </c>
      <c r="AE212" s="45"/>
      <c r="AF212">
        <v>1</v>
      </c>
    </row>
    <row r="213" spans="1:32" ht="49.5" customHeight="1">
      <c r="A213" s="12">
        <v>2</v>
      </c>
      <c r="B213" s="5" t="s">
        <v>213</v>
      </c>
      <c r="C213" s="39">
        <f t="shared" si="297"/>
        <v>30000</v>
      </c>
      <c r="D213" s="39">
        <f t="shared" si="298"/>
        <v>30000</v>
      </c>
      <c r="E213" s="35">
        <v>30000</v>
      </c>
      <c r="F213" s="35"/>
      <c r="G213" s="35"/>
      <c r="H213" s="35"/>
      <c r="I213" s="39">
        <f t="shared" si="299"/>
        <v>0</v>
      </c>
      <c r="J213" s="39">
        <f t="shared" si="300"/>
        <v>0</v>
      </c>
      <c r="K213" s="35"/>
      <c r="L213" s="35"/>
      <c r="M213" s="35"/>
      <c r="N213" s="35"/>
      <c r="O213" s="35"/>
      <c r="P213" s="35">
        <f t="shared" si="301"/>
        <v>29438</v>
      </c>
      <c r="Q213" s="35">
        <f t="shared" si="302"/>
        <v>29438</v>
      </c>
      <c r="R213" s="102">
        <v>29438</v>
      </c>
      <c r="S213" s="35"/>
      <c r="T213" s="35"/>
      <c r="U213" s="35"/>
      <c r="V213" s="35"/>
      <c r="W213" s="35"/>
      <c r="X213" s="35"/>
      <c r="Y213" s="35"/>
      <c r="Z213" s="35"/>
      <c r="AA213" s="35"/>
      <c r="AB213" s="35"/>
      <c r="AC213" s="91">
        <f t="shared" si="224"/>
        <v>98.126666666666665</v>
      </c>
      <c r="AD213" s="12" t="s">
        <v>265</v>
      </c>
      <c r="AE213" s="45"/>
      <c r="AF213">
        <v>1</v>
      </c>
    </row>
    <row r="214" spans="1:32" ht="56.25">
      <c r="A214" s="12">
        <v>3</v>
      </c>
      <c r="B214" s="5" t="s">
        <v>214</v>
      </c>
      <c r="C214" s="39">
        <f t="shared" si="297"/>
        <v>15000</v>
      </c>
      <c r="D214" s="39">
        <f t="shared" si="298"/>
        <v>15000</v>
      </c>
      <c r="E214" s="35">
        <v>15000</v>
      </c>
      <c r="F214" s="35"/>
      <c r="G214" s="35"/>
      <c r="H214" s="35"/>
      <c r="I214" s="39">
        <f t="shared" si="299"/>
        <v>0</v>
      </c>
      <c r="J214" s="39">
        <f t="shared" si="300"/>
        <v>0</v>
      </c>
      <c r="K214" s="35"/>
      <c r="L214" s="35"/>
      <c r="M214" s="35"/>
      <c r="N214" s="35"/>
      <c r="O214" s="35"/>
      <c r="P214" s="35">
        <f t="shared" si="301"/>
        <v>0</v>
      </c>
      <c r="Q214" s="35">
        <f t="shared" si="302"/>
        <v>0</v>
      </c>
      <c r="R214" s="35"/>
      <c r="S214" s="35"/>
      <c r="T214" s="35"/>
      <c r="U214" s="35"/>
      <c r="V214" s="35"/>
      <c r="W214" s="35"/>
      <c r="X214" s="35"/>
      <c r="Y214" s="35"/>
      <c r="Z214" s="35"/>
      <c r="AA214" s="35"/>
      <c r="AB214" s="35"/>
      <c r="AC214" s="91">
        <f t="shared" si="224"/>
        <v>0</v>
      </c>
      <c r="AD214" s="12" t="s">
        <v>261</v>
      </c>
      <c r="AE214" s="45"/>
      <c r="AF214">
        <v>1</v>
      </c>
    </row>
    <row r="215" spans="1:32" ht="69.75" customHeight="1">
      <c r="A215" s="12" t="s">
        <v>140</v>
      </c>
      <c r="B215" s="5" t="s">
        <v>215</v>
      </c>
      <c r="C215" s="39">
        <f t="shared" si="297"/>
        <v>11808</v>
      </c>
      <c r="D215" s="39">
        <f t="shared" si="298"/>
        <v>11808</v>
      </c>
      <c r="E215" s="35">
        <v>11808</v>
      </c>
      <c r="F215" s="35"/>
      <c r="G215" s="35"/>
      <c r="H215" s="35"/>
      <c r="I215" s="39">
        <f t="shared" si="299"/>
        <v>0</v>
      </c>
      <c r="J215" s="39">
        <f t="shared" si="300"/>
        <v>0</v>
      </c>
      <c r="K215" s="35"/>
      <c r="L215" s="35"/>
      <c r="M215" s="35"/>
      <c r="N215" s="35"/>
      <c r="O215" s="35"/>
      <c r="P215" s="35">
        <f t="shared" si="301"/>
        <v>0</v>
      </c>
      <c r="Q215" s="35">
        <f t="shared" si="302"/>
        <v>0</v>
      </c>
      <c r="R215" s="35"/>
      <c r="S215" s="35"/>
      <c r="T215" s="35"/>
      <c r="U215" s="35"/>
      <c r="V215" s="35"/>
      <c r="W215" s="35"/>
      <c r="X215" s="35"/>
      <c r="Y215" s="35"/>
      <c r="Z215" s="35"/>
      <c r="AA215" s="35"/>
      <c r="AB215" s="35"/>
      <c r="AC215" s="91">
        <f t="shared" si="224"/>
        <v>0</v>
      </c>
      <c r="AD215" s="12" t="s">
        <v>314</v>
      </c>
      <c r="AE215" s="45"/>
      <c r="AF215">
        <v>1</v>
      </c>
    </row>
    <row r="216" spans="1:32" ht="55.5" customHeight="1">
      <c r="A216" s="12">
        <v>5</v>
      </c>
      <c r="B216" s="5" t="s">
        <v>342</v>
      </c>
      <c r="C216" s="39">
        <f t="shared" si="297"/>
        <v>30000</v>
      </c>
      <c r="D216" s="39">
        <f t="shared" si="298"/>
        <v>0</v>
      </c>
      <c r="E216" s="35"/>
      <c r="F216" s="35"/>
      <c r="G216" s="35"/>
      <c r="H216" s="35"/>
      <c r="I216" s="39">
        <f t="shared" si="299"/>
        <v>30000</v>
      </c>
      <c r="J216" s="39">
        <f t="shared" si="300"/>
        <v>30000</v>
      </c>
      <c r="K216" s="35">
        <v>30000</v>
      </c>
      <c r="L216" s="35"/>
      <c r="M216" s="35"/>
      <c r="N216" s="35"/>
      <c r="O216" s="35"/>
      <c r="P216" s="35">
        <f t="shared" si="301"/>
        <v>30000</v>
      </c>
      <c r="Q216" s="35">
        <f t="shared" si="302"/>
        <v>0</v>
      </c>
      <c r="R216" s="35"/>
      <c r="S216" s="35"/>
      <c r="T216" s="35"/>
      <c r="U216" s="35"/>
      <c r="V216" s="35">
        <f t="shared" ref="V216" si="303">W216+AB216</f>
        <v>30000</v>
      </c>
      <c r="W216" s="35">
        <f t="shared" ref="W216" si="304">X216+Y216+Z216+AA216</f>
        <v>30000</v>
      </c>
      <c r="X216" s="102">
        <v>30000</v>
      </c>
      <c r="Y216" s="35"/>
      <c r="Z216" s="35"/>
      <c r="AA216" s="35"/>
      <c r="AB216" s="35"/>
      <c r="AC216" s="91">
        <f t="shared" si="224"/>
        <v>100</v>
      </c>
      <c r="AD216" s="12" t="s">
        <v>271</v>
      </c>
      <c r="AE216" s="45"/>
    </row>
    <row r="217" spans="1:32" ht="19.5">
      <c r="A217" s="21" t="s">
        <v>46</v>
      </c>
      <c r="B217" s="56" t="s">
        <v>33</v>
      </c>
      <c r="C217" s="38">
        <f>SUM(C218:C220)</f>
        <v>74102</v>
      </c>
      <c r="D217" s="38">
        <f t="shared" ref="D217:AB217" si="305">SUM(D218:D220)</f>
        <v>74102</v>
      </c>
      <c r="E217" s="38">
        <f t="shared" si="305"/>
        <v>74102</v>
      </c>
      <c r="F217" s="38">
        <f t="shared" si="305"/>
        <v>0</v>
      </c>
      <c r="G217" s="38">
        <f t="shared" si="305"/>
        <v>0</v>
      </c>
      <c r="H217" s="38">
        <f t="shared" si="305"/>
        <v>0</v>
      </c>
      <c r="I217" s="38">
        <f t="shared" si="305"/>
        <v>0</v>
      </c>
      <c r="J217" s="38">
        <f t="shared" si="305"/>
        <v>0</v>
      </c>
      <c r="K217" s="38">
        <f t="shared" si="305"/>
        <v>0</v>
      </c>
      <c r="L217" s="38">
        <f t="shared" si="305"/>
        <v>0</v>
      </c>
      <c r="M217" s="38">
        <f t="shared" si="305"/>
        <v>0</v>
      </c>
      <c r="N217" s="38">
        <f t="shared" si="305"/>
        <v>0</v>
      </c>
      <c r="O217" s="38">
        <f t="shared" si="305"/>
        <v>0</v>
      </c>
      <c r="P217" s="38">
        <f t="shared" si="305"/>
        <v>4898</v>
      </c>
      <c r="Q217" s="38">
        <f t="shared" si="305"/>
        <v>4898</v>
      </c>
      <c r="R217" s="38">
        <f t="shared" si="305"/>
        <v>4898</v>
      </c>
      <c r="S217" s="38">
        <f t="shared" si="305"/>
        <v>0</v>
      </c>
      <c r="T217" s="38">
        <f t="shared" si="305"/>
        <v>0</v>
      </c>
      <c r="U217" s="38">
        <f t="shared" si="305"/>
        <v>0</v>
      </c>
      <c r="V217" s="38">
        <f t="shared" si="305"/>
        <v>0</v>
      </c>
      <c r="W217" s="38">
        <f t="shared" si="305"/>
        <v>0</v>
      </c>
      <c r="X217" s="38">
        <f t="shared" si="305"/>
        <v>0</v>
      </c>
      <c r="Y217" s="38">
        <f t="shared" si="305"/>
        <v>0</v>
      </c>
      <c r="Z217" s="38">
        <f t="shared" si="305"/>
        <v>0</v>
      </c>
      <c r="AA217" s="38">
        <f t="shared" si="305"/>
        <v>0</v>
      </c>
      <c r="AB217" s="38">
        <f t="shared" si="305"/>
        <v>0</v>
      </c>
      <c r="AC217" s="96">
        <f t="shared" si="224"/>
        <v>6.6098081023454158</v>
      </c>
      <c r="AD217" s="31"/>
      <c r="AE217" s="51"/>
      <c r="AF217" s="38">
        <f t="shared" ref="AF217" si="306">SUM(AF218:AF220)</f>
        <v>3</v>
      </c>
    </row>
    <row r="218" spans="1:32" ht="42" customHeight="1">
      <c r="A218" s="12" t="s">
        <v>49</v>
      </c>
      <c r="B218" s="5" t="s">
        <v>216</v>
      </c>
      <c r="C218" s="39">
        <f t="shared" ref="C218:C220" si="307">D218+I218</f>
        <v>45184</v>
      </c>
      <c r="D218" s="39">
        <f t="shared" ref="D218:D220" si="308">SUM(E218:H218)</f>
        <v>45184</v>
      </c>
      <c r="E218" s="35">
        <v>45184</v>
      </c>
      <c r="F218" s="35"/>
      <c r="G218" s="35"/>
      <c r="H218" s="35"/>
      <c r="I218" s="39">
        <f t="shared" ref="I218:I220" si="309">J218+O218</f>
        <v>0</v>
      </c>
      <c r="J218" s="39">
        <f t="shared" ref="J218:J220" si="310">SUM(K218:N218)</f>
        <v>0</v>
      </c>
      <c r="K218" s="35"/>
      <c r="L218" s="35"/>
      <c r="M218" s="35"/>
      <c r="N218" s="35"/>
      <c r="O218" s="35"/>
      <c r="P218" s="35">
        <f t="shared" ref="P218:P220" si="311">Q218+V218</f>
        <v>4898</v>
      </c>
      <c r="Q218" s="35">
        <f t="shared" ref="Q218:Q220" si="312">R218+S218+T218+U218</f>
        <v>4898</v>
      </c>
      <c r="R218" s="102">
        <v>4898</v>
      </c>
      <c r="S218" s="35"/>
      <c r="T218" s="35"/>
      <c r="U218" s="35"/>
      <c r="V218" s="35"/>
      <c r="W218" s="35"/>
      <c r="X218" s="35"/>
      <c r="Y218" s="35"/>
      <c r="Z218" s="35"/>
      <c r="AA218" s="35"/>
      <c r="AB218" s="35"/>
      <c r="AC218" s="91">
        <f t="shared" si="224"/>
        <v>10.840120396600566</v>
      </c>
      <c r="AD218" s="12" t="s">
        <v>271</v>
      </c>
      <c r="AE218" s="45"/>
      <c r="AF218">
        <v>1</v>
      </c>
    </row>
    <row r="219" spans="1:32" ht="43.5" customHeight="1">
      <c r="A219" s="12" t="s">
        <v>54</v>
      </c>
      <c r="B219" s="5" t="s">
        <v>217</v>
      </c>
      <c r="C219" s="39">
        <f t="shared" si="307"/>
        <v>17999</v>
      </c>
      <c r="D219" s="39">
        <f t="shared" si="308"/>
        <v>17999</v>
      </c>
      <c r="E219" s="35">
        <v>17999</v>
      </c>
      <c r="F219" s="35"/>
      <c r="G219" s="35"/>
      <c r="H219" s="35"/>
      <c r="I219" s="39">
        <f t="shared" si="309"/>
        <v>0</v>
      </c>
      <c r="J219" s="39">
        <f t="shared" si="310"/>
        <v>0</v>
      </c>
      <c r="K219" s="35"/>
      <c r="L219" s="35"/>
      <c r="M219" s="35"/>
      <c r="N219" s="35"/>
      <c r="O219" s="35"/>
      <c r="P219" s="35">
        <f t="shared" si="311"/>
        <v>0</v>
      </c>
      <c r="Q219" s="35">
        <f t="shared" si="312"/>
        <v>0</v>
      </c>
      <c r="R219" s="35"/>
      <c r="S219" s="35"/>
      <c r="T219" s="35"/>
      <c r="U219" s="35"/>
      <c r="V219" s="35"/>
      <c r="W219" s="35"/>
      <c r="X219" s="35"/>
      <c r="Y219" s="35"/>
      <c r="Z219" s="35"/>
      <c r="AA219" s="35"/>
      <c r="AB219" s="35"/>
      <c r="AC219" s="91">
        <f t="shared" si="224"/>
        <v>0</v>
      </c>
      <c r="AD219" s="12" t="s">
        <v>262</v>
      </c>
      <c r="AE219" s="45"/>
      <c r="AF219">
        <v>1</v>
      </c>
    </row>
    <row r="220" spans="1:32" ht="45" customHeight="1">
      <c r="A220" s="12" t="s">
        <v>138</v>
      </c>
      <c r="B220" s="5" t="s">
        <v>218</v>
      </c>
      <c r="C220" s="39">
        <f t="shared" si="307"/>
        <v>10919</v>
      </c>
      <c r="D220" s="39">
        <f t="shared" si="308"/>
        <v>10919</v>
      </c>
      <c r="E220" s="35">
        <v>10919</v>
      </c>
      <c r="F220" s="35"/>
      <c r="G220" s="35"/>
      <c r="H220" s="35"/>
      <c r="I220" s="39">
        <f t="shared" si="309"/>
        <v>0</v>
      </c>
      <c r="J220" s="39">
        <f t="shared" si="310"/>
        <v>0</v>
      </c>
      <c r="K220" s="35"/>
      <c r="L220" s="35"/>
      <c r="M220" s="35"/>
      <c r="N220" s="35"/>
      <c r="O220" s="35"/>
      <c r="P220" s="35">
        <f t="shared" si="311"/>
        <v>0</v>
      </c>
      <c r="Q220" s="35">
        <f t="shared" si="312"/>
        <v>0</v>
      </c>
      <c r="R220" s="35"/>
      <c r="S220" s="35"/>
      <c r="T220" s="35"/>
      <c r="U220" s="35"/>
      <c r="V220" s="35"/>
      <c r="W220" s="35"/>
      <c r="X220" s="35"/>
      <c r="Y220" s="35"/>
      <c r="Z220" s="35"/>
      <c r="AA220" s="35"/>
      <c r="AB220" s="35"/>
      <c r="AC220" s="91">
        <f t="shared" si="224"/>
        <v>0</v>
      </c>
      <c r="AD220" s="12" t="s">
        <v>261</v>
      </c>
      <c r="AE220" s="45"/>
      <c r="AF220">
        <v>1</v>
      </c>
    </row>
    <row r="221" spans="1:32">
      <c r="A221" s="32" t="s">
        <v>294</v>
      </c>
      <c r="B221" s="23" t="s">
        <v>221</v>
      </c>
      <c r="C221" s="40">
        <f>C222</f>
        <v>88217</v>
      </c>
      <c r="D221" s="40">
        <f t="shared" ref="D221:AB222" si="313">D222</f>
        <v>38217</v>
      </c>
      <c r="E221" s="40">
        <f t="shared" si="313"/>
        <v>38217</v>
      </c>
      <c r="F221" s="40">
        <f t="shared" si="313"/>
        <v>0</v>
      </c>
      <c r="G221" s="40">
        <f t="shared" si="313"/>
        <v>0</v>
      </c>
      <c r="H221" s="40">
        <f t="shared" si="313"/>
        <v>0</v>
      </c>
      <c r="I221" s="40">
        <f t="shared" si="313"/>
        <v>50000</v>
      </c>
      <c r="J221" s="40">
        <f t="shared" si="313"/>
        <v>50000</v>
      </c>
      <c r="K221" s="40">
        <f t="shared" si="313"/>
        <v>50000</v>
      </c>
      <c r="L221" s="40">
        <f t="shared" si="313"/>
        <v>0</v>
      </c>
      <c r="M221" s="40">
        <f t="shared" si="313"/>
        <v>0</v>
      </c>
      <c r="N221" s="40">
        <f t="shared" si="313"/>
        <v>0</v>
      </c>
      <c r="O221" s="40">
        <f t="shared" si="313"/>
        <v>0</v>
      </c>
      <c r="P221" s="40">
        <f t="shared" si="313"/>
        <v>2638</v>
      </c>
      <c r="Q221" s="40">
        <f t="shared" si="313"/>
        <v>2638</v>
      </c>
      <c r="R221" s="40">
        <f t="shared" si="313"/>
        <v>2638</v>
      </c>
      <c r="S221" s="40">
        <f t="shared" si="313"/>
        <v>0</v>
      </c>
      <c r="T221" s="40">
        <f t="shared" si="313"/>
        <v>0</v>
      </c>
      <c r="U221" s="40">
        <f t="shared" si="313"/>
        <v>0</v>
      </c>
      <c r="V221" s="40">
        <f t="shared" si="313"/>
        <v>0</v>
      </c>
      <c r="W221" s="40">
        <f t="shared" si="313"/>
        <v>0</v>
      </c>
      <c r="X221" s="40">
        <f t="shared" si="313"/>
        <v>0</v>
      </c>
      <c r="Y221" s="40">
        <f t="shared" si="313"/>
        <v>0</v>
      </c>
      <c r="Z221" s="40">
        <f t="shared" si="313"/>
        <v>0</v>
      </c>
      <c r="AA221" s="40">
        <f t="shared" si="313"/>
        <v>0</v>
      </c>
      <c r="AB221" s="40">
        <f t="shared" si="313"/>
        <v>0</v>
      </c>
      <c r="AC221" s="97">
        <f t="shared" si="224"/>
        <v>2.9903533332577621</v>
      </c>
      <c r="AD221" s="32"/>
      <c r="AE221" s="54"/>
      <c r="AF221" s="40">
        <f t="shared" ref="AF221:AF222" si="314">AF222</f>
        <v>3</v>
      </c>
    </row>
    <row r="222" spans="1:32">
      <c r="A222" s="15" t="s">
        <v>38</v>
      </c>
      <c r="B222" s="2" t="s">
        <v>29</v>
      </c>
      <c r="C222" s="34">
        <f>C223</f>
        <v>88217</v>
      </c>
      <c r="D222" s="34">
        <f t="shared" si="313"/>
        <v>38217</v>
      </c>
      <c r="E222" s="34">
        <f t="shared" si="313"/>
        <v>38217</v>
      </c>
      <c r="F222" s="34">
        <f t="shared" si="313"/>
        <v>0</v>
      </c>
      <c r="G222" s="34">
        <f t="shared" si="313"/>
        <v>0</v>
      </c>
      <c r="H222" s="34">
        <f t="shared" si="313"/>
        <v>0</v>
      </c>
      <c r="I222" s="34">
        <f t="shared" si="313"/>
        <v>50000</v>
      </c>
      <c r="J222" s="34">
        <f t="shared" si="313"/>
        <v>50000</v>
      </c>
      <c r="K222" s="34">
        <f t="shared" si="313"/>
        <v>50000</v>
      </c>
      <c r="L222" s="34">
        <f t="shared" si="313"/>
        <v>0</v>
      </c>
      <c r="M222" s="34">
        <f t="shared" si="313"/>
        <v>0</v>
      </c>
      <c r="N222" s="34">
        <f t="shared" si="313"/>
        <v>0</v>
      </c>
      <c r="O222" s="34">
        <f t="shared" si="313"/>
        <v>0</v>
      </c>
      <c r="P222" s="34">
        <f t="shared" si="313"/>
        <v>2638</v>
      </c>
      <c r="Q222" s="34">
        <f t="shared" si="313"/>
        <v>2638</v>
      </c>
      <c r="R222" s="34">
        <f t="shared" si="313"/>
        <v>2638</v>
      </c>
      <c r="S222" s="34">
        <f t="shared" si="313"/>
        <v>0</v>
      </c>
      <c r="T222" s="34">
        <f t="shared" si="313"/>
        <v>0</v>
      </c>
      <c r="U222" s="34">
        <f t="shared" si="313"/>
        <v>0</v>
      </c>
      <c r="V222" s="34">
        <f t="shared" si="313"/>
        <v>0</v>
      </c>
      <c r="W222" s="34">
        <f t="shared" si="313"/>
        <v>0</v>
      </c>
      <c r="X222" s="34">
        <f t="shared" si="313"/>
        <v>0</v>
      </c>
      <c r="Y222" s="34">
        <f t="shared" si="313"/>
        <v>0</v>
      </c>
      <c r="Z222" s="34">
        <f t="shared" si="313"/>
        <v>0</v>
      </c>
      <c r="AA222" s="34">
        <f t="shared" si="313"/>
        <v>0</v>
      </c>
      <c r="AB222" s="34">
        <f t="shared" si="313"/>
        <v>0</v>
      </c>
      <c r="AC222" s="90">
        <f t="shared" si="224"/>
        <v>2.9903533332577621</v>
      </c>
      <c r="AD222" s="16"/>
      <c r="AE222" s="44"/>
      <c r="AF222" s="34">
        <f t="shared" si="314"/>
        <v>3</v>
      </c>
    </row>
    <row r="223" spans="1:32">
      <c r="A223" s="16" t="s">
        <v>30</v>
      </c>
      <c r="B223" s="2" t="s">
        <v>31</v>
      </c>
      <c r="C223" s="34">
        <f>C224+C227</f>
        <v>88217</v>
      </c>
      <c r="D223" s="34">
        <f t="shared" ref="D223:AB223" si="315">D224+D227</f>
        <v>38217</v>
      </c>
      <c r="E223" s="34">
        <f t="shared" si="315"/>
        <v>38217</v>
      </c>
      <c r="F223" s="34">
        <f t="shared" si="315"/>
        <v>0</v>
      </c>
      <c r="G223" s="34">
        <f t="shared" si="315"/>
        <v>0</v>
      </c>
      <c r="H223" s="34">
        <f t="shared" si="315"/>
        <v>0</v>
      </c>
      <c r="I223" s="34">
        <f t="shared" si="315"/>
        <v>50000</v>
      </c>
      <c r="J223" s="34">
        <f t="shared" si="315"/>
        <v>50000</v>
      </c>
      <c r="K223" s="34">
        <f t="shared" si="315"/>
        <v>50000</v>
      </c>
      <c r="L223" s="34">
        <f t="shared" si="315"/>
        <v>0</v>
      </c>
      <c r="M223" s="34">
        <f t="shared" si="315"/>
        <v>0</v>
      </c>
      <c r="N223" s="34">
        <f t="shared" si="315"/>
        <v>0</v>
      </c>
      <c r="O223" s="34">
        <f t="shared" si="315"/>
        <v>0</v>
      </c>
      <c r="P223" s="34">
        <f t="shared" si="315"/>
        <v>2638</v>
      </c>
      <c r="Q223" s="34">
        <f t="shared" si="315"/>
        <v>2638</v>
      </c>
      <c r="R223" s="34">
        <f t="shared" si="315"/>
        <v>2638</v>
      </c>
      <c r="S223" s="34">
        <f t="shared" si="315"/>
        <v>0</v>
      </c>
      <c r="T223" s="34">
        <f t="shared" si="315"/>
        <v>0</v>
      </c>
      <c r="U223" s="34">
        <f t="shared" si="315"/>
        <v>0</v>
      </c>
      <c r="V223" s="34">
        <f t="shared" si="315"/>
        <v>0</v>
      </c>
      <c r="W223" s="34">
        <f t="shared" si="315"/>
        <v>0</v>
      </c>
      <c r="X223" s="34">
        <f t="shared" si="315"/>
        <v>0</v>
      </c>
      <c r="Y223" s="34">
        <f t="shared" si="315"/>
        <v>0</v>
      </c>
      <c r="Z223" s="34">
        <f t="shared" si="315"/>
        <v>0</v>
      </c>
      <c r="AA223" s="34">
        <f t="shared" si="315"/>
        <v>0</v>
      </c>
      <c r="AB223" s="34">
        <f t="shared" si="315"/>
        <v>0</v>
      </c>
      <c r="AC223" s="90">
        <f t="shared" si="224"/>
        <v>2.9903533332577621</v>
      </c>
      <c r="AD223" s="16"/>
      <c r="AE223" s="44"/>
      <c r="AF223" s="34">
        <f t="shared" ref="AF223" si="316">AF224+AF227</f>
        <v>3</v>
      </c>
    </row>
    <row r="224" spans="1:32" ht="19.5">
      <c r="A224" s="21" t="s">
        <v>52</v>
      </c>
      <c r="B224" s="56" t="s">
        <v>32</v>
      </c>
      <c r="C224" s="38">
        <f>SUM(C225:C226)</f>
        <v>82650</v>
      </c>
      <c r="D224" s="38">
        <f t="shared" ref="D224:AB224" si="317">SUM(D225:D226)</f>
        <v>32650</v>
      </c>
      <c r="E224" s="38">
        <f t="shared" si="317"/>
        <v>32650</v>
      </c>
      <c r="F224" s="38">
        <f t="shared" si="317"/>
        <v>0</v>
      </c>
      <c r="G224" s="38">
        <f t="shared" si="317"/>
        <v>0</v>
      </c>
      <c r="H224" s="38">
        <f t="shared" si="317"/>
        <v>0</v>
      </c>
      <c r="I224" s="38">
        <f t="shared" si="317"/>
        <v>50000</v>
      </c>
      <c r="J224" s="38">
        <f t="shared" si="317"/>
        <v>50000</v>
      </c>
      <c r="K224" s="38">
        <f t="shared" si="317"/>
        <v>50000</v>
      </c>
      <c r="L224" s="38">
        <f t="shared" si="317"/>
        <v>0</v>
      </c>
      <c r="M224" s="38">
        <f t="shared" si="317"/>
        <v>0</v>
      </c>
      <c r="N224" s="38">
        <f t="shared" si="317"/>
        <v>0</v>
      </c>
      <c r="O224" s="38">
        <f t="shared" si="317"/>
        <v>0</v>
      </c>
      <c r="P224" s="38">
        <f t="shared" si="317"/>
        <v>2113</v>
      </c>
      <c r="Q224" s="38">
        <f t="shared" si="317"/>
        <v>2113</v>
      </c>
      <c r="R224" s="38">
        <f t="shared" si="317"/>
        <v>2113</v>
      </c>
      <c r="S224" s="38">
        <f t="shared" si="317"/>
        <v>0</v>
      </c>
      <c r="T224" s="38">
        <f t="shared" si="317"/>
        <v>0</v>
      </c>
      <c r="U224" s="38">
        <f t="shared" si="317"/>
        <v>0</v>
      </c>
      <c r="V224" s="38">
        <f t="shared" si="317"/>
        <v>0</v>
      </c>
      <c r="W224" s="38">
        <f t="shared" si="317"/>
        <v>0</v>
      </c>
      <c r="X224" s="38">
        <f t="shared" si="317"/>
        <v>0</v>
      </c>
      <c r="Y224" s="38">
        <f t="shared" si="317"/>
        <v>0</v>
      </c>
      <c r="Z224" s="38">
        <f t="shared" si="317"/>
        <v>0</v>
      </c>
      <c r="AA224" s="38">
        <f t="shared" si="317"/>
        <v>0</v>
      </c>
      <c r="AB224" s="38">
        <f t="shared" si="317"/>
        <v>0</v>
      </c>
      <c r="AC224" s="96">
        <f t="shared" si="224"/>
        <v>2.5565638233514818</v>
      </c>
      <c r="AD224" s="31"/>
      <c r="AE224" s="51"/>
      <c r="AF224" s="38">
        <f t="shared" ref="AF224" si="318">SUM(AF225:AF226)</f>
        <v>2</v>
      </c>
    </row>
    <row r="225" spans="1:32" ht="42.75" customHeight="1">
      <c r="A225" s="12" t="s">
        <v>49</v>
      </c>
      <c r="B225" s="5" t="s">
        <v>222</v>
      </c>
      <c r="C225" s="39">
        <f t="shared" ref="C225:C226" si="319">D225+I225</f>
        <v>1441</v>
      </c>
      <c r="D225" s="39">
        <f t="shared" ref="D225:D226" si="320">SUM(E225:H225)</f>
        <v>1441</v>
      </c>
      <c r="E225" s="35">
        <v>1441</v>
      </c>
      <c r="F225" s="35"/>
      <c r="G225" s="35"/>
      <c r="H225" s="35"/>
      <c r="I225" s="39">
        <f t="shared" ref="I225:I226" si="321">J225+O225</f>
        <v>0</v>
      </c>
      <c r="J225" s="39">
        <f t="shared" ref="J225:J226" si="322">SUM(K225:N225)</f>
        <v>0</v>
      </c>
      <c r="K225" s="35"/>
      <c r="L225" s="35"/>
      <c r="M225" s="35"/>
      <c r="N225" s="35"/>
      <c r="O225" s="35"/>
      <c r="P225" s="35"/>
      <c r="Q225" s="35"/>
      <c r="R225" s="35"/>
      <c r="S225" s="35"/>
      <c r="T225" s="35"/>
      <c r="U225" s="35"/>
      <c r="V225" s="35"/>
      <c r="W225" s="35"/>
      <c r="X225" s="35"/>
      <c r="Y225" s="35"/>
      <c r="Z225" s="35"/>
      <c r="AA225" s="35"/>
      <c r="AB225" s="35"/>
      <c r="AC225" s="91">
        <f t="shared" ref="AC225:AC285" si="323">P225/C225*100</f>
        <v>0</v>
      </c>
      <c r="AD225" s="12" t="s">
        <v>275</v>
      </c>
      <c r="AE225" s="45"/>
      <c r="AF225">
        <v>1</v>
      </c>
    </row>
    <row r="226" spans="1:32" ht="43.5" customHeight="1">
      <c r="A226" s="12">
        <v>2</v>
      </c>
      <c r="B226" s="5" t="s">
        <v>223</v>
      </c>
      <c r="C226" s="39">
        <f t="shared" si="319"/>
        <v>81209</v>
      </c>
      <c r="D226" s="39">
        <f t="shared" si="320"/>
        <v>31209</v>
      </c>
      <c r="E226" s="35">
        <v>31209</v>
      </c>
      <c r="F226" s="35"/>
      <c r="G226" s="35"/>
      <c r="H226" s="35"/>
      <c r="I226" s="39">
        <f t="shared" si="321"/>
        <v>50000</v>
      </c>
      <c r="J226" s="39">
        <f t="shared" si="322"/>
        <v>50000</v>
      </c>
      <c r="K226" s="35">
        <v>50000</v>
      </c>
      <c r="L226" s="35"/>
      <c r="M226" s="35"/>
      <c r="N226" s="35"/>
      <c r="O226" s="35"/>
      <c r="P226" s="35">
        <f>Q226+V226</f>
        <v>2113</v>
      </c>
      <c r="Q226" s="35">
        <f>R226+S226+T226+U226</f>
        <v>2113</v>
      </c>
      <c r="R226" s="102">
        <v>2113</v>
      </c>
      <c r="S226" s="35"/>
      <c r="T226" s="35"/>
      <c r="U226" s="35"/>
      <c r="V226" s="35"/>
      <c r="W226" s="35"/>
      <c r="X226" s="35"/>
      <c r="Y226" s="35"/>
      <c r="Z226" s="35"/>
      <c r="AA226" s="35"/>
      <c r="AB226" s="35"/>
      <c r="AC226" s="91">
        <f t="shared" si="323"/>
        <v>2.6019283576943444</v>
      </c>
      <c r="AD226" s="12" t="s">
        <v>276</v>
      </c>
      <c r="AE226" s="45"/>
      <c r="AF226">
        <v>1</v>
      </c>
    </row>
    <row r="227" spans="1:32" s="105" customFormat="1" ht="19.5">
      <c r="A227" s="21" t="s">
        <v>46</v>
      </c>
      <c r="B227" s="56" t="s">
        <v>33</v>
      </c>
      <c r="C227" s="38">
        <f>C228</f>
        <v>5567</v>
      </c>
      <c r="D227" s="38">
        <f t="shared" ref="D227:AB227" si="324">D228</f>
        <v>5567</v>
      </c>
      <c r="E227" s="38">
        <f t="shared" si="324"/>
        <v>5567</v>
      </c>
      <c r="F227" s="38">
        <f t="shared" si="324"/>
        <v>0</v>
      </c>
      <c r="G227" s="38">
        <f t="shared" si="324"/>
        <v>0</v>
      </c>
      <c r="H227" s="38">
        <f t="shared" si="324"/>
        <v>0</v>
      </c>
      <c r="I227" s="38">
        <f t="shared" si="324"/>
        <v>0</v>
      </c>
      <c r="J227" s="38">
        <f t="shared" si="324"/>
        <v>0</v>
      </c>
      <c r="K227" s="38">
        <f t="shared" si="324"/>
        <v>0</v>
      </c>
      <c r="L227" s="38">
        <f t="shared" si="324"/>
        <v>0</v>
      </c>
      <c r="M227" s="38">
        <f t="shared" si="324"/>
        <v>0</v>
      </c>
      <c r="N227" s="38">
        <f t="shared" si="324"/>
        <v>0</v>
      </c>
      <c r="O227" s="38">
        <f t="shared" si="324"/>
        <v>0</v>
      </c>
      <c r="P227" s="38">
        <f t="shared" ref="P227:P228" si="325">Q227+V227</f>
        <v>525</v>
      </c>
      <c r="Q227" s="38">
        <f t="shared" si="324"/>
        <v>525</v>
      </c>
      <c r="R227" s="38">
        <f t="shared" si="324"/>
        <v>525</v>
      </c>
      <c r="S227" s="38">
        <f t="shared" si="324"/>
        <v>0</v>
      </c>
      <c r="T227" s="38">
        <f t="shared" si="324"/>
        <v>0</v>
      </c>
      <c r="U227" s="38">
        <f t="shared" si="324"/>
        <v>0</v>
      </c>
      <c r="V227" s="38">
        <f t="shared" si="324"/>
        <v>0</v>
      </c>
      <c r="W227" s="38">
        <f t="shared" si="324"/>
        <v>0</v>
      </c>
      <c r="X227" s="38">
        <f t="shared" si="324"/>
        <v>0</v>
      </c>
      <c r="Y227" s="38">
        <f t="shared" si="324"/>
        <v>0</v>
      </c>
      <c r="Z227" s="38">
        <f t="shared" si="324"/>
        <v>0</v>
      </c>
      <c r="AA227" s="38">
        <f t="shared" si="324"/>
        <v>0</v>
      </c>
      <c r="AB227" s="38">
        <f t="shared" si="324"/>
        <v>0</v>
      </c>
      <c r="AC227" s="96">
        <f t="shared" si="323"/>
        <v>9.4305730195796666</v>
      </c>
      <c r="AD227" s="31"/>
      <c r="AE227" s="51"/>
      <c r="AF227" s="38">
        <f t="shared" ref="AF227" si="326">AF228</f>
        <v>1</v>
      </c>
    </row>
    <row r="228" spans="1:32" ht="37.5">
      <c r="A228" s="3"/>
      <c r="B228" s="5" t="s">
        <v>224</v>
      </c>
      <c r="C228" s="39">
        <f t="shared" ref="C228" si="327">D228+I228</f>
        <v>5567</v>
      </c>
      <c r="D228" s="39">
        <f t="shared" ref="D228" si="328">SUM(E228:H228)</f>
        <v>5567</v>
      </c>
      <c r="E228" s="35">
        <v>5567</v>
      </c>
      <c r="F228" s="35"/>
      <c r="G228" s="35"/>
      <c r="H228" s="35"/>
      <c r="I228" s="35"/>
      <c r="J228" s="35"/>
      <c r="K228" s="35"/>
      <c r="L228" s="35"/>
      <c r="M228" s="35"/>
      <c r="N228" s="35"/>
      <c r="O228" s="35"/>
      <c r="P228" s="35">
        <f t="shared" si="325"/>
        <v>525</v>
      </c>
      <c r="Q228" s="35">
        <f>R228+S228+T228+U228</f>
        <v>525</v>
      </c>
      <c r="R228" s="102">
        <v>525</v>
      </c>
      <c r="S228" s="35"/>
      <c r="T228" s="35"/>
      <c r="U228" s="35"/>
      <c r="V228" s="35"/>
      <c r="W228" s="35"/>
      <c r="X228" s="35"/>
      <c r="Y228" s="35"/>
      <c r="Z228" s="35"/>
      <c r="AA228" s="35"/>
      <c r="AB228" s="35"/>
      <c r="AC228" s="91">
        <f t="shared" si="323"/>
        <v>9.4305730195796666</v>
      </c>
      <c r="AD228" s="12" t="s">
        <v>277</v>
      </c>
      <c r="AE228" s="45"/>
      <c r="AF228">
        <v>1</v>
      </c>
    </row>
    <row r="229" spans="1:32">
      <c r="A229" s="22" t="s">
        <v>295</v>
      </c>
      <c r="B229" s="23" t="s">
        <v>226</v>
      </c>
      <c r="C229" s="40">
        <f>C230</f>
        <v>50000</v>
      </c>
      <c r="D229" s="40">
        <f t="shared" ref="D229:O232" si="329">D230</f>
        <v>50000</v>
      </c>
      <c r="E229" s="40">
        <f t="shared" si="329"/>
        <v>0</v>
      </c>
      <c r="F229" s="40">
        <f t="shared" si="329"/>
        <v>50000</v>
      </c>
      <c r="G229" s="40">
        <f t="shared" si="329"/>
        <v>0</v>
      </c>
      <c r="H229" s="40">
        <f t="shared" si="329"/>
        <v>0</v>
      </c>
      <c r="I229" s="40">
        <f t="shared" si="329"/>
        <v>0</v>
      </c>
      <c r="J229" s="40">
        <f t="shared" si="329"/>
        <v>0</v>
      </c>
      <c r="K229" s="40">
        <f t="shared" si="329"/>
        <v>0</v>
      </c>
      <c r="L229" s="40">
        <f t="shared" si="329"/>
        <v>0</v>
      </c>
      <c r="M229" s="40">
        <f t="shared" si="329"/>
        <v>0</v>
      </c>
      <c r="N229" s="40">
        <f t="shared" si="329"/>
        <v>0</v>
      </c>
      <c r="O229" s="40">
        <f t="shared" si="329"/>
        <v>0</v>
      </c>
      <c r="P229" s="40"/>
      <c r="Q229" s="40"/>
      <c r="R229" s="40"/>
      <c r="S229" s="40"/>
      <c r="T229" s="40"/>
      <c r="U229" s="40"/>
      <c r="V229" s="40"/>
      <c r="W229" s="40"/>
      <c r="X229" s="40"/>
      <c r="Y229" s="40"/>
      <c r="Z229" s="40"/>
      <c r="AA229" s="40"/>
      <c r="AB229" s="40"/>
      <c r="AC229" s="98">
        <f t="shared" si="323"/>
        <v>0</v>
      </c>
      <c r="AD229" s="32"/>
      <c r="AE229" s="54"/>
      <c r="AF229" s="40">
        <f t="shared" ref="AF229:AF232" si="330">AF230</f>
        <v>1</v>
      </c>
    </row>
    <row r="230" spans="1:32">
      <c r="A230" s="15" t="s">
        <v>38</v>
      </c>
      <c r="B230" s="2" t="s">
        <v>29</v>
      </c>
      <c r="C230" s="34">
        <f>C231</f>
        <v>50000</v>
      </c>
      <c r="D230" s="34">
        <f t="shared" si="329"/>
        <v>50000</v>
      </c>
      <c r="E230" s="34">
        <f t="shared" si="329"/>
        <v>0</v>
      </c>
      <c r="F230" s="34">
        <f t="shared" si="329"/>
        <v>50000</v>
      </c>
      <c r="G230" s="34">
        <f t="shared" si="329"/>
        <v>0</v>
      </c>
      <c r="H230" s="34">
        <f t="shared" si="329"/>
        <v>0</v>
      </c>
      <c r="I230" s="34">
        <f t="shared" si="329"/>
        <v>0</v>
      </c>
      <c r="J230" s="34">
        <f t="shared" si="329"/>
        <v>0</v>
      </c>
      <c r="K230" s="34">
        <f t="shared" si="329"/>
        <v>0</v>
      </c>
      <c r="L230" s="34">
        <f t="shared" si="329"/>
        <v>0</v>
      </c>
      <c r="M230" s="34">
        <f t="shared" si="329"/>
        <v>0</v>
      </c>
      <c r="N230" s="34">
        <f t="shared" si="329"/>
        <v>0</v>
      </c>
      <c r="O230" s="34">
        <f t="shared" si="329"/>
        <v>0</v>
      </c>
      <c r="P230" s="34"/>
      <c r="Q230" s="34"/>
      <c r="R230" s="34"/>
      <c r="S230" s="34"/>
      <c r="T230" s="34"/>
      <c r="U230" s="34"/>
      <c r="V230" s="34"/>
      <c r="W230" s="34"/>
      <c r="X230" s="34"/>
      <c r="Y230" s="34"/>
      <c r="Z230" s="34"/>
      <c r="AA230" s="34"/>
      <c r="AB230" s="34"/>
      <c r="AC230" s="91">
        <f t="shared" si="323"/>
        <v>0</v>
      </c>
      <c r="AD230" s="16"/>
      <c r="AE230" s="44"/>
      <c r="AF230" s="34">
        <f t="shared" si="330"/>
        <v>1</v>
      </c>
    </row>
    <row r="231" spans="1:32">
      <c r="A231" s="16" t="s">
        <v>34</v>
      </c>
      <c r="B231" s="2" t="s">
        <v>35</v>
      </c>
      <c r="C231" s="34">
        <f>C232</f>
        <v>50000</v>
      </c>
      <c r="D231" s="34">
        <f t="shared" si="329"/>
        <v>50000</v>
      </c>
      <c r="E231" s="34">
        <f t="shared" si="329"/>
        <v>0</v>
      </c>
      <c r="F231" s="34">
        <f t="shared" si="329"/>
        <v>50000</v>
      </c>
      <c r="G231" s="34">
        <f t="shared" si="329"/>
        <v>0</v>
      </c>
      <c r="H231" s="34">
        <f t="shared" si="329"/>
        <v>0</v>
      </c>
      <c r="I231" s="34">
        <f t="shared" si="329"/>
        <v>0</v>
      </c>
      <c r="J231" s="34">
        <f t="shared" si="329"/>
        <v>0</v>
      </c>
      <c r="K231" s="34">
        <f t="shared" si="329"/>
        <v>0</v>
      </c>
      <c r="L231" s="34">
        <f t="shared" si="329"/>
        <v>0</v>
      </c>
      <c r="M231" s="34">
        <f t="shared" si="329"/>
        <v>0</v>
      </c>
      <c r="N231" s="34">
        <f t="shared" si="329"/>
        <v>0</v>
      </c>
      <c r="O231" s="34">
        <f t="shared" si="329"/>
        <v>0</v>
      </c>
      <c r="P231" s="34"/>
      <c r="Q231" s="34"/>
      <c r="R231" s="34"/>
      <c r="S231" s="34"/>
      <c r="T231" s="34"/>
      <c r="U231" s="34"/>
      <c r="V231" s="34"/>
      <c r="W231" s="34"/>
      <c r="X231" s="34"/>
      <c r="Y231" s="34"/>
      <c r="Z231" s="34"/>
      <c r="AA231" s="34"/>
      <c r="AB231" s="34"/>
      <c r="AC231" s="91">
        <f t="shared" si="323"/>
        <v>0</v>
      </c>
      <c r="AD231" s="16"/>
      <c r="AE231" s="44"/>
      <c r="AF231" s="34">
        <f t="shared" si="330"/>
        <v>1</v>
      </c>
    </row>
    <row r="232" spans="1:32" ht="19.5">
      <c r="A232" s="21" t="s">
        <v>52</v>
      </c>
      <c r="B232" s="56" t="s">
        <v>32</v>
      </c>
      <c r="C232" s="38">
        <f>C233</f>
        <v>50000</v>
      </c>
      <c r="D232" s="38">
        <f t="shared" si="329"/>
        <v>50000</v>
      </c>
      <c r="E232" s="38">
        <f t="shared" si="329"/>
        <v>0</v>
      </c>
      <c r="F232" s="38">
        <f t="shared" si="329"/>
        <v>50000</v>
      </c>
      <c r="G232" s="38">
        <f t="shared" si="329"/>
        <v>0</v>
      </c>
      <c r="H232" s="38">
        <f t="shared" si="329"/>
        <v>0</v>
      </c>
      <c r="I232" s="38">
        <f t="shared" si="329"/>
        <v>0</v>
      </c>
      <c r="J232" s="38">
        <f t="shared" si="329"/>
        <v>0</v>
      </c>
      <c r="K232" s="38">
        <f t="shared" si="329"/>
        <v>0</v>
      </c>
      <c r="L232" s="38">
        <f t="shared" si="329"/>
        <v>0</v>
      </c>
      <c r="M232" s="38">
        <f t="shared" si="329"/>
        <v>0</v>
      </c>
      <c r="N232" s="38">
        <f t="shared" si="329"/>
        <v>0</v>
      </c>
      <c r="O232" s="38">
        <f t="shared" si="329"/>
        <v>0</v>
      </c>
      <c r="P232" s="38"/>
      <c r="Q232" s="38"/>
      <c r="R232" s="38"/>
      <c r="S232" s="38"/>
      <c r="T232" s="38"/>
      <c r="U232" s="38"/>
      <c r="V232" s="38"/>
      <c r="W232" s="38"/>
      <c r="X232" s="38"/>
      <c r="Y232" s="38"/>
      <c r="Z232" s="38"/>
      <c r="AA232" s="38"/>
      <c r="AB232" s="38"/>
      <c r="AC232" s="91">
        <f t="shared" si="323"/>
        <v>0</v>
      </c>
      <c r="AD232" s="31"/>
      <c r="AE232" s="51"/>
      <c r="AF232" s="38">
        <f t="shared" si="330"/>
        <v>1</v>
      </c>
    </row>
    <row r="233" spans="1:32" ht="44.25" customHeight="1">
      <c r="A233" s="3"/>
      <c r="B233" s="5" t="s">
        <v>227</v>
      </c>
      <c r="C233" s="39">
        <f t="shared" ref="C233" si="331">D233+I233</f>
        <v>50000</v>
      </c>
      <c r="D233" s="39">
        <f t="shared" ref="D233" si="332">SUM(E233:H233)</f>
        <v>50000</v>
      </c>
      <c r="E233" s="35"/>
      <c r="F233" s="35">
        <v>50000</v>
      </c>
      <c r="G233" s="35"/>
      <c r="H233" s="35"/>
      <c r="I233" s="35"/>
      <c r="J233" s="35"/>
      <c r="K233" s="35"/>
      <c r="L233" s="35"/>
      <c r="M233" s="35"/>
      <c r="N233" s="35"/>
      <c r="O233" s="35"/>
      <c r="P233" s="35"/>
      <c r="Q233" s="35"/>
      <c r="R233" s="35"/>
      <c r="S233" s="35"/>
      <c r="T233" s="35"/>
      <c r="U233" s="35"/>
      <c r="V233" s="35"/>
      <c r="W233" s="35"/>
      <c r="X233" s="35"/>
      <c r="Y233" s="35"/>
      <c r="Z233" s="35"/>
      <c r="AA233" s="35"/>
      <c r="AB233" s="35"/>
      <c r="AC233" s="91">
        <f t="shared" si="323"/>
        <v>0</v>
      </c>
      <c r="AD233" s="12" t="s">
        <v>312</v>
      </c>
      <c r="AE233" s="45"/>
      <c r="AF233">
        <v>1</v>
      </c>
    </row>
    <row r="234" spans="1:32">
      <c r="A234" s="22" t="s">
        <v>296</v>
      </c>
      <c r="B234" s="23" t="s">
        <v>228</v>
      </c>
      <c r="C234" s="40">
        <f>C235</f>
        <v>48767</v>
      </c>
      <c r="D234" s="40">
        <f t="shared" ref="D234:AB234" si="333">D235</f>
        <v>35217</v>
      </c>
      <c r="E234" s="40">
        <f t="shared" si="333"/>
        <v>48767</v>
      </c>
      <c r="F234" s="40">
        <f t="shared" si="333"/>
        <v>0</v>
      </c>
      <c r="G234" s="40">
        <f t="shared" si="333"/>
        <v>0</v>
      </c>
      <c r="H234" s="40">
        <f t="shared" si="333"/>
        <v>0</v>
      </c>
      <c r="I234" s="40">
        <f t="shared" si="333"/>
        <v>0</v>
      </c>
      <c r="J234" s="40">
        <f t="shared" si="333"/>
        <v>0</v>
      </c>
      <c r="K234" s="40">
        <f t="shared" si="333"/>
        <v>0</v>
      </c>
      <c r="L234" s="40">
        <f t="shared" si="333"/>
        <v>0</v>
      </c>
      <c r="M234" s="40">
        <f t="shared" si="333"/>
        <v>0</v>
      </c>
      <c r="N234" s="40">
        <f t="shared" si="333"/>
        <v>0</v>
      </c>
      <c r="O234" s="40">
        <f t="shared" si="333"/>
        <v>0</v>
      </c>
      <c r="P234" s="40">
        <f t="shared" si="333"/>
        <v>0</v>
      </c>
      <c r="Q234" s="40">
        <f t="shared" si="333"/>
        <v>0</v>
      </c>
      <c r="R234" s="40">
        <f t="shared" si="333"/>
        <v>0</v>
      </c>
      <c r="S234" s="40">
        <f t="shared" si="333"/>
        <v>0</v>
      </c>
      <c r="T234" s="40">
        <f t="shared" si="333"/>
        <v>0</v>
      </c>
      <c r="U234" s="40">
        <f t="shared" si="333"/>
        <v>0</v>
      </c>
      <c r="V234" s="40">
        <f t="shared" si="333"/>
        <v>0</v>
      </c>
      <c r="W234" s="40">
        <f t="shared" si="333"/>
        <v>0</v>
      </c>
      <c r="X234" s="40">
        <f t="shared" si="333"/>
        <v>0</v>
      </c>
      <c r="Y234" s="40">
        <f t="shared" si="333"/>
        <v>0</v>
      </c>
      <c r="Z234" s="40">
        <f t="shared" si="333"/>
        <v>0</v>
      </c>
      <c r="AA234" s="40">
        <f t="shared" si="333"/>
        <v>0</v>
      </c>
      <c r="AB234" s="40">
        <f t="shared" si="333"/>
        <v>0</v>
      </c>
      <c r="AC234" s="98">
        <f t="shared" si="323"/>
        <v>0</v>
      </c>
      <c r="AD234" s="32"/>
      <c r="AE234" s="54"/>
      <c r="AF234" s="40">
        <f t="shared" ref="AF234" si="334">AF235</f>
        <v>4</v>
      </c>
    </row>
    <row r="235" spans="1:32">
      <c r="A235" s="15" t="s">
        <v>38</v>
      </c>
      <c r="B235" s="2" t="s">
        <v>29</v>
      </c>
      <c r="C235" s="34">
        <f>C236+C242</f>
        <v>48767</v>
      </c>
      <c r="D235" s="34">
        <f t="shared" ref="D235:AB235" si="335">D236+D242</f>
        <v>35217</v>
      </c>
      <c r="E235" s="34">
        <f t="shared" si="335"/>
        <v>48767</v>
      </c>
      <c r="F235" s="34">
        <f t="shared" si="335"/>
        <v>0</v>
      </c>
      <c r="G235" s="34">
        <f t="shared" si="335"/>
        <v>0</v>
      </c>
      <c r="H235" s="34">
        <f t="shared" si="335"/>
        <v>0</v>
      </c>
      <c r="I235" s="34">
        <f t="shared" si="335"/>
        <v>0</v>
      </c>
      <c r="J235" s="34">
        <f t="shared" si="335"/>
        <v>0</v>
      </c>
      <c r="K235" s="34">
        <f t="shared" si="335"/>
        <v>0</v>
      </c>
      <c r="L235" s="34">
        <f t="shared" si="335"/>
        <v>0</v>
      </c>
      <c r="M235" s="34">
        <f t="shared" si="335"/>
        <v>0</v>
      </c>
      <c r="N235" s="34">
        <f t="shared" si="335"/>
        <v>0</v>
      </c>
      <c r="O235" s="34">
        <f t="shared" si="335"/>
        <v>0</v>
      </c>
      <c r="P235" s="34">
        <f t="shared" si="335"/>
        <v>0</v>
      </c>
      <c r="Q235" s="34">
        <f t="shared" si="335"/>
        <v>0</v>
      </c>
      <c r="R235" s="34">
        <f t="shared" si="335"/>
        <v>0</v>
      </c>
      <c r="S235" s="34">
        <f t="shared" si="335"/>
        <v>0</v>
      </c>
      <c r="T235" s="34">
        <f t="shared" si="335"/>
        <v>0</v>
      </c>
      <c r="U235" s="34">
        <f t="shared" si="335"/>
        <v>0</v>
      </c>
      <c r="V235" s="34">
        <f t="shared" si="335"/>
        <v>0</v>
      </c>
      <c r="W235" s="34">
        <f t="shared" si="335"/>
        <v>0</v>
      </c>
      <c r="X235" s="34">
        <f t="shared" si="335"/>
        <v>0</v>
      </c>
      <c r="Y235" s="34">
        <f t="shared" si="335"/>
        <v>0</v>
      </c>
      <c r="Z235" s="34">
        <f t="shared" si="335"/>
        <v>0</v>
      </c>
      <c r="AA235" s="34">
        <f t="shared" si="335"/>
        <v>0</v>
      </c>
      <c r="AB235" s="34">
        <f t="shared" si="335"/>
        <v>0</v>
      </c>
      <c r="AC235" s="91">
        <f t="shared" si="323"/>
        <v>0</v>
      </c>
      <c r="AD235" s="16"/>
      <c r="AE235" s="44"/>
      <c r="AF235" s="34">
        <f t="shared" ref="AF235" si="336">AF236+AF242</f>
        <v>4</v>
      </c>
    </row>
    <row r="236" spans="1:32">
      <c r="A236" s="16" t="s">
        <v>30</v>
      </c>
      <c r="B236" s="2" t="s">
        <v>31</v>
      </c>
      <c r="C236" s="34">
        <f>C237+C240</f>
        <v>44631</v>
      </c>
      <c r="D236" s="34">
        <f t="shared" ref="D236:AB236" si="337">D237+D240</f>
        <v>31081</v>
      </c>
      <c r="E236" s="34">
        <f t="shared" si="337"/>
        <v>44631</v>
      </c>
      <c r="F236" s="34">
        <f t="shared" si="337"/>
        <v>0</v>
      </c>
      <c r="G236" s="34">
        <f t="shared" si="337"/>
        <v>0</v>
      </c>
      <c r="H236" s="34">
        <f t="shared" si="337"/>
        <v>0</v>
      </c>
      <c r="I236" s="34">
        <f t="shared" si="337"/>
        <v>0</v>
      </c>
      <c r="J236" s="34">
        <f t="shared" si="337"/>
        <v>0</v>
      </c>
      <c r="K236" s="34">
        <f t="shared" si="337"/>
        <v>0</v>
      </c>
      <c r="L236" s="34">
        <f t="shared" si="337"/>
        <v>0</v>
      </c>
      <c r="M236" s="34">
        <f t="shared" si="337"/>
        <v>0</v>
      </c>
      <c r="N236" s="34">
        <f t="shared" si="337"/>
        <v>0</v>
      </c>
      <c r="O236" s="34">
        <f t="shared" si="337"/>
        <v>0</v>
      </c>
      <c r="P236" s="34">
        <f t="shared" si="337"/>
        <v>0</v>
      </c>
      <c r="Q236" s="34">
        <f t="shared" si="337"/>
        <v>0</v>
      </c>
      <c r="R236" s="34">
        <f t="shared" si="337"/>
        <v>0</v>
      </c>
      <c r="S236" s="34">
        <f t="shared" si="337"/>
        <v>0</v>
      </c>
      <c r="T236" s="34">
        <f t="shared" si="337"/>
        <v>0</v>
      </c>
      <c r="U236" s="34">
        <f t="shared" si="337"/>
        <v>0</v>
      </c>
      <c r="V236" s="34">
        <f t="shared" si="337"/>
        <v>0</v>
      </c>
      <c r="W236" s="34">
        <f t="shared" si="337"/>
        <v>0</v>
      </c>
      <c r="X236" s="34">
        <f t="shared" si="337"/>
        <v>0</v>
      </c>
      <c r="Y236" s="34">
        <f t="shared" si="337"/>
        <v>0</v>
      </c>
      <c r="Z236" s="34">
        <f t="shared" si="337"/>
        <v>0</v>
      </c>
      <c r="AA236" s="34">
        <f t="shared" si="337"/>
        <v>0</v>
      </c>
      <c r="AB236" s="34">
        <f t="shared" si="337"/>
        <v>0</v>
      </c>
      <c r="AC236" s="91">
        <f t="shared" si="323"/>
        <v>0</v>
      </c>
      <c r="AD236" s="16"/>
      <c r="AE236" s="44"/>
      <c r="AF236" s="34">
        <f t="shared" ref="AF236" si="338">AF237+AF240</f>
        <v>3</v>
      </c>
    </row>
    <row r="237" spans="1:32" ht="19.5">
      <c r="A237" s="21" t="s">
        <v>52</v>
      </c>
      <c r="B237" s="56" t="s">
        <v>32</v>
      </c>
      <c r="C237" s="38">
        <f>SUM(C238:C239)</f>
        <v>31081</v>
      </c>
      <c r="D237" s="38">
        <f t="shared" ref="D237:AB237" si="339">SUM(D238:D239)</f>
        <v>31081</v>
      </c>
      <c r="E237" s="38">
        <f t="shared" si="339"/>
        <v>31081</v>
      </c>
      <c r="F237" s="38">
        <f t="shared" si="339"/>
        <v>0</v>
      </c>
      <c r="G237" s="38">
        <f t="shared" si="339"/>
        <v>0</v>
      </c>
      <c r="H237" s="38">
        <f t="shared" si="339"/>
        <v>0</v>
      </c>
      <c r="I237" s="38">
        <f t="shared" si="339"/>
        <v>0</v>
      </c>
      <c r="J237" s="38">
        <f t="shared" si="339"/>
        <v>0</v>
      </c>
      <c r="K237" s="38">
        <f t="shared" si="339"/>
        <v>0</v>
      </c>
      <c r="L237" s="38">
        <f t="shared" si="339"/>
        <v>0</v>
      </c>
      <c r="M237" s="38">
        <f t="shared" si="339"/>
        <v>0</v>
      </c>
      <c r="N237" s="38">
        <f t="shared" si="339"/>
        <v>0</v>
      </c>
      <c r="O237" s="38">
        <f t="shared" si="339"/>
        <v>0</v>
      </c>
      <c r="P237" s="38">
        <f t="shared" si="339"/>
        <v>0</v>
      </c>
      <c r="Q237" s="38">
        <f t="shared" si="339"/>
        <v>0</v>
      </c>
      <c r="R237" s="38">
        <f t="shared" si="339"/>
        <v>0</v>
      </c>
      <c r="S237" s="38">
        <f t="shared" si="339"/>
        <v>0</v>
      </c>
      <c r="T237" s="38">
        <f t="shared" si="339"/>
        <v>0</v>
      </c>
      <c r="U237" s="38">
        <f t="shared" si="339"/>
        <v>0</v>
      </c>
      <c r="V237" s="38">
        <f t="shared" si="339"/>
        <v>0</v>
      </c>
      <c r="W237" s="38">
        <f t="shared" si="339"/>
        <v>0</v>
      </c>
      <c r="X237" s="38">
        <f t="shared" si="339"/>
        <v>0</v>
      </c>
      <c r="Y237" s="38">
        <f t="shared" si="339"/>
        <v>0</v>
      </c>
      <c r="Z237" s="38">
        <f t="shared" si="339"/>
        <v>0</v>
      </c>
      <c r="AA237" s="38">
        <f t="shared" si="339"/>
        <v>0</v>
      </c>
      <c r="AB237" s="38">
        <f t="shared" si="339"/>
        <v>0</v>
      </c>
      <c r="AC237" s="91">
        <f t="shared" si="323"/>
        <v>0</v>
      </c>
      <c r="AD237" s="31"/>
      <c r="AE237" s="51"/>
      <c r="AF237" s="38">
        <f t="shared" ref="AF237" si="340">SUM(AF238:AF239)</f>
        <v>2</v>
      </c>
    </row>
    <row r="238" spans="1:32" ht="56.25">
      <c r="A238" s="12">
        <v>1</v>
      </c>
      <c r="B238" s="5" t="s">
        <v>229</v>
      </c>
      <c r="C238" s="39">
        <f t="shared" ref="C238:C239" si="341">D238+I238</f>
        <v>8958</v>
      </c>
      <c r="D238" s="39">
        <f t="shared" ref="D238:D239" si="342">SUM(E238:H238)</f>
        <v>8958</v>
      </c>
      <c r="E238" s="35">
        <v>8958</v>
      </c>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91">
        <f t="shared" si="323"/>
        <v>0</v>
      </c>
      <c r="AD238" s="12" t="s">
        <v>259</v>
      </c>
      <c r="AE238" s="45"/>
      <c r="AF238">
        <v>1</v>
      </c>
    </row>
    <row r="239" spans="1:32" ht="51" customHeight="1">
      <c r="A239" s="12">
        <v>2</v>
      </c>
      <c r="B239" s="5" t="s">
        <v>230</v>
      </c>
      <c r="C239" s="39">
        <f t="shared" si="341"/>
        <v>22123</v>
      </c>
      <c r="D239" s="39">
        <f t="shared" si="342"/>
        <v>22123</v>
      </c>
      <c r="E239" s="35">
        <v>22123</v>
      </c>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91">
        <f t="shared" si="323"/>
        <v>0</v>
      </c>
      <c r="AD239" s="12" t="s">
        <v>278</v>
      </c>
      <c r="AE239" s="45"/>
      <c r="AF239">
        <v>1</v>
      </c>
    </row>
    <row r="240" spans="1:32" ht="19.5">
      <c r="A240" s="21" t="s">
        <v>46</v>
      </c>
      <c r="B240" s="56" t="s">
        <v>33</v>
      </c>
      <c r="C240" s="38">
        <f>C241</f>
        <v>13550</v>
      </c>
      <c r="D240" s="38"/>
      <c r="E240" s="38">
        <f t="shared" ref="E240:O240" si="343">E241</f>
        <v>13550</v>
      </c>
      <c r="F240" s="38">
        <f t="shared" si="343"/>
        <v>0</v>
      </c>
      <c r="G240" s="38">
        <f t="shared" si="343"/>
        <v>0</v>
      </c>
      <c r="H240" s="38">
        <f t="shared" si="343"/>
        <v>0</v>
      </c>
      <c r="I240" s="38"/>
      <c r="J240" s="38"/>
      <c r="K240" s="38">
        <f t="shared" si="343"/>
        <v>0</v>
      </c>
      <c r="L240" s="38"/>
      <c r="M240" s="38"/>
      <c r="N240" s="38"/>
      <c r="O240" s="38">
        <f t="shared" si="343"/>
        <v>0</v>
      </c>
      <c r="P240" s="38"/>
      <c r="Q240" s="38"/>
      <c r="R240" s="38"/>
      <c r="S240" s="38"/>
      <c r="T240" s="38"/>
      <c r="U240" s="38"/>
      <c r="V240" s="38"/>
      <c r="W240" s="38"/>
      <c r="X240" s="38"/>
      <c r="Y240" s="38"/>
      <c r="Z240" s="38"/>
      <c r="AA240" s="38"/>
      <c r="AB240" s="38"/>
      <c r="AC240" s="91">
        <f t="shared" si="323"/>
        <v>0</v>
      </c>
      <c r="AD240" s="31"/>
      <c r="AE240" s="51"/>
      <c r="AF240" s="38">
        <f t="shared" ref="AF240" si="344">AF241</f>
        <v>1</v>
      </c>
    </row>
    <row r="241" spans="1:33" ht="23.25" customHeight="1">
      <c r="A241" s="3"/>
      <c r="B241" s="5" t="s">
        <v>231</v>
      </c>
      <c r="C241" s="39">
        <f t="shared" ref="C241" si="345">D241+I241</f>
        <v>13550</v>
      </c>
      <c r="D241" s="39">
        <f t="shared" ref="D241" si="346">SUM(E241:H241)</f>
        <v>13550</v>
      </c>
      <c r="E241" s="35">
        <v>13550</v>
      </c>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91">
        <f t="shared" si="323"/>
        <v>0</v>
      </c>
      <c r="AD241" s="12" t="s">
        <v>279</v>
      </c>
      <c r="AE241" s="45"/>
      <c r="AF241">
        <v>1</v>
      </c>
    </row>
    <row r="242" spans="1:33">
      <c r="A242" s="16" t="s">
        <v>34</v>
      </c>
      <c r="B242" s="2" t="s">
        <v>35</v>
      </c>
      <c r="C242" s="34">
        <f>C243</f>
        <v>4136</v>
      </c>
      <c r="D242" s="34">
        <f t="shared" ref="D242:O243" si="347">D243</f>
        <v>4136</v>
      </c>
      <c r="E242" s="34">
        <f t="shared" si="347"/>
        <v>4136</v>
      </c>
      <c r="F242" s="34">
        <f t="shared" si="347"/>
        <v>0</v>
      </c>
      <c r="G242" s="34">
        <f t="shared" si="347"/>
        <v>0</v>
      </c>
      <c r="H242" s="34">
        <f t="shared" si="347"/>
        <v>0</v>
      </c>
      <c r="I242" s="34">
        <f t="shared" si="347"/>
        <v>0</v>
      </c>
      <c r="J242" s="34">
        <f t="shared" si="347"/>
        <v>0</v>
      </c>
      <c r="K242" s="34">
        <f t="shared" si="347"/>
        <v>0</v>
      </c>
      <c r="L242" s="34">
        <f t="shared" si="347"/>
        <v>0</v>
      </c>
      <c r="M242" s="34">
        <f t="shared" si="347"/>
        <v>0</v>
      </c>
      <c r="N242" s="34">
        <f t="shared" si="347"/>
        <v>0</v>
      </c>
      <c r="O242" s="34">
        <f t="shared" si="347"/>
        <v>0</v>
      </c>
      <c r="P242" s="34"/>
      <c r="Q242" s="34"/>
      <c r="R242" s="34"/>
      <c r="S242" s="34"/>
      <c r="T242" s="34"/>
      <c r="U242" s="34"/>
      <c r="V242" s="34"/>
      <c r="W242" s="34"/>
      <c r="X242" s="34"/>
      <c r="Y242" s="34"/>
      <c r="Z242" s="34"/>
      <c r="AA242" s="34"/>
      <c r="AB242" s="34"/>
      <c r="AC242" s="91">
        <f t="shared" si="323"/>
        <v>0</v>
      </c>
      <c r="AD242" s="16"/>
      <c r="AE242" s="44"/>
      <c r="AF242" s="34">
        <f t="shared" ref="AF242:AF243" si="348">AF243</f>
        <v>1</v>
      </c>
    </row>
    <row r="243" spans="1:33" ht="19.5">
      <c r="A243" s="21" t="s">
        <v>46</v>
      </c>
      <c r="B243" s="56" t="s">
        <v>33</v>
      </c>
      <c r="C243" s="38">
        <f>C244</f>
        <v>4136</v>
      </c>
      <c r="D243" s="38">
        <f t="shared" si="347"/>
        <v>4136</v>
      </c>
      <c r="E243" s="38">
        <f t="shared" si="347"/>
        <v>4136</v>
      </c>
      <c r="F243" s="38">
        <f t="shared" si="347"/>
        <v>0</v>
      </c>
      <c r="G243" s="38">
        <f t="shared" si="347"/>
        <v>0</v>
      </c>
      <c r="H243" s="38">
        <f t="shared" si="347"/>
        <v>0</v>
      </c>
      <c r="I243" s="38">
        <f t="shared" si="347"/>
        <v>0</v>
      </c>
      <c r="J243" s="38">
        <f t="shared" si="347"/>
        <v>0</v>
      </c>
      <c r="K243" s="38">
        <f t="shared" si="347"/>
        <v>0</v>
      </c>
      <c r="L243" s="38">
        <f t="shared" si="347"/>
        <v>0</v>
      </c>
      <c r="M243" s="38">
        <f t="shared" si="347"/>
        <v>0</v>
      </c>
      <c r="N243" s="38">
        <f t="shared" si="347"/>
        <v>0</v>
      </c>
      <c r="O243" s="38">
        <f t="shared" si="347"/>
        <v>0</v>
      </c>
      <c r="P243" s="38"/>
      <c r="Q243" s="38"/>
      <c r="R243" s="38"/>
      <c r="S243" s="38"/>
      <c r="T243" s="38"/>
      <c r="U243" s="38"/>
      <c r="V243" s="38"/>
      <c r="W243" s="38"/>
      <c r="X243" s="38"/>
      <c r="Y243" s="38"/>
      <c r="Z243" s="38"/>
      <c r="AA243" s="38"/>
      <c r="AB243" s="38"/>
      <c r="AC243" s="91">
        <f t="shared" si="323"/>
        <v>0</v>
      </c>
      <c r="AD243" s="31"/>
      <c r="AE243" s="51"/>
      <c r="AF243" s="38">
        <f t="shared" si="348"/>
        <v>1</v>
      </c>
    </row>
    <row r="244" spans="1:33" ht="42" customHeight="1">
      <c r="A244" s="3"/>
      <c r="B244" s="5" t="s">
        <v>232</v>
      </c>
      <c r="C244" s="39">
        <f t="shared" ref="C244" si="349">D244+I244</f>
        <v>4136</v>
      </c>
      <c r="D244" s="39">
        <f t="shared" ref="D244" si="350">SUM(E244:H244)</f>
        <v>4136</v>
      </c>
      <c r="E244" s="35">
        <v>4136</v>
      </c>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91">
        <f t="shared" si="323"/>
        <v>0</v>
      </c>
      <c r="AD244" s="12" t="s">
        <v>280</v>
      </c>
      <c r="AE244" s="45"/>
      <c r="AF244">
        <v>1</v>
      </c>
    </row>
    <row r="245" spans="1:33">
      <c r="A245" s="22" t="s">
        <v>297</v>
      </c>
      <c r="B245" s="23" t="s">
        <v>233</v>
      </c>
      <c r="C245" s="40">
        <f>C246</f>
        <v>1303</v>
      </c>
      <c r="D245" s="40">
        <f t="shared" ref="D245:S247" si="351">D246</f>
        <v>1303</v>
      </c>
      <c r="E245" s="40">
        <f t="shared" si="351"/>
        <v>0</v>
      </c>
      <c r="F245" s="40">
        <f t="shared" si="351"/>
        <v>1303</v>
      </c>
      <c r="G245" s="40">
        <f t="shared" si="351"/>
        <v>0</v>
      </c>
      <c r="H245" s="40">
        <f t="shared" si="351"/>
        <v>0</v>
      </c>
      <c r="I245" s="40">
        <f t="shared" si="351"/>
        <v>0</v>
      </c>
      <c r="J245" s="40">
        <f t="shared" si="351"/>
        <v>0</v>
      </c>
      <c r="K245" s="40">
        <f t="shared" si="351"/>
        <v>0</v>
      </c>
      <c r="L245" s="40">
        <f t="shared" si="351"/>
        <v>0</v>
      </c>
      <c r="M245" s="40">
        <f t="shared" si="351"/>
        <v>0</v>
      </c>
      <c r="N245" s="40">
        <f t="shared" si="351"/>
        <v>0</v>
      </c>
      <c r="O245" s="40">
        <f t="shared" si="351"/>
        <v>0</v>
      </c>
      <c r="P245" s="40">
        <f t="shared" si="351"/>
        <v>0</v>
      </c>
      <c r="Q245" s="40">
        <f t="shared" si="351"/>
        <v>0</v>
      </c>
      <c r="R245" s="40">
        <f t="shared" si="351"/>
        <v>0</v>
      </c>
      <c r="S245" s="40">
        <f t="shared" si="351"/>
        <v>0</v>
      </c>
      <c r="T245" s="40">
        <f t="shared" ref="T245:AB247" si="352">T246</f>
        <v>0</v>
      </c>
      <c r="U245" s="40">
        <f t="shared" si="352"/>
        <v>0</v>
      </c>
      <c r="V245" s="40">
        <f t="shared" si="352"/>
        <v>0</v>
      </c>
      <c r="W245" s="40">
        <f t="shared" si="352"/>
        <v>0</v>
      </c>
      <c r="X245" s="40">
        <f t="shared" si="352"/>
        <v>0</v>
      </c>
      <c r="Y245" s="40">
        <f t="shared" si="352"/>
        <v>0</v>
      </c>
      <c r="Z245" s="40">
        <f t="shared" si="352"/>
        <v>0</v>
      </c>
      <c r="AA245" s="40">
        <f t="shared" si="352"/>
        <v>0</v>
      </c>
      <c r="AB245" s="40">
        <f t="shared" si="352"/>
        <v>0</v>
      </c>
      <c r="AC245" s="98">
        <f t="shared" si="323"/>
        <v>0</v>
      </c>
      <c r="AD245" s="32"/>
      <c r="AE245" s="54"/>
      <c r="AF245" s="40">
        <f t="shared" ref="AF245:AF247" si="353">AF246</f>
        <v>2</v>
      </c>
    </row>
    <row r="246" spans="1:33">
      <c r="A246" s="15" t="s">
        <v>38</v>
      </c>
      <c r="B246" s="2" t="s">
        <v>29</v>
      </c>
      <c r="C246" s="34">
        <f>C247</f>
        <v>1303</v>
      </c>
      <c r="D246" s="34">
        <f t="shared" si="351"/>
        <v>1303</v>
      </c>
      <c r="E246" s="34">
        <f t="shared" si="351"/>
        <v>0</v>
      </c>
      <c r="F246" s="34">
        <f t="shared" si="351"/>
        <v>1303</v>
      </c>
      <c r="G246" s="34">
        <f t="shared" si="351"/>
        <v>0</v>
      </c>
      <c r="H246" s="34">
        <f t="shared" si="351"/>
        <v>0</v>
      </c>
      <c r="I246" s="34">
        <f t="shared" si="351"/>
        <v>0</v>
      </c>
      <c r="J246" s="34">
        <f t="shared" si="351"/>
        <v>0</v>
      </c>
      <c r="K246" s="34">
        <f t="shared" si="351"/>
        <v>0</v>
      </c>
      <c r="L246" s="34">
        <f t="shared" si="351"/>
        <v>0</v>
      </c>
      <c r="M246" s="34">
        <f t="shared" si="351"/>
        <v>0</v>
      </c>
      <c r="N246" s="34">
        <f t="shared" si="351"/>
        <v>0</v>
      </c>
      <c r="O246" s="34">
        <f t="shared" si="351"/>
        <v>0</v>
      </c>
      <c r="P246" s="34">
        <f t="shared" si="351"/>
        <v>0</v>
      </c>
      <c r="Q246" s="34">
        <f t="shared" si="351"/>
        <v>0</v>
      </c>
      <c r="R246" s="34">
        <f t="shared" si="351"/>
        <v>0</v>
      </c>
      <c r="S246" s="34">
        <f t="shared" si="351"/>
        <v>0</v>
      </c>
      <c r="T246" s="34">
        <f t="shared" si="352"/>
        <v>0</v>
      </c>
      <c r="U246" s="34">
        <f t="shared" si="352"/>
        <v>0</v>
      </c>
      <c r="V246" s="34">
        <f t="shared" si="352"/>
        <v>0</v>
      </c>
      <c r="W246" s="34">
        <f t="shared" si="352"/>
        <v>0</v>
      </c>
      <c r="X246" s="34">
        <f t="shared" si="352"/>
        <v>0</v>
      </c>
      <c r="Y246" s="34">
        <f t="shared" si="352"/>
        <v>0</v>
      </c>
      <c r="Z246" s="34">
        <f t="shared" si="352"/>
        <v>0</v>
      </c>
      <c r="AA246" s="34">
        <f t="shared" si="352"/>
        <v>0</v>
      </c>
      <c r="AB246" s="34">
        <f t="shared" si="352"/>
        <v>0</v>
      </c>
      <c r="AC246" s="91">
        <f t="shared" si="323"/>
        <v>0</v>
      </c>
      <c r="AD246" s="16"/>
      <c r="AE246" s="44"/>
      <c r="AF246" s="34">
        <f t="shared" si="353"/>
        <v>2</v>
      </c>
      <c r="AG246">
        <v>364</v>
      </c>
    </row>
    <row r="247" spans="1:33">
      <c r="A247" s="16" t="s">
        <v>30</v>
      </c>
      <c r="B247" s="2" t="s">
        <v>31</v>
      </c>
      <c r="C247" s="34">
        <f>C248</f>
        <v>1303</v>
      </c>
      <c r="D247" s="34">
        <f t="shared" si="351"/>
        <v>1303</v>
      </c>
      <c r="E247" s="34">
        <f t="shared" si="351"/>
        <v>0</v>
      </c>
      <c r="F247" s="34">
        <f t="shared" si="351"/>
        <v>1303</v>
      </c>
      <c r="G247" s="34">
        <f t="shared" si="351"/>
        <v>0</v>
      </c>
      <c r="H247" s="34">
        <f t="shared" si="351"/>
        <v>0</v>
      </c>
      <c r="I247" s="34">
        <f t="shared" si="351"/>
        <v>0</v>
      </c>
      <c r="J247" s="34">
        <f t="shared" si="351"/>
        <v>0</v>
      </c>
      <c r="K247" s="34">
        <f t="shared" si="351"/>
        <v>0</v>
      </c>
      <c r="L247" s="34">
        <f t="shared" si="351"/>
        <v>0</v>
      </c>
      <c r="M247" s="34">
        <f t="shared" si="351"/>
        <v>0</v>
      </c>
      <c r="N247" s="34">
        <f t="shared" si="351"/>
        <v>0</v>
      </c>
      <c r="O247" s="34">
        <f t="shared" si="351"/>
        <v>0</v>
      </c>
      <c r="P247" s="34">
        <f t="shared" si="351"/>
        <v>0</v>
      </c>
      <c r="Q247" s="34">
        <f t="shared" si="351"/>
        <v>0</v>
      </c>
      <c r="R247" s="34">
        <f t="shared" si="351"/>
        <v>0</v>
      </c>
      <c r="S247" s="34">
        <f t="shared" si="351"/>
        <v>0</v>
      </c>
      <c r="T247" s="34">
        <f t="shared" si="352"/>
        <v>0</v>
      </c>
      <c r="U247" s="34">
        <f t="shared" si="352"/>
        <v>0</v>
      </c>
      <c r="V247" s="34">
        <f t="shared" si="352"/>
        <v>0</v>
      </c>
      <c r="W247" s="34">
        <f t="shared" si="352"/>
        <v>0</v>
      </c>
      <c r="X247" s="34">
        <f t="shared" si="352"/>
        <v>0</v>
      </c>
      <c r="Y247" s="34">
        <f t="shared" si="352"/>
        <v>0</v>
      </c>
      <c r="Z247" s="34">
        <f t="shared" si="352"/>
        <v>0</v>
      </c>
      <c r="AA247" s="34">
        <f t="shared" si="352"/>
        <v>0</v>
      </c>
      <c r="AB247" s="34">
        <f t="shared" si="352"/>
        <v>0</v>
      </c>
      <c r="AC247" s="91">
        <f t="shared" si="323"/>
        <v>0</v>
      </c>
      <c r="AD247" s="16"/>
      <c r="AE247" s="44"/>
      <c r="AF247" s="34">
        <f t="shared" si="353"/>
        <v>2</v>
      </c>
      <c r="AG247" s="57">
        <f>E244+AG246</f>
        <v>4500</v>
      </c>
    </row>
    <row r="248" spans="1:33" ht="19.5">
      <c r="A248" s="21" t="s">
        <v>46</v>
      </c>
      <c r="B248" s="56" t="s">
        <v>33</v>
      </c>
      <c r="C248" s="38">
        <f>SUM(C249:C250)</f>
        <v>1303</v>
      </c>
      <c r="D248" s="38">
        <f t="shared" ref="D248:AB248" si="354">SUM(D249:D250)</f>
        <v>1303</v>
      </c>
      <c r="E248" s="38">
        <f t="shared" si="354"/>
        <v>0</v>
      </c>
      <c r="F248" s="38">
        <f t="shared" si="354"/>
        <v>1303</v>
      </c>
      <c r="G248" s="38">
        <f t="shared" si="354"/>
        <v>0</v>
      </c>
      <c r="H248" s="38">
        <f t="shared" si="354"/>
        <v>0</v>
      </c>
      <c r="I248" s="38">
        <f t="shared" si="354"/>
        <v>0</v>
      </c>
      <c r="J248" s="38">
        <f t="shared" si="354"/>
        <v>0</v>
      </c>
      <c r="K248" s="38">
        <f t="shared" si="354"/>
        <v>0</v>
      </c>
      <c r="L248" s="38">
        <f t="shared" si="354"/>
        <v>0</v>
      </c>
      <c r="M248" s="38">
        <f t="shared" si="354"/>
        <v>0</v>
      </c>
      <c r="N248" s="38">
        <f t="shared" si="354"/>
        <v>0</v>
      </c>
      <c r="O248" s="38">
        <f t="shared" si="354"/>
        <v>0</v>
      </c>
      <c r="P248" s="38">
        <f t="shared" si="354"/>
        <v>0</v>
      </c>
      <c r="Q248" s="38">
        <f t="shared" si="354"/>
        <v>0</v>
      </c>
      <c r="R248" s="38">
        <f t="shared" si="354"/>
        <v>0</v>
      </c>
      <c r="S248" s="38">
        <f t="shared" si="354"/>
        <v>0</v>
      </c>
      <c r="T248" s="38">
        <f t="shared" si="354"/>
        <v>0</v>
      </c>
      <c r="U248" s="38">
        <f t="shared" si="354"/>
        <v>0</v>
      </c>
      <c r="V248" s="38">
        <f t="shared" si="354"/>
        <v>0</v>
      </c>
      <c r="W248" s="38">
        <f t="shared" si="354"/>
        <v>0</v>
      </c>
      <c r="X248" s="38">
        <f t="shared" si="354"/>
        <v>0</v>
      </c>
      <c r="Y248" s="38">
        <f t="shared" si="354"/>
        <v>0</v>
      </c>
      <c r="Z248" s="38">
        <f t="shared" si="354"/>
        <v>0</v>
      </c>
      <c r="AA248" s="38">
        <f t="shared" si="354"/>
        <v>0</v>
      </c>
      <c r="AB248" s="38">
        <f t="shared" si="354"/>
        <v>0</v>
      </c>
      <c r="AC248" s="91">
        <f t="shared" si="323"/>
        <v>0</v>
      </c>
      <c r="AD248" s="31"/>
      <c r="AE248" s="51"/>
      <c r="AF248" s="38">
        <f t="shared" ref="AF248" si="355">SUM(AF249:AF250)</f>
        <v>2</v>
      </c>
      <c r="AG248" s="57">
        <f>AF248-AF244</f>
        <v>1</v>
      </c>
    </row>
    <row r="249" spans="1:33" ht="122.25" customHeight="1">
      <c r="A249" s="12">
        <v>1</v>
      </c>
      <c r="B249" s="5" t="s">
        <v>234</v>
      </c>
      <c r="C249" s="39">
        <f t="shared" ref="C249:C250" si="356">D249+I249</f>
        <v>532</v>
      </c>
      <c r="D249" s="39">
        <f t="shared" ref="D249:D250" si="357">SUM(E249:H249)</f>
        <v>532</v>
      </c>
      <c r="E249" s="35"/>
      <c r="F249" s="35">
        <v>532</v>
      </c>
      <c r="G249" s="35"/>
      <c r="H249" s="35"/>
      <c r="I249" s="35"/>
      <c r="J249" s="35"/>
      <c r="K249" s="35"/>
      <c r="L249" s="35"/>
      <c r="M249" s="35"/>
      <c r="N249" s="35"/>
      <c r="O249" s="35"/>
      <c r="P249" s="35"/>
      <c r="Q249" s="35"/>
      <c r="R249" s="35"/>
      <c r="S249" s="35"/>
      <c r="T249" s="35"/>
      <c r="U249" s="35"/>
      <c r="V249" s="35"/>
      <c r="W249" s="35"/>
      <c r="X249" s="35"/>
      <c r="Y249" s="35"/>
      <c r="Z249" s="35"/>
      <c r="AA249" s="35"/>
      <c r="AB249" s="35"/>
      <c r="AC249" s="91">
        <f t="shared" si="323"/>
        <v>0</v>
      </c>
      <c r="AD249" s="12" t="s">
        <v>281</v>
      </c>
      <c r="AE249" s="45"/>
      <c r="AF249">
        <v>1</v>
      </c>
    </row>
    <row r="250" spans="1:33" ht="84.75" customHeight="1">
      <c r="A250" s="12">
        <v>2</v>
      </c>
      <c r="B250" s="5" t="s">
        <v>235</v>
      </c>
      <c r="C250" s="39">
        <f t="shared" si="356"/>
        <v>771</v>
      </c>
      <c r="D250" s="39">
        <f t="shared" si="357"/>
        <v>771</v>
      </c>
      <c r="E250" s="35"/>
      <c r="F250" s="35">
        <v>771</v>
      </c>
      <c r="G250" s="35"/>
      <c r="H250" s="35"/>
      <c r="I250" s="35"/>
      <c r="J250" s="35"/>
      <c r="K250" s="35"/>
      <c r="L250" s="35"/>
      <c r="M250" s="35"/>
      <c r="N250" s="35"/>
      <c r="O250" s="35"/>
      <c r="P250" s="35"/>
      <c r="Q250" s="35"/>
      <c r="R250" s="35"/>
      <c r="S250" s="35"/>
      <c r="T250" s="35"/>
      <c r="U250" s="35"/>
      <c r="V250" s="35"/>
      <c r="W250" s="35"/>
      <c r="X250" s="35"/>
      <c r="Y250" s="35"/>
      <c r="Z250" s="35"/>
      <c r="AA250" s="35"/>
      <c r="AB250" s="35"/>
      <c r="AC250" s="91">
        <f t="shared" si="323"/>
        <v>0</v>
      </c>
      <c r="AD250" s="12" t="s">
        <v>281</v>
      </c>
      <c r="AE250" s="45"/>
      <c r="AF250">
        <v>1</v>
      </c>
    </row>
    <row r="251" spans="1:33" ht="56.25">
      <c r="A251" s="26" t="s">
        <v>298</v>
      </c>
      <c r="B251" s="25" t="s">
        <v>236</v>
      </c>
      <c r="C251" s="37">
        <f>C252</f>
        <v>49649</v>
      </c>
      <c r="D251" s="37">
        <f t="shared" ref="D251:S252" si="358">D252</f>
        <v>49649</v>
      </c>
      <c r="E251" s="37">
        <f t="shared" si="358"/>
        <v>49649</v>
      </c>
      <c r="F251" s="37">
        <f t="shared" si="358"/>
        <v>0</v>
      </c>
      <c r="G251" s="37">
        <f t="shared" si="358"/>
        <v>0</v>
      </c>
      <c r="H251" s="37">
        <f t="shared" si="358"/>
        <v>0</v>
      </c>
      <c r="I251" s="37">
        <f t="shared" si="358"/>
        <v>0</v>
      </c>
      <c r="J251" s="37">
        <f t="shared" si="358"/>
        <v>0</v>
      </c>
      <c r="K251" s="37">
        <f t="shared" si="358"/>
        <v>0</v>
      </c>
      <c r="L251" s="37">
        <f t="shared" si="358"/>
        <v>0</v>
      </c>
      <c r="M251" s="37">
        <f t="shared" si="358"/>
        <v>0</v>
      </c>
      <c r="N251" s="37">
        <f t="shared" si="358"/>
        <v>0</v>
      </c>
      <c r="O251" s="37">
        <f t="shared" si="358"/>
        <v>0</v>
      </c>
      <c r="P251" s="37">
        <f t="shared" si="358"/>
        <v>12531</v>
      </c>
      <c r="Q251" s="37">
        <f t="shared" si="358"/>
        <v>12531</v>
      </c>
      <c r="R251" s="37">
        <f t="shared" si="358"/>
        <v>12531</v>
      </c>
      <c r="S251" s="37">
        <f t="shared" si="358"/>
        <v>0</v>
      </c>
      <c r="T251" s="37">
        <f t="shared" ref="T251:AB252" si="359">T252</f>
        <v>0</v>
      </c>
      <c r="U251" s="37">
        <f t="shared" si="359"/>
        <v>0</v>
      </c>
      <c r="V251" s="37">
        <f t="shared" si="359"/>
        <v>0</v>
      </c>
      <c r="W251" s="37">
        <f t="shared" si="359"/>
        <v>0</v>
      </c>
      <c r="X251" s="37">
        <f t="shared" si="359"/>
        <v>0</v>
      </c>
      <c r="Y251" s="37">
        <f t="shared" si="359"/>
        <v>0</v>
      </c>
      <c r="Z251" s="37">
        <f t="shared" si="359"/>
        <v>0</v>
      </c>
      <c r="AA251" s="37">
        <f t="shared" si="359"/>
        <v>0</v>
      </c>
      <c r="AB251" s="37">
        <f t="shared" si="359"/>
        <v>0</v>
      </c>
      <c r="AC251" s="93">
        <f t="shared" si="323"/>
        <v>25.239179036838603</v>
      </c>
      <c r="AD251" s="26"/>
      <c r="AE251" s="49"/>
      <c r="AF251" s="37">
        <f t="shared" ref="AF251:AF252" si="360">AF252</f>
        <v>7</v>
      </c>
    </row>
    <row r="252" spans="1:33">
      <c r="A252" s="15" t="s">
        <v>38</v>
      </c>
      <c r="B252" s="2" t="s">
        <v>29</v>
      </c>
      <c r="C252" s="34">
        <f>C253</f>
        <v>49649</v>
      </c>
      <c r="D252" s="34">
        <f t="shared" si="358"/>
        <v>49649</v>
      </c>
      <c r="E252" s="34">
        <f t="shared" si="358"/>
        <v>49649</v>
      </c>
      <c r="F252" s="34">
        <f t="shared" si="358"/>
        <v>0</v>
      </c>
      <c r="G252" s="34">
        <f t="shared" si="358"/>
        <v>0</v>
      </c>
      <c r="H252" s="34">
        <f t="shared" si="358"/>
        <v>0</v>
      </c>
      <c r="I252" s="34">
        <f t="shared" si="358"/>
        <v>0</v>
      </c>
      <c r="J252" s="34">
        <f t="shared" si="358"/>
        <v>0</v>
      </c>
      <c r="K252" s="34">
        <f t="shared" si="358"/>
        <v>0</v>
      </c>
      <c r="L252" s="34">
        <f t="shared" si="358"/>
        <v>0</v>
      </c>
      <c r="M252" s="34">
        <f t="shared" si="358"/>
        <v>0</v>
      </c>
      <c r="N252" s="34">
        <f t="shared" si="358"/>
        <v>0</v>
      </c>
      <c r="O252" s="34">
        <f t="shared" si="358"/>
        <v>0</v>
      </c>
      <c r="P252" s="34">
        <f t="shared" si="358"/>
        <v>12531</v>
      </c>
      <c r="Q252" s="34">
        <f t="shared" si="358"/>
        <v>12531</v>
      </c>
      <c r="R252" s="34">
        <f t="shared" si="358"/>
        <v>12531</v>
      </c>
      <c r="S252" s="34">
        <f t="shared" si="358"/>
        <v>0</v>
      </c>
      <c r="T252" s="34">
        <f t="shared" si="359"/>
        <v>0</v>
      </c>
      <c r="U252" s="34">
        <f t="shared" si="359"/>
        <v>0</v>
      </c>
      <c r="V252" s="34">
        <f t="shared" si="359"/>
        <v>0</v>
      </c>
      <c r="W252" s="34">
        <f t="shared" si="359"/>
        <v>0</v>
      </c>
      <c r="X252" s="34">
        <f t="shared" si="359"/>
        <v>0</v>
      </c>
      <c r="Y252" s="34">
        <f t="shared" si="359"/>
        <v>0</v>
      </c>
      <c r="Z252" s="34">
        <f t="shared" si="359"/>
        <v>0</v>
      </c>
      <c r="AA252" s="34">
        <f t="shared" si="359"/>
        <v>0</v>
      </c>
      <c r="AB252" s="34">
        <f t="shared" si="359"/>
        <v>0</v>
      </c>
      <c r="AC252" s="90">
        <f t="shared" si="323"/>
        <v>25.239179036838603</v>
      </c>
      <c r="AD252" s="16"/>
      <c r="AE252" s="44"/>
      <c r="AF252" s="34">
        <f t="shared" si="360"/>
        <v>7</v>
      </c>
    </row>
    <row r="253" spans="1:33">
      <c r="A253" s="16" t="s">
        <v>30</v>
      </c>
      <c r="B253" s="2" t="s">
        <v>31</v>
      </c>
      <c r="C253" s="34">
        <f>C254+C257</f>
        <v>49649</v>
      </c>
      <c r="D253" s="34">
        <f t="shared" ref="D253:AB253" si="361">D254+D257</f>
        <v>49649</v>
      </c>
      <c r="E253" s="34">
        <f t="shared" si="361"/>
        <v>49649</v>
      </c>
      <c r="F253" s="34">
        <f t="shared" si="361"/>
        <v>0</v>
      </c>
      <c r="G253" s="34">
        <f t="shared" si="361"/>
        <v>0</v>
      </c>
      <c r="H253" s="34">
        <f t="shared" si="361"/>
        <v>0</v>
      </c>
      <c r="I253" s="34">
        <f t="shared" si="361"/>
        <v>0</v>
      </c>
      <c r="J253" s="34">
        <f t="shared" si="361"/>
        <v>0</v>
      </c>
      <c r="K253" s="34">
        <f t="shared" si="361"/>
        <v>0</v>
      </c>
      <c r="L253" s="34">
        <f t="shared" si="361"/>
        <v>0</v>
      </c>
      <c r="M253" s="34">
        <f t="shared" si="361"/>
        <v>0</v>
      </c>
      <c r="N253" s="34">
        <f t="shared" si="361"/>
        <v>0</v>
      </c>
      <c r="O253" s="34">
        <f t="shared" si="361"/>
        <v>0</v>
      </c>
      <c r="P253" s="34">
        <f t="shared" si="361"/>
        <v>12531</v>
      </c>
      <c r="Q253" s="34">
        <f t="shared" si="361"/>
        <v>12531</v>
      </c>
      <c r="R253" s="34">
        <f t="shared" si="361"/>
        <v>12531</v>
      </c>
      <c r="S253" s="34">
        <f t="shared" si="361"/>
        <v>0</v>
      </c>
      <c r="T253" s="34">
        <f t="shared" si="361"/>
        <v>0</v>
      </c>
      <c r="U253" s="34">
        <f t="shared" si="361"/>
        <v>0</v>
      </c>
      <c r="V253" s="34">
        <f t="shared" si="361"/>
        <v>0</v>
      </c>
      <c r="W253" s="34">
        <f t="shared" si="361"/>
        <v>0</v>
      </c>
      <c r="X253" s="34">
        <f t="shared" si="361"/>
        <v>0</v>
      </c>
      <c r="Y253" s="34">
        <f t="shared" si="361"/>
        <v>0</v>
      </c>
      <c r="Z253" s="34">
        <f t="shared" si="361"/>
        <v>0</v>
      </c>
      <c r="AA253" s="34">
        <f t="shared" si="361"/>
        <v>0</v>
      </c>
      <c r="AB253" s="34">
        <f t="shared" si="361"/>
        <v>0</v>
      </c>
      <c r="AC253" s="90">
        <f t="shared" si="323"/>
        <v>25.239179036838603</v>
      </c>
      <c r="AD253" s="16"/>
      <c r="AE253" s="44"/>
      <c r="AF253" s="34">
        <f t="shared" ref="AF253" si="362">AF254+AF257</f>
        <v>7</v>
      </c>
    </row>
    <row r="254" spans="1:33" ht="19.5">
      <c r="A254" s="21" t="s">
        <v>52</v>
      </c>
      <c r="B254" s="56" t="s">
        <v>32</v>
      </c>
      <c r="C254" s="38">
        <f>SUM(C255:C256)</f>
        <v>20000</v>
      </c>
      <c r="D254" s="38">
        <f t="shared" ref="D254:AB254" si="363">SUM(D255:D256)</f>
        <v>20000</v>
      </c>
      <c r="E254" s="38">
        <f t="shared" si="363"/>
        <v>20000</v>
      </c>
      <c r="F254" s="38">
        <f t="shared" si="363"/>
        <v>0</v>
      </c>
      <c r="G254" s="38">
        <f t="shared" si="363"/>
        <v>0</v>
      </c>
      <c r="H254" s="38">
        <f t="shared" si="363"/>
        <v>0</v>
      </c>
      <c r="I254" s="38">
        <f t="shared" si="363"/>
        <v>0</v>
      </c>
      <c r="J254" s="38">
        <f t="shared" si="363"/>
        <v>0</v>
      </c>
      <c r="K254" s="38">
        <f t="shared" si="363"/>
        <v>0</v>
      </c>
      <c r="L254" s="38">
        <f t="shared" si="363"/>
        <v>0</v>
      </c>
      <c r="M254" s="38">
        <f t="shared" si="363"/>
        <v>0</v>
      </c>
      <c r="N254" s="38">
        <f t="shared" si="363"/>
        <v>0</v>
      </c>
      <c r="O254" s="38">
        <f t="shared" si="363"/>
        <v>0</v>
      </c>
      <c r="P254" s="38">
        <f t="shared" si="363"/>
        <v>6730</v>
      </c>
      <c r="Q254" s="38">
        <f t="shared" si="363"/>
        <v>6730</v>
      </c>
      <c r="R254" s="38">
        <f t="shared" si="363"/>
        <v>6730</v>
      </c>
      <c r="S254" s="38">
        <f t="shared" si="363"/>
        <v>0</v>
      </c>
      <c r="T254" s="38">
        <f t="shared" si="363"/>
        <v>0</v>
      </c>
      <c r="U254" s="38">
        <f t="shared" si="363"/>
        <v>0</v>
      </c>
      <c r="V254" s="38">
        <f t="shared" si="363"/>
        <v>0</v>
      </c>
      <c r="W254" s="38">
        <f t="shared" si="363"/>
        <v>0</v>
      </c>
      <c r="X254" s="38">
        <f t="shared" si="363"/>
        <v>0</v>
      </c>
      <c r="Y254" s="38">
        <f t="shared" si="363"/>
        <v>0</v>
      </c>
      <c r="Z254" s="38">
        <f t="shared" si="363"/>
        <v>0</v>
      </c>
      <c r="AA254" s="38">
        <f t="shared" si="363"/>
        <v>0</v>
      </c>
      <c r="AB254" s="38">
        <f t="shared" si="363"/>
        <v>0</v>
      </c>
      <c r="AC254" s="96">
        <f t="shared" si="323"/>
        <v>33.650000000000006</v>
      </c>
      <c r="AD254" s="31"/>
      <c r="AE254" s="51"/>
      <c r="AF254" s="38">
        <f t="shared" ref="AF254" si="364">SUM(AF255:AF256)</f>
        <v>2</v>
      </c>
    </row>
    <row r="255" spans="1:33" ht="56.25">
      <c r="A255" s="12">
        <v>1</v>
      </c>
      <c r="B255" s="5" t="s">
        <v>237</v>
      </c>
      <c r="C255" s="39">
        <f t="shared" ref="C255" si="365">D255+I255</f>
        <v>10000</v>
      </c>
      <c r="D255" s="39">
        <f t="shared" ref="D255:D256" si="366">SUM(E255:H255)</f>
        <v>10000</v>
      </c>
      <c r="E255" s="35">
        <v>10000</v>
      </c>
      <c r="F255" s="35"/>
      <c r="G255" s="35"/>
      <c r="H255" s="35"/>
      <c r="I255" s="35"/>
      <c r="J255" s="35"/>
      <c r="K255" s="35"/>
      <c r="L255" s="35"/>
      <c r="M255" s="35"/>
      <c r="N255" s="35"/>
      <c r="O255" s="35"/>
      <c r="P255" s="35">
        <f t="shared" ref="P255:P256" si="367">Q255+V255</f>
        <v>2489</v>
      </c>
      <c r="Q255" s="35">
        <f>R255+S255+T255+U255</f>
        <v>2489</v>
      </c>
      <c r="R255" s="102">
        <v>2489</v>
      </c>
      <c r="S255" s="35"/>
      <c r="T255" s="35"/>
      <c r="U255" s="35"/>
      <c r="V255" s="35"/>
      <c r="W255" s="35"/>
      <c r="X255" s="35"/>
      <c r="Y255" s="35"/>
      <c r="Z255" s="35"/>
      <c r="AA255" s="35"/>
      <c r="AB255" s="35"/>
      <c r="AC255" s="91">
        <f t="shared" si="323"/>
        <v>24.89</v>
      </c>
      <c r="AD255" s="12" t="s">
        <v>259</v>
      </c>
      <c r="AE255" s="45"/>
      <c r="AF255">
        <v>1</v>
      </c>
      <c r="AG255" s="57">
        <f>R256+R258+R260</f>
        <v>9228</v>
      </c>
    </row>
    <row r="256" spans="1:33">
      <c r="A256" s="12">
        <v>2</v>
      </c>
      <c r="B256" s="5" t="s">
        <v>238</v>
      </c>
      <c r="C256" s="35">
        <f t="shared" ref="C256" si="368">E256+F256+G256+H256+K256+O256</f>
        <v>10000</v>
      </c>
      <c r="D256" s="39">
        <f t="shared" si="366"/>
        <v>10000</v>
      </c>
      <c r="E256" s="35">
        <v>10000</v>
      </c>
      <c r="F256" s="35"/>
      <c r="G256" s="35"/>
      <c r="H256" s="35"/>
      <c r="I256" s="35"/>
      <c r="J256" s="35"/>
      <c r="K256" s="35"/>
      <c r="L256" s="35"/>
      <c r="M256" s="35"/>
      <c r="N256" s="35"/>
      <c r="O256" s="35"/>
      <c r="P256" s="35">
        <f t="shared" si="367"/>
        <v>4241</v>
      </c>
      <c r="Q256" s="35">
        <f>R256+S256+T256+U256</f>
        <v>4241</v>
      </c>
      <c r="R256" s="102">
        <v>4241</v>
      </c>
      <c r="S256" s="35"/>
      <c r="T256" s="35"/>
      <c r="U256" s="35"/>
      <c r="V256" s="35"/>
      <c r="W256" s="35"/>
      <c r="X256" s="35"/>
      <c r="Y256" s="35"/>
      <c r="Z256" s="35"/>
      <c r="AA256" s="35"/>
      <c r="AB256" s="35"/>
      <c r="AC256" s="91">
        <f t="shared" si="323"/>
        <v>42.41</v>
      </c>
      <c r="AD256" s="12" t="s">
        <v>282</v>
      </c>
      <c r="AE256" s="45"/>
      <c r="AF256">
        <v>1</v>
      </c>
    </row>
    <row r="257" spans="1:33" ht="19.5">
      <c r="A257" s="21" t="s">
        <v>46</v>
      </c>
      <c r="B257" s="56" t="s">
        <v>33</v>
      </c>
      <c r="C257" s="38">
        <f>SUM(C258:C262)</f>
        <v>29649</v>
      </c>
      <c r="D257" s="38">
        <f t="shared" ref="D257:AB257" si="369">SUM(D258:D262)</f>
        <v>29649</v>
      </c>
      <c r="E257" s="38">
        <f t="shared" si="369"/>
        <v>29649</v>
      </c>
      <c r="F257" s="38">
        <f t="shared" si="369"/>
        <v>0</v>
      </c>
      <c r="G257" s="38">
        <f t="shared" si="369"/>
        <v>0</v>
      </c>
      <c r="H257" s="38">
        <f t="shared" si="369"/>
        <v>0</v>
      </c>
      <c r="I257" s="38">
        <f t="shared" si="369"/>
        <v>0</v>
      </c>
      <c r="J257" s="38">
        <f t="shared" si="369"/>
        <v>0</v>
      </c>
      <c r="K257" s="38">
        <f t="shared" si="369"/>
        <v>0</v>
      </c>
      <c r="L257" s="38">
        <f t="shared" si="369"/>
        <v>0</v>
      </c>
      <c r="M257" s="38">
        <f t="shared" si="369"/>
        <v>0</v>
      </c>
      <c r="N257" s="38">
        <f t="shared" si="369"/>
        <v>0</v>
      </c>
      <c r="O257" s="38">
        <f t="shared" si="369"/>
        <v>0</v>
      </c>
      <c r="P257" s="38">
        <f t="shared" si="369"/>
        <v>5801</v>
      </c>
      <c r="Q257" s="38">
        <f t="shared" si="369"/>
        <v>5801</v>
      </c>
      <c r="R257" s="38">
        <f t="shared" si="369"/>
        <v>5801</v>
      </c>
      <c r="S257" s="38">
        <f t="shared" si="369"/>
        <v>0</v>
      </c>
      <c r="T257" s="38">
        <f t="shared" si="369"/>
        <v>0</v>
      </c>
      <c r="U257" s="38">
        <f t="shared" si="369"/>
        <v>0</v>
      </c>
      <c r="V257" s="38">
        <f t="shared" si="369"/>
        <v>0</v>
      </c>
      <c r="W257" s="38">
        <f t="shared" si="369"/>
        <v>0</v>
      </c>
      <c r="X257" s="38">
        <f t="shared" si="369"/>
        <v>0</v>
      </c>
      <c r="Y257" s="38">
        <f t="shared" si="369"/>
        <v>0</v>
      </c>
      <c r="Z257" s="38">
        <f t="shared" si="369"/>
        <v>0</v>
      </c>
      <c r="AA257" s="38">
        <f t="shared" si="369"/>
        <v>0</v>
      </c>
      <c r="AB257" s="38">
        <f t="shared" si="369"/>
        <v>0</v>
      </c>
      <c r="AC257" s="96">
        <f t="shared" si="323"/>
        <v>19.565583999460355</v>
      </c>
      <c r="AD257" s="31">
        <v>0</v>
      </c>
      <c r="AE257" s="51">
        <v>0</v>
      </c>
      <c r="AF257" s="38">
        <f t="shared" ref="AF257" si="370">SUM(AF258:AF262)</f>
        <v>5</v>
      </c>
      <c r="AG257">
        <v>2000</v>
      </c>
    </row>
    <row r="258" spans="1:33" ht="56.25">
      <c r="A258" s="12">
        <v>1</v>
      </c>
      <c r="B258" s="5" t="s">
        <v>239</v>
      </c>
      <c r="C258" s="39">
        <f t="shared" ref="C258:C262" si="371">D258+I258</f>
        <v>18713</v>
      </c>
      <c r="D258" s="39">
        <f t="shared" ref="D258:D262" si="372">SUM(E258:H258)</f>
        <v>18713</v>
      </c>
      <c r="E258" s="35">
        <v>18713</v>
      </c>
      <c r="F258" s="35"/>
      <c r="G258" s="35"/>
      <c r="H258" s="35"/>
      <c r="I258" s="39">
        <f t="shared" ref="I258:I262" si="373">J258+O258</f>
        <v>0</v>
      </c>
      <c r="J258" s="39">
        <f t="shared" ref="J258:J262" si="374">SUM(K258:N258)</f>
        <v>0</v>
      </c>
      <c r="K258" s="35"/>
      <c r="L258" s="35"/>
      <c r="M258" s="35"/>
      <c r="N258" s="35"/>
      <c r="O258" s="35"/>
      <c r="P258" s="35">
        <f t="shared" ref="P258:P262" si="375">Q258+V258</f>
        <v>4197</v>
      </c>
      <c r="Q258" s="35">
        <f t="shared" ref="Q258:Q262" si="376">R258+S258+T258+U258</f>
        <v>4197</v>
      </c>
      <c r="R258" s="102">
        <v>4197</v>
      </c>
      <c r="S258" s="35"/>
      <c r="T258" s="35"/>
      <c r="U258" s="35"/>
      <c r="V258" s="35"/>
      <c r="W258" s="35"/>
      <c r="X258" s="35"/>
      <c r="Y258" s="35"/>
      <c r="Z258" s="35"/>
      <c r="AA258" s="35"/>
      <c r="AB258" s="35"/>
      <c r="AC258" s="91">
        <f t="shared" si="323"/>
        <v>22.428258429968469</v>
      </c>
      <c r="AD258" s="12" t="s">
        <v>259</v>
      </c>
      <c r="AE258" s="45"/>
      <c r="AF258">
        <v>1</v>
      </c>
    </row>
    <row r="259" spans="1:33" ht="56.25">
      <c r="A259" s="12" t="s">
        <v>54</v>
      </c>
      <c r="B259" s="5" t="s">
        <v>240</v>
      </c>
      <c r="C259" s="39">
        <f t="shared" si="371"/>
        <v>2000</v>
      </c>
      <c r="D259" s="39">
        <f t="shared" si="372"/>
        <v>2000</v>
      </c>
      <c r="E259" s="35">
        <v>2000</v>
      </c>
      <c r="F259" s="35"/>
      <c r="G259" s="35"/>
      <c r="H259" s="35"/>
      <c r="I259" s="39">
        <f t="shared" si="373"/>
        <v>0</v>
      </c>
      <c r="J259" s="39">
        <f t="shared" si="374"/>
        <v>0</v>
      </c>
      <c r="K259" s="35"/>
      <c r="L259" s="35"/>
      <c r="M259" s="35"/>
      <c r="N259" s="35"/>
      <c r="O259" s="35"/>
      <c r="P259" s="35">
        <f t="shared" si="375"/>
        <v>0</v>
      </c>
      <c r="Q259" s="35">
        <f t="shared" si="376"/>
        <v>0</v>
      </c>
      <c r="R259" s="35"/>
      <c r="S259" s="35"/>
      <c r="T259" s="35"/>
      <c r="U259" s="35"/>
      <c r="V259" s="35"/>
      <c r="W259" s="35"/>
      <c r="X259" s="35"/>
      <c r="Y259" s="35"/>
      <c r="Z259" s="35"/>
      <c r="AA259" s="35"/>
      <c r="AB259" s="35"/>
      <c r="AC259" s="91">
        <f t="shared" si="323"/>
        <v>0</v>
      </c>
      <c r="AD259" s="12" t="s">
        <v>264</v>
      </c>
      <c r="AE259" s="45"/>
      <c r="AF259">
        <v>1</v>
      </c>
    </row>
    <row r="260" spans="1:33" ht="56.25">
      <c r="A260" s="12">
        <v>3</v>
      </c>
      <c r="B260" s="5" t="s">
        <v>241</v>
      </c>
      <c r="C260" s="39">
        <f t="shared" si="371"/>
        <v>2936</v>
      </c>
      <c r="D260" s="39">
        <f t="shared" si="372"/>
        <v>2936</v>
      </c>
      <c r="E260" s="35">
        <v>2936</v>
      </c>
      <c r="F260" s="35"/>
      <c r="G260" s="35"/>
      <c r="H260" s="35"/>
      <c r="I260" s="39">
        <f t="shared" si="373"/>
        <v>0</v>
      </c>
      <c r="J260" s="39">
        <f t="shared" si="374"/>
        <v>0</v>
      </c>
      <c r="K260" s="35"/>
      <c r="L260" s="35"/>
      <c r="M260" s="35"/>
      <c r="N260" s="35"/>
      <c r="O260" s="35"/>
      <c r="P260" s="35">
        <f t="shared" si="375"/>
        <v>790</v>
      </c>
      <c r="Q260" s="35">
        <f t="shared" si="376"/>
        <v>790</v>
      </c>
      <c r="R260" s="102">
        <v>790</v>
      </c>
      <c r="S260" s="35"/>
      <c r="T260" s="35"/>
      <c r="U260" s="35"/>
      <c r="V260" s="35"/>
      <c r="W260" s="35"/>
      <c r="X260" s="35"/>
      <c r="Y260" s="35"/>
      <c r="Z260" s="35"/>
      <c r="AA260" s="35"/>
      <c r="AB260" s="35"/>
      <c r="AC260" s="91">
        <f t="shared" si="323"/>
        <v>26.907356948228884</v>
      </c>
      <c r="AD260" s="12" t="s">
        <v>259</v>
      </c>
      <c r="AE260" s="45"/>
      <c r="AF260">
        <v>1</v>
      </c>
    </row>
    <row r="261" spans="1:33" ht="56.25">
      <c r="A261" s="12">
        <v>4</v>
      </c>
      <c r="B261" s="5" t="s">
        <v>242</v>
      </c>
      <c r="C261" s="39">
        <f t="shared" si="371"/>
        <v>3000</v>
      </c>
      <c r="D261" s="39">
        <f t="shared" si="372"/>
        <v>3000</v>
      </c>
      <c r="E261" s="35">
        <v>3000</v>
      </c>
      <c r="F261" s="35"/>
      <c r="G261" s="35"/>
      <c r="H261" s="35"/>
      <c r="I261" s="39">
        <f t="shared" si="373"/>
        <v>0</v>
      </c>
      <c r="J261" s="39">
        <f t="shared" si="374"/>
        <v>0</v>
      </c>
      <c r="K261" s="35"/>
      <c r="L261" s="35"/>
      <c r="M261" s="35"/>
      <c r="N261" s="35"/>
      <c r="O261" s="35"/>
      <c r="P261" s="35">
        <f t="shared" si="375"/>
        <v>0</v>
      </c>
      <c r="Q261" s="35">
        <f t="shared" si="376"/>
        <v>0</v>
      </c>
      <c r="R261" s="35"/>
      <c r="S261" s="35"/>
      <c r="T261" s="35"/>
      <c r="U261" s="35"/>
      <c r="V261" s="35"/>
      <c r="W261" s="35"/>
      <c r="X261" s="35"/>
      <c r="Y261" s="35"/>
      <c r="Z261" s="35"/>
      <c r="AA261" s="35"/>
      <c r="AB261" s="35"/>
      <c r="AC261" s="91">
        <f t="shared" si="323"/>
        <v>0</v>
      </c>
      <c r="AD261" s="12" t="s">
        <v>264</v>
      </c>
      <c r="AE261" s="45"/>
      <c r="AF261">
        <v>1</v>
      </c>
    </row>
    <row r="262" spans="1:33" ht="56.25">
      <c r="A262" s="12" t="s">
        <v>201</v>
      </c>
      <c r="B262" s="5" t="s">
        <v>243</v>
      </c>
      <c r="C262" s="39">
        <f t="shared" si="371"/>
        <v>3000</v>
      </c>
      <c r="D262" s="39">
        <f t="shared" si="372"/>
        <v>3000</v>
      </c>
      <c r="E262" s="35">
        <v>3000</v>
      </c>
      <c r="F262" s="35"/>
      <c r="G262" s="35"/>
      <c r="H262" s="35"/>
      <c r="I262" s="39">
        <f t="shared" si="373"/>
        <v>0</v>
      </c>
      <c r="J262" s="39">
        <f t="shared" si="374"/>
        <v>0</v>
      </c>
      <c r="K262" s="35"/>
      <c r="L262" s="35"/>
      <c r="M262" s="35"/>
      <c r="N262" s="35"/>
      <c r="O262" s="35"/>
      <c r="P262" s="35">
        <f t="shared" si="375"/>
        <v>814</v>
      </c>
      <c r="Q262" s="35">
        <f t="shared" si="376"/>
        <v>814</v>
      </c>
      <c r="R262" s="102">
        <v>814</v>
      </c>
      <c r="S262" s="35"/>
      <c r="T262" s="35"/>
      <c r="U262" s="35"/>
      <c r="V262" s="35"/>
      <c r="W262" s="35"/>
      <c r="X262" s="35"/>
      <c r="Y262" s="35"/>
      <c r="Z262" s="35"/>
      <c r="AA262" s="35"/>
      <c r="AB262" s="35"/>
      <c r="AC262" s="91">
        <f t="shared" si="323"/>
        <v>27.133333333333333</v>
      </c>
      <c r="AD262" s="12" t="s">
        <v>264</v>
      </c>
      <c r="AE262" s="45"/>
      <c r="AF262">
        <v>1</v>
      </c>
    </row>
    <row r="263" spans="1:33">
      <c r="A263" s="24" t="s">
        <v>299</v>
      </c>
      <c r="B263" s="25" t="s">
        <v>244</v>
      </c>
      <c r="C263" s="37">
        <f>C264</f>
        <v>370978.06085343228</v>
      </c>
      <c r="D263" s="37">
        <f t="shared" ref="D263:S265" si="377">D264</f>
        <v>14195.693506493506</v>
      </c>
      <c r="E263" s="37">
        <f t="shared" si="377"/>
        <v>0</v>
      </c>
      <c r="F263" s="37">
        <f t="shared" si="377"/>
        <v>14195.693506493506</v>
      </c>
      <c r="G263" s="37">
        <f t="shared" si="377"/>
        <v>0</v>
      </c>
      <c r="H263" s="37">
        <f t="shared" si="377"/>
        <v>0</v>
      </c>
      <c r="I263" s="37">
        <f t="shared" si="377"/>
        <v>356782.36734693882</v>
      </c>
      <c r="J263" s="37">
        <f t="shared" si="377"/>
        <v>356782.36734693882</v>
      </c>
      <c r="K263" s="37">
        <f t="shared" si="377"/>
        <v>0</v>
      </c>
      <c r="L263" s="37">
        <f t="shared" si="377"/>
        <v>95317</v>
      </c>
      <c r="M263" s="37">
        <f t="shared" si="377"/>
        <v>46640.36734693878</v>
      </c>
      <c r="N263" s="37">
        <f t="shared" si="377"/>
        <v>214825</v>
      </c>
      <c r="O263" s="37">
        <f t="shared" si="377"/>
        <v>0</v>
      </c>
      <c r="P263" s="37">
        <f t="shared" si="377"/>
        <v>78371</v>
      </c>
      <c r="Q263" s="37">
        <f t="shared" si="377"/>
        <v>315</v>
      </c>
      <c r="R263" s="37">
        <f t="shared" si="377"/>
        <v>0</v>
      </c>
      <c r="S263" s="37">
        <f t="shared" si="377"/>
        <v>315</v>
      </c>
      <c r="T263" s="37">
        <f t="shared" ref="T263:AF265" si="378">T264</f>
        <v>0</v>
      </c>
      <c r="U263" s="37">
        <f t="shared" si="378"/>
        <v>0</v>
      </c>
      <c r="V263" s="37">
        <f t="shared" si="378"/>
        <v>78056</v>
      </c>
      <c r="W263" s="37">
        <f t="shared" si="378"/>
        <v>78056</v>
      </c>
      <c r="X263" s="37">
        <f t="shared" si="378"/>
        <v>0</v>
      </c>
      <c r="Y263" s="37">
        <f t="shared" si="378"/>
        <v>33827</v>
      </c>
      <c r="Z263" s="37">
        <f t="shared" si="378"/>
        <v>1305</v>
      </c>
      <c r="AA263" s="37">
        <f t="shared" si="378"/>
        <v>42924</v>
      </c>
      <c r="AB263" s="37">
        <f t="shared" si="378"/>
        <v>0</v>
      </c>
      <c r="AC263" s="93">
        <f t="shared" si="323"/>
        <v>21.125508020530404</v>
      </c>
      <c r="AD263" s="26"/>
      <c r="AE263" s="49"/>
      <c r="AF263" s="37">
        <f t="shared" si="378"/>
        <v>2</v>
      </c>
    </row>
    <row r="264" spans="1:33">
      <c r="A264" s="15" t="s">
        <v>38</v>
      </c>
      <c r="B264" s="2" t="s">
        <v>29</v>
      </c>
      <c r="C264" s="34">
        <f>C265</f>
        <v>370978.06085343228</v>
      </c>
      <c r="D264" s="34">
        <f t="shared" si="377"/>
        <v>14195.693506493506</v>
      </c>
      <c r="E264" s="34">
        <f t="shared" si="377"/>
        <v>0</v>
      </c>
      <c r="F264" s="34">
        <f t="shared" si="377"/>
        <v>14195.693506493506</v>
      </c>
      <c r="G264" s="34">
        <f t="shared" si="377"/>
        <v>0</v>
      </c>
      <c r="H264" s="34">
        <f t="shared" si="377"/>
        <v>0</v>
      </c>
      <c r="I264" s="34">
        <f t="shared" si="377"/>
        <v>356782.36734693882</v>
      </c>
      <c r="J264" s="34">
        <f t="shared" si="377"/>
        <v>356782.36734693882</v>
      </c>
      <c r="K264" s="34">
        <f t="shared" si="377"/>
        <v>0</v>
      </c>
      <c r="L264" s="34">
        <f t="shared" si="377"/>
        <v>95317</v>
      </c>
      <c r="M264" s="34">
        <f t="shared" si="377"/>
        <v>46640.36734693878</v>
      </c>
      <c r="N264" s="34">
        <f t="shared" si="377"/>
        <v>214825</v>
      </c>
      <c r="O264" s="34">
        <f t="shared" si="377"/>
        <v>0</v>
      </c>
      <c r="P264" s="34">
        <f t="shared" si="377"/>
        <v>78371</v>
      </c>
      <c r="Q264" s="34">
        <f t="shared" si="377"/>
        <v>315</v>
      </c>
      <c r="R264" s="34">
        <f t="shared" si="377"/>
        <v>0</v>
      </c>
      <c r="S264" s="34">
        <f t="shared" si="377"/>
        <v>315</v>
      </c>
      <c r="T264" s="34">
        <f t="shared" si="378"/>
        <v>0</v>
      </c>
      <c r="U264" s="34">
        <f t="shared" si="378"/>
        <v>0</v>
      </c>
      <c r="V264" s="34">
        <f t="shared" si="378"/>
        <v>78056</v>
      </c>
      <c r="W264" s="34">
        <f t="shared" si="378"/>
        <v>78056</v>
      </c>
      <c r="X264" s="34">
        <f t="shared" si="378"/>
        <v>0</v>
      </c>
      <c r="Y264" s="34">
        <f t="shared" si="378"/>
        <v>33827</v>
      </c>
      <c r="Z264" s="34">
        <f t="shared" si="378"/>
        <v>1305</v>
      </c>
      <c r="AA264" s="34">
        <f t="shared" si="378"/>
        <v>42924</v>
      </c>
      <c r="AB264" s="34">
        <f t="shared" si="378"/>
        <v>0</v>
      </c>
      <c r="AC264" s="90">
        <f t="shared" si="323"/>
        <v>21.125508020530404</v>
      </c>
      <c r="AD264" s="16"/>
      <c r="AE264" s="44"/>
      <c r="AF264" s="34">
        <f t="shared" si="378"/>
        <v>2</v>
      </c>
    </row>
    <row r="265" spans="1:33">
      <c r="A265" s="16" t="s">
        <v>34</v>
      </c>
      <c r="B265" s="2" t="s">
        <v>35</v>
      </c>
      <c r="C265" s="34">
        <f>C266</f>
        <v>370978.06085343228</v>
      </c>
      <c r="D265" s="34">
        <f t="shared" si="377"/>
        <v>14195.693506493506</v>
      </c>
      <c r="E265" s="34">
        <f t="shared" si="377"/>
        <v>0</v>
      </c>
      <c r="F265" s="34">
        <f t="shared" si="377"/>
        <v>14195.693506493506</v>
      </c>
      <c r="G265" s="34">
        <f t="shared" si="377"/>
        <v>0</v>
      </c>
      <c r="H265" s="34">
        <f t="shared" si="377"/>
        <v>0</v>
      </c>
      <c r="I265" s="34">
        <f t="shared" si="377"/>
        <v>356782.36734693882</v>
      </c>
      <c r="J265" s="34">
        <f t="shared" si="377"/>
        <v>356782.36734693882</v>
      </c>
      <c r="K265" s="34">
        <f t="shared" si="377"/>
        <v>0</v>
      </c>
      <c r="L265" s="34">
        <f t="shared" si="377"/>
        <v>95317</v>
      </c>
      <c r="M265" s="34">
        <f t="shared" si="377"/>
        <v>46640.36734693878</v>
      </c>
      <c r="N265" s="34">
        <f t="shared" si="377"/>
        <v>214825</v>
      </c>
      <c r="O265" s="34">
        <f t="shared" si="377"/>
        <v>0</v>
      </c>
      <c r="P265" s="34">
        <f t="shared" si="377"/>
        <v>78371</v>
      </c>
      <c r="Q265" s="34">
        <f t="shared" si="377"/>
        <v>315</v>
      </c>
      <c r="R265" s="34">
        <f t="shared" si="377"/>
        <v>0</v>
      </c>
      <c r="S265" s="34">
        <f t="shared" si="377"/>
        <v>315</v>
      </c>
      <c r="T265" s="34">
        <f t="shared" si="378"/>
        <v>0</v>
      </c>
      <c r="U265" s="34">
        <f t="shared" si="378"/>
        <v>0</v>
      </c>
      <c r="V265" s="34">
        <f t="shared" si="378"/>
        <v>78056</v>
      </c>
      <c r="W265" s="34">
        <f t="shared" si="378"/>
        <v>78056</v>
      </c>
      <c r="X265" s="34">
        <f t="shared" si="378"/>
        <v>0</v>
      </c>
      <c r="Y265" s="34">
        <f t="shared" si="378"/>
        <v>33827</v>
      </c>
      <c r="Z265" s="34">
        <f t="shared" si="378"/>
        <v>1305</v>
      </c>
      <c r="AA265" s="34">
        <f t="shared" si="378"/>
        <v>42924</v>
      </c>
      <c r="AB265" s="34">
        <f t="shared" si="378"/>
        <v>0</v>
      </c>
      <c r="AC265" s="90">
        <f t="shared" si="323"/>
        <v>21.125508020530404</v>
      </c>
      <c r="AD265" s="16"/>
      <c r="AE265" s="44"/>
      <c r="AF265" s="34">
        <f t="shared" si="378"/>
        <v>2</v>
      </c>
    </row>
    <row r="266" spans="1:33" ht="19.5">
      <c r="A266" s="21" t="s">
        <v>46</v>
      </c>
      <c r="B266" s="56" t="s">
        <v>33</v>
      </c>
      <c r="C266" s="38">
        <f>SUM(C267,C278,C302)</f>
        <v>370978.06085343228</v>
      </c>
      <c r="D266" s="38">
        <f t="shared" ref="D266:AB266" si="379">SUM(D267,D278,D302)</f>
        <v>14195.693506493506</v>
      </c>
      <c r="E266" s="38">
        <f t="shared" si="379"/>
        <v>0</v>
      </c>
      <c r="F266" s="38">
        <f t="shared" si="379"/>
        <v>14195.693506493506</v>
      </c>
      <c r="G266" s="38">
        <f t="shared" si="379"/>
        <v>0</v>
      </c>
      <c r="H266" s="38">
        <f t="shared" si="379"/>
        <v>0</v>
      </c>
      <c r="I266" s="38">
        <f t="shared" si="379"/>
        <v>356782.36734693882</v>
      </c>
      <c r="J266" s="38">
        <f t="shared" si="379"/>
        <v>356782.36734693882</v>
      </c>
      <c r="K266" s="38">
        <f t="shared" si="379"/>
        <v>0</v>
      </c>
      <c r="L266" s="38">
        <f t="shared" si="379"/>
        <v>95317</v>
      </c>
      <c r="M266" s="38">
        <f t="shared" si="379"/>
        <v>46640.36734693878</v>
      </c>
      <c r="N266" s="38">
        <f t="shared" si="379"/>
        <v>214825</v>
      </c>
      <c r="O266" s="38">
        <f t="shared" si="379"/>
        <v>0</v>
      </c>
      <c r="P266" s="38">
        <f t="shared" si="379"/>
        <v>78371</v>
      </c>
      <c r="Q266" s="38">
        <f t="shared" si="379"/>
        <v>315</v>
      </c>
      <c r="R266" s="38">
        <f t="shared" si="379"/>
        <v>0</v>
      </c>
      <c r="S266" s="38">
        <f t="shared" si="379"/>
        <v>315</v>
      </c>
      <c r="T266" s="38">
        <f t="shared" si="379"/>
        <v>0</v>
      </c>
      <c r="U266" s="38">
        <f t="shared" si="379"/>
        <v>0</v>
      </c>
      <c r="V266" s="38">
        <f t="shared" si="379"/>
        <v>78056</v>
      </c>
      <c r="W266" s="38">
        <f t="shared" si="379"/>
        <v>78056</v>
      </c>
      <c r="X266" s="38">
        <f t="shared" si="379"/>
        <v>0</v>
      </c>
      <c r="Y266" s="38">
        <f t="shared" si="379"/>
        <v>33827</v>
      </c>
      <c r="Z266" s="38">
        <f t="shared" si="379"/>
        <v>1305</v>
      </c>
      <c r="AA266" s="38">
        <f t="shared" si="379"/>
        <v>42924</v>
      </c>
      <c r="AB266" s="38">
        <f t="shared" si="379"/>
        <v>0</v>
      </c>
      <c r="AC266" s="96">
        <f t="shared" si="323"/>
        <v>21.125508020530404</v>
      </c>
      <c r="AD266" s="31"/>
      <c r="AE266" s="51"/>
      <c r="AF266" s="38">
        <f t="shared" ref="AF266" si="380">SUM(AF267,AF278,AF302)</f>
        <v>2</v>
      </c>
    </row>
    <row r="267" spans="1:33" ht="44.25" customHeight="1">
      <c r="A267" s="64" t="s">
        <v>8</v>
      </c>
      <c r="B267" s="65" t="s">
        <v>245</v>
      </c>
      <c r="C267" s="66">
        <f>C268+C271</f>
        <v>104849</v>
      </c>
      <c r="D267" s="66">
        <f t="shared" ref="D267:AB267" si="381">D268+D271</f>
        <v>9532</v>
      </c>
      <c r="E267" s="66">
        <f t="shared" si="381"/>
        <v>0</v>
      </c>
      <c r="F267" s="66">
        <f t="shared" si="381"/>
        <v>9532</v>
      </c>
      <c r="G267" s="66">
        <f t="shared" si="381"/>
        <v>0</v>
      </c>
      <c r="H267" s="66">
        <f t="shared" si="381"/>
        <v>0</v>
      </c>
      <c r="I267" s="66">
        <f t="shared" si="381"/>
        <v>95317</v>
      </c>
      <c r="J267" s="66">
        <f t="shared" si="381"/>
        <v>95317</v>
      </c>
      <c r="K267" s="66">
        <f t="shared" si="381"/>
        <v>0</v>
      </c>
      <c r="L267" s="66">
        <f t="shared" si="381"/>
        <v>95317</v>
      </c>
      <c r="M267" s="66">
        <f t="shared" si="381"/>
        <v>0</v>
      </c>
      <c r="N267" s="66">
        <f t="shared" si="381"/>
        <v>0</v>
      </c>
      <c r="O267" s="66">
        <f t="shared" si="381"/>
        <v>0</v>
      </c>
      <c r="P267" s="66">
        <f t="shared" si="381"/>
        <v>33827</v>
      </c>
      <c r="Q267" s="66">
        <f t="shared" si="381"/>
        <v>0</v>
      </c>
      <c r="R267" s="66">
        <f t="shared" si="381"/>
        <v>0</v>
      </c>
      <c r="S267" s="66">
        <f t="shared" si="381"/>
        <v>0</v>
      </c>
      <c r="T267" s="66">
        <f t="shared" si="381"/>
        <v>0</v>
      </c>
      <c r="U267" s="66">
        <f t="shared" si="381"/>
        <v>0</v>
      </c>
      <c r="V267" s="66">
        <f t="shared" si="381"/>
        <v>33827</v>
      </c>
      <c r="W267" s="66">
        <f t="shared" si="381"/>
        <v>33827</v>
      </c>
      <c r="X267" s="66">
        <f t="shared" si="381"/>
        <v>0</v>
      </c>
      <c r="Y267" s="66">
        <f t="shared" si="381"/>
        <v>33827</v>
      </c>
      <c r="Z267" s="66">
        <f t="shared" si="381"/>
        <v>0</v>
      </c>
      <c r="AA267" s="66">
        <f t="shared" si="381"/>
        <v>0</v>
      </c>
      <c r="AB267" s="66">
        <f t="shared" si="381"/>
        <v>0</v>
      </c>
      <c r="AC267" s="99">
        <f t="shared" si="323"/>
        <v>32.262587149138284</v>
      </c>
      <c r="AD267" s="64"/>
      <c r="AE267" s="67"/>
      <c r="AF267" s="66">
        <v>1</v>
      </c>
    </row>
    <row r="268" spans="1:33" ht="44.25" customHeight="1">
      <c r="A268" s="16">
        <v>1</v>
      </c>
      <c r="B268" s="2" t="s">
        <v>345</v>
      </c>
      <c r="C268" s="34">
        <f>C269+C270</f>
        <v>61767</v>
      </c>
      <c r="D268" s="34">
        <f t="shared" ref="D268:AB268" si="382">D269+D270</f>
        <v>5615</v>
      </c>
      <c r="E268" s="34">
        <f t="shared" si="382"/>
        <v>0</v>
      </c>
      <c r="F268" s="34">
        <f t="shared" si="382"/>
        <v>5615</v>
      </c>
      <c r="G268" s="34">
        <f t="shared" si="382"/>
        <v>0</v>
      </c>
      <c r="H268" s="34">
        <f t="shared" si="382"/>
        <v>0</v>
      </c>
      <c r="I268" s="34">
        <f t="shared" si="382"/>
        <v>56152</v>
      </c>
      <c r="J268" s="34">
        <f t="shared" si="382"/>
        <v>56152</v>
      </c>
      <c r="K268" s="34">
        <f t="shared" si="382"/>
        <v>0</v>
      </c>
      <c r="L268" s="34">
        <f t="shared" si="382"/>
        <v>56152</v>
      </c>
      <c r="M268" s="34">
        <f t="shared" si="382"/>
        <v>0</v>
      </c>
      <c r="N268" s="34">
        <f t="shared" si="382"/>
        <v>0</v>
      </c>
      <c r="O268" s="34">
        <f t="shared" si="382"/>
        <v>0</v>
      </c>
      <c r="P268" s="34">
        <f t="shared" si="382"/>
        <v>32284</v>
      </c>
      <c r="Q268" s="34">
        <f t="shared" si="382"/>
        <v>0</v>
      </c>
      <c r="R268" s="34">
        <f t="shared" si="382"/>
        <v>0</v>
      </c>
      <c r="S268" s="34">
        <f t="shared" si="382"/>
        <v>0</v>
      </c>
      <c r="T268" s="34">
        <f t="shared" si="382"/>
        <v>0</v>
      </c>
      <c r="U268" s="34">
        <f t="shared" si="382"/>
        <v>0</v>
      </c>
      <c r="V268" s="34">
        <f t="shared" si="382"/>
        <v>32284</v>
      </c>
      <c r="W268" s="34">
        <f t="shared" si="382"/>
        <v>32284</v>
      </c>
      <c r="X268" s="34">
        <f t="shared" si="382"/>
        <v>0</v>
      </c>
      <c r="Y268" s="34">
        <f t="shared" si="382"/>
        <v>32284</v>
      </c>
      <c r="Z268" s="34">
        <f t="shared" si="382"/>
        <v>0</v>
      </c>
      <c r="AA268" s="34">
        <f t="shared" si="382"/>
        <v>0</v>
      </c>
      <c r="AB268" s="34">
        <f t="shared" si="382"/>
        <v>0</v>
      </c>
      <c r="AC268" s="91">
        <f t="shared" si="323"/>
        <v>52.26739197306005</v>
      </c>
      <c r="AD268" s="16"/>
      <c r="AE268" s="44"/>
      <c r="AF268" s="34"/>
    </row>
    <row r="269" spans="1:33" ht="51.75" customHeight="1">
      <c r="A269" s="27" t="s">
        <v>330</v>
      </c>
      <c r="B269" s="28" t="s">
        <v>346</v>
      </c>
      <c r="C269" s="39">
        <f t="shared" ref="C269:C270" si="383">D269+I269</f>
        <v>50767</v>
      </c>
      <c r="D269" s="39">
        <f t="shared" ref="D269:D270" si="384">SUM(E269:H269)</f>
        <v>4615</v>
      </c>
      <c r="E269" s="39"/>
      <c r="F269" s="39">
        <v>4615</v>
      </c>
      <c r="G269" s="39"/>
      <c r="H269" s="39"/>
      <c r="I269" s="39">
        <f t="shared" ref="I269:I270" si="385">J269+O269</f>
        <v>46152</v>
      </c>
      <c r="J269" s="39">
        <f t="shared" ref="J269:J270" si="386">SUM(K269:N269)</f>
        <v>46152</v>
      </c>
      <c r="K269" s="39"/>
      <c r="L269" s="39">
        <v>46152</v>
      </c>
      <c r="M269" s="39"/>
      <c r="N269" s="39"/>
      <c r="O269" s="39"/>
      <c r="P269" s="35">
        <f t="shared" ref="P269:P270" si="387">Q269+V269</f>
        <v>32284</v>
      </c>
      <c r="Q269" s="35">
        <f t="shared" ref="Q269:Q270" si="388">R269+S269+T269+U269</f>
        <v>0</v>
      </c>
      <c r="R269" s="39"/>
      <c r="S269" s="39"/>
      <c r="T269" s="39"/>
      <c r="U269" s="39"/>
      <c r="V269" s="35">
        <f t="shared" ref="V269:V270" si="389">W269+AB269</f>
        <v>32284</v>
      </c>
      <c r="W269" s="35">
        <f t="shared" ref="W269:W270" si="390">X269+Y269+Z269+AA269</f>
        <v>32284</v>
      </c>
      <c r="X269" s="39"/>
      <c r="Y269" s="104">
        <v>32284</v>
      </c>
      <c r="Z269" s="39"/>
      <c r="AA269" s="39"/>
      <c r="AB269" s="39"/>
      <c r="AC269" s="91">
        <f t="shared" si="323"/>
        <v>63.592491185218748</v>
      </c>
      <c r="AD269" s="27" t="s">
        <v>277</v>
      </c>
      <c r="AE269" s="52"/>
    </row>
    <row r="270" spans="1:33" ht="88.5" customHeight="1">
      <c r="A270" s="27" t="s">
        <v>331</v>
      </c>
      <c r="B270" s="28" t="s">
        <v>347</v>
      </c>
      <c r="C270" s="39">
        <f t="shared" si="383"/>
        <v>11000</v>
      </c>
      <c r="D270" s="39">
        <f t="shared" si="384"/>
        <v>1000</v>
      </c>
      <c r="E270" s="39"/>
      <c r="F270" s="39">
        <v>1000</v>
      </c>
      <c r="G270" s="39"/>
      <c r="H270" s="39"/>
      <c r="I270" s="39">
        <f t="shared" si="385"/>
        <v>10000</v>
      </c>
      <c r="J270" s="39">
        <f t="shared" si="386"/>
        <v>10000</v>
      </c>
      <c r="K270" s="39"/>
      <c r="L270" s="39">
        <v>10000</v>
      </c>
      <c r="M270" s="39"/>
      <c r="N270" s="39"/>
      <c r="O270" s="39"/>
      <c r="P270" s="35">
        <f t="shared" si="387"/>
        <v>0</v>
      </c>
      <c r="Q270" s="35">
        <f t="shared" si="388"/>
        <v>0</v>
      </c>
      <c r="R270" s="39"/>
      <c r="S270" s="39"/>
      <c r="T270" s="39"/>
      <c r="U270" s="39"/>
      <c r="V270" s="35">
        <f t="shared" si="389"/>
        <v>0</v>
      </c>
      <c r="W270" s="35">
        <f t="shared" si="390"/>
        <v>0</v>
      </c>
      <c r="X270" s="39"/>
      <c r="Y270" s="39"/>
      <c r="Z270" s="39"/>
      <c r="AA270" s="39"/>
      <c r="AB270" s="39"/>
      <c r="AC270" s="91">
        <f t="shared" si="323"/>
        <v>0</v>
      </c>
      <c r="AD270" s="27" t="s">
        <v>277</v>
      </c>
      <c r="AE270" s="52"/>
    </row>
    <row r="271" spans="1:33" ht="44.25" customHeight="1">
      <c r="A271" s="16">
        <v>2</v>
      </c>
      <c r="B271" s="2" t="s">
        <v>348</v>
      </c>
      <c r="C271" s="34">
        <f>C272+C276</f>
        <v>43082</v>
      </c>
      <c r="D271" s="34">
        <f t="shared" ref="D271:AB271" si="391">D272+D276</f>
        <v>3917</v>
      </c>
      <c r="E271" s="34">
        <f t="shared" si="391"/>
        <v>0</v>
      </c>
      <c r="F271" s="34">
        <f t="shared" si="391"/>
        <v>3917</v>
      </c>
      <c r="G271" s="34">
        <f t="shared" si="391"/>
        <v>0</v>
      </c>
      <c r="H271" s="34">
        <f t="shared" si="391"/>
        <v>0</v>
      </c>
      <c r="I271" s="34">
        <f t="shared" si="391"/>
        <v>39165</v>
      </c>
      <c r="J271" s="34">
        <f t="shared" si="391"/>
        <v>39165</v>
      </c>
      <c r="K271" s="34">
        <f t="shared" si="391"/>
        <v>0</v>
      </c>
      <c r="L271" s="34">
        <f t="shared" si="391"/>
        <v>39165</v>
      </c>
      <c r="M271" s="34">
        <f t="shared" si="391"/>
        <v>0</v>
      </c>
      <c r="N271" s="34">
        <f t="shared" si="391"/>
        <v>0</v>
      </c>
      <c r="O271" s="34">
        <f t="shared" si="391"/>
        <v>0</v>
      </c>
      <c r="P271" s="34">
        <f t="shared" si="391"/>
        <v>1543</v>
      </c>
      <c r="Q271" s="34">
        <f t="shared" si="391"/>
        <v>0</v>
      </c>
      <c r="R271" s="34">
        <f t="shared" si="391"/>
        <v>0</v>
      </c>
      <c r="S271" s="34">
        <f t="shared" si="391"/>
        <v>0</v>
      </c>
      <c r="T271" s="34">
        <f t="shared" si="391"/>
        <v>0</v>
      </c>
      <c r="U271" s="34">
        <f t="shared" si="391"/>
        <v>0</v>
      </c>
      <c r="V271" s="34">
        <f t="shared" si="391"/>
        <v>1543</v>
      </c>
      <c r="W271" s="34">
        <f t="shared" si="391"/>
        <v>1543</v>
      </c>
      <c r="X271" s="34">
        <f t="shared" si="391"/>
        <v>0</v>
      </c>
      <c r="Y271" s="34">
        <f t="shared" si="391"/>
        <v>1543</v>
      </c>
      <c r="Z271" s="34">
        <f t="shared" si="391"/>
        <v>0</v>
      </c>
      <c r="AA271" s="34">
        <f t="shared" si="391"/>
        <v>0</v>
      </c>
      <c r="AB271" s="34">
        <f t="shared" si="391"/>
        <v>0</v>
      </c>
      <c r="AC271" s="91">
        <f t="shared" si="323"/>
        <v>3.5815421753864722</v>
      </c>
      <c r="AD271" s="16"/>
      <c r="AE271" s="44"/>
      <c r="AF271" s="34"/>
    </row>
    <row r="272" spans="1:33" ht="44.25" customHeight="1">
      <c r="A272" s="27" t="s">
        <v>349</v>
      </c>
      <c r="B272" s="28" t="s">
        <v>350</v>
      </c>
      <c r="C272" s="39">
        <f>C273+C274+C275</f>
        <v>38055</v>
      </c>
      <c r="D272" s="39">
        <f t="shared" ref="D272:AB272" si="392">D273+D274+D275</f>
        <v>3460</v>
      </c>
      <c r="E272" s="39">
        <f t="shared" si="392"/>
        <v>0</v>
      </c>
      <c r="F272" s="39">
        <f t="shared" si="392"/>
        <v>3460</v>
      </c>
      <c r="G272" s="39">
        <f t="shared" si="392"/>
        <v>0</v>
      </c>
      <c r="H272" s="39">
        <f t="shared" si="392"/>
        <v>0</v>
      </c>
      <c r="I272" s="39">
        <f t="shared" si="392"/>
        <v>34595</v>
      </c>
      <c r="J272" s="39">
        <f t="shared" si="392"/>
        <v>34595</v>
      </c>
      <c r="K272" s="39">
        <f t="shared" si="392"/>
        <v>0</v>
      </c>
      <c r="L272" s="39">
        <f t="shared" si="392"/>
        <v>34595</v>
      </c>
      <c r="M272" s="39">
        <f t="shared" si="392"/>
        <v>0</v>
      </c>
      <c r="N272" s="39">
        <f t="shared" si="392"/>
        <v>0</v>
      </c>
      <c r="O272" s="39">
        <f t="shared" si="392"/>
        <v>0</v>
      </c>
      <c r="P272" s="39">
        <f t="shared" si="392"/>
        <v>1543</v>
      </c>
      <c r="Q272" s="39">
        <f t="shared" si="392"/>
        <v>0</v>
      </c>
      <c r="R272" s="39">
        <f t="shared" si="392"/>
        <v>0</v>
      </c>
      <c r="S272" s="39">
        <f t="shared" si="392"/>
        <v>0</v>
      </c>
      <c r="T272" s="39">
        <f t="shared" si="392"/>
        <v>0</v>
      </c>
      <c r="U272" s="39">
        <f t="shared" si="392"/>
        <v>0</v>
      </c>
      <c r="V272" s="39">
        <f t="shared" si="392"/>
        <v>1543</v>
      </c>
      <c r="W272" s="39">
        <f t="shared" si="392"/>
        <v>1543</v>
      </c>
      <c r="X272" s="39">
        <f t="shared" si="392"/>
        <v>0</v>
      </c>
      <c r="Y272" s="39">
        <f t="shared" si="392"/>
        <v>1543</v>
      </c>
      <c r="Z272" s="39">
        <f t="shared" si="392"/>
        <v>0</v>
      </c>
      <c r="AA272" s="39">
        <f t="shared" si="392"/>
        <v>0</v>
      </c>
      <c r="AB272" s="39">
        <f t="shared" si="392"/>
        <v>0</v>
      </c>
      <c r="AC272" s="91">
        <f t="shared" si="323"/>
        <v>4.0546577322296677</v>
      </c>
      <c r="AD272" s="27"/>
      <c r="AE272" s="52"/>
      <c r="AF272" s="39"/>
    </row>
    <row r="273" spans="1:32" ht="44.25" customHeight="1">
      <c r="A273" s="30"/>
      <c r="B273" s="18" t="s">
        <v>351</v>
      </c>
      <c r="C273" s="36">
        <f t="shared" ref="C273:C275" si="393">D273+I273</f>
        <v>16585</v>
      </c>
      <c r="D273" s="36">
        <f t="shared" ref="D273:D275" si="394">SUM(E273:H273)</f>
        <v>1507</v>
      </c>
      <c r="E273" s="36"/>
      <c r="F273" s="36">
        <v>1507</v>
      </c>
      <c r="G273" s="36"/>
      <c r="H273" s="36"/>
      <c r="I273" s="36">
        <f t="shared" ref="I273:I275" si="395">J273+O273</f>
        <v>15078</v>
      </c>
      <c r="J273" s="36">
        <f t="shared" ref="J273:J275" si="396">SUM(K273:N273)</f>
        <v>15078</v>
      </c>
      <c r="K273" s="36"/>
      <c r="L273" s="36">
        <v>15078</v>
      </c>
      <c r="M273" s="36"/>
      <c r="N273" s="36"/>
      <c r="O273" s="36"/>
      <c r="P273" s="36">
        <f t="shared" ref="P273:P275" si="397">Q273+V273</f>
        <v>1170</v>
      </c>
      <c r="Q273" s="36">
        <f t="shared" ref="Q273:Q275" si="398">R273+S273+T273+U273</f>
        <v>0</v>
      </c>
      <c r="R273" s="36"/>
      <c r="S273" s="36"/>
      <c r="T273" s="36"/>
      <c r="U273" s="36"/>
      <c r="V273" s="36">
        <f t="shared" ref="V273:V275" si="399">W273+AB273</f>
        <v>1170</v>
      </c>
      <c r="W273" s="36">
        <f t="shared" ref="W273:W275" si="400">X273+Y273+Z273+AA273</f>
        <v>1170</v>
      </c>
      <c r="X273" s="36"/>
      <c r="Y273" s="103">
        <v>1170</v>
      </c>
      <c r="Z273" s="36"/>
      <c r="AA273" s="36"/>
      <c r="AB273" s="36"/>
      <c r="AC273" s="91">
        <f t="shared" si="323"/>
        <v>7.0545673801627977</v>
      </c>
      <c r="AD273" s="30" t="s">
        <v>355</v>
      </c>
      <c r="AE273" s="47"/>
    </row>
    <row r="274" spans="1:32" ht="44.25" customHeight="1">
      <c r="A274" s="30"/>
      <c r="B274" s="18" t="s">
        <v>351</v>
      </c>
      <c r="C274" s="36">
        <f t="shared" si="393"/>
        <v>3790</v>
      </c>
      <c r="D274" s="36">
        <f t="shared" si="394"/>
        <v>345</v>
      </c>
      <c r="E274" s="36"/>
      <c r="F274" s="36">
        <v>345</v>
      </c>
      <c r="G274" s="36"/>
      <c r="H274" s="36"/>
      <c r="I274" s="36">
        <f t="shared" si="395"/>
        <v>3445</v>
      </c>
      <c r="J274" s="36">
        <f t="shared" si="396"/>
        <v>3445</v>
      </c>
      <c r="K274" s="36"/>
      <c r="L274" s="36">
        <v>3445</v>
      </c>
      <c r="M274" s="36"/>
      <c r="N274" s="36"/>
      <c r="O274" s="36"/>
      <c r="P274" s="36">
        <f t="shared" si="397"/>
        <v>0</v>
      </c>
      <c r="Q274" s="36">
        <f t="shared" si="398"/>
        <v>0</v>
      </c>
      <c r="R274" s="36"/>
      <c r="S274" s="36"/>
      <c r="T274" s="36"/>
      <c r="U274" s="36"/>
      <c r="V274" s="36">
        <f t="shared" si="399"/>
        <v>0</v>
      </c>
      <c r="W274" s="36">
        <f t="shared" si="400"/>
        <v>0</v>
      </c>
      <c r="X274" s="36"/>
      <c r="Y274" s="36"/>
      <c r="Z274" s="36"/>
      <c r="AA274" s="36"/>
      <c r="AB274" s="36"/>
      <c r="AC274" s="91">
        <f t="shared" si="323"/>
        <v>0</v>
      </c>
      <c r="AD274" s="30" t="s">
        <v>356</v>
      </c>
      <c r="AE274" s="47"/>
    </row>
    <row r="275" spans="1:32" ht="58.5" customHeight="1">
      <c r="A275" s="30"/>
      <c r="B275" s="18" t="s">
        <v>351</v>
      </c>
      <c r="C275" s="36">
        <f t="shared" si="393"/>
        <v>17680</v>
      </c>
      <c r="D275" s="36">
        <f t="shared" si="394"/>
        <v>1608</v>
      </c>
      <c r="E275" s="36"/>
      <c r="F275" s="36">
        <v>1608</v>
      </c>
      <c r="G275" s="36"/>
      <c r="H275" s="36"/>
      <c r="I275" s="36">
        <f t="shared" si="395"/>
        <v>16072</v>
      </c>
      <c r="J275" s="36">
        <f t="shared" si="396"/>
        <v>16072</v>
      </c>
      <c r="K275" s="36"/>
      <c r="L275" s="36">
        <v>16072</v>
      </c>
      <c r="M275" s="36"/>
      <c r="N275" s="36"/>
      <c r="O275" s="36"/>
      <c r="P275" s="36">
        <f t="shared" si="397"/>
        <v>373</v>
      </c>
      <c r="Q275" s="36">
        <f t="shared" si="398"/>
        <v>0</v>
      </c>
      <c r="R275" s="36"/>
      <c r="S275" s="36"/>
      <c r="T275" s="36"/>
      <c r="U275" s="36"/>
      <c r="V275" s="36">
        <f t="shared" si="399"/>
        <v>373</v>
      </c>
      <c r="W275" s="36">
        <f t="shared" si="400"/>
        <v>373</v>
      </c>
      <c r="X275" s="36"/>
      <c r="Y275" s="103">
        <v>373</v>
      </c>
      <c r="Z275" s="36"/>
      <c r="AA275" s="36"/>
      <c r="AB275" s="36"/>
      <c r="AC275" s="91">
        <f t="shared" si="323"/>
        <v>2.1097285067873304</v>
      </c>
      <c r="AD275" s="30" t="s">
        <v>357</v>
      </c>
      <c r="AE275" s="47"/>
    </row>
    <row r="276" spans="1:32" ht="44.25" customHeight="1">
      <c r="A276" s="27" t="s">
        <v>352</v>
      </c>
      <c r="B276" s="28" t="s">
        <v>353</v>
      </c>
      <c r="C276" s="39">
        <f>C277</f>
        <v>5027</v>
      </c>
      <c r="D276" s="39">
        <f t="shared" ref="D276:AB276" si="401">D277</f>
        <v>457</v>
      </c>
      <c r="E276" s="39">
        <f t="shared" si="401"/>
        <v>0</v>
      </c>
      <c r="F276" s="39">
        <f t="shared" si="401"/>
        <v>457</v>
      </c>
      <c r="G276" s="39">
        <f t="shared" si="401"/>
        <v>0</v>
      </c>
      <c r="H276" s="39">
        <f t="shared" si="401"/>
        <v>0</v>
      </c>
      <c r="I276" s="39">
        <f t="shared" si="401"/>
        <v>4570</v>
      </c>
      <c r="J276" s="39">
        <f t="shared" si="401"/>
        <v>4570</v>
      </c>
      <c r="K276" s="39">
        <f t="shared" si="401"/>
        <v>0</v>
      </c>
      <c r="L276" s="39">
        <f t="shared" si="401"/>
        <v>4570</v>
      </c>
      <c r="M276" s="39">
        <f t="shared" si="401"/>
        <v>0</v>
      </c>
      <c r="N276" s="39">
        <f t="shared" si="401"/>
        <v>0</v>
      </c>
      <c r="O276" s="39">
        <f t="shared" si="401"/>
        <v>0</v>
      </c>
      <c r="P276" s="39">
        <f t="shared" si="401"/>
        <v>0</v>
      </c>
      <c r="Q276" s="39">
        <f t="shared" si="401"/>
        <v>0</v>
      </c>
      <c r="R276" s="39">
        <f t="shared" si="401"/>
        <v>0</v>
      </c>
      <c r="S276" s="39">
        <f t="shared" si="401"/>
        <v>0</v>
      </c>
      <c r="T276" s="39">
        <f t="shared" si="401"/>
        <v>0</v>
      </c>
      <c r="U276" s="39">
        <f t="shared" si="401"/>
        <v>0</v>
      </c>
      <c r="V276" s="39">
        <f t="shared" si="401"/>
        <v>0</v>
      </c>
      <c r="W276" s="39">
        <f t="shared" si="401"/>
        <v>0</v>
      </c>
      <c r="X276" s="39">
        <f t="shared" si="401"/>
        <v>0</v>
      </c>
      <c r="Y276" s="39">
        <f t="shared" si="401"/>
        <v>0</v>
      </c>
      <c r="Z276" s="39">
        <f t="shared" si="401"/>
        <v>0</v>
      </c>
      <c r="AA276" s="39">
        <f t="shared" si="401"/>
        <v>0</v>
      </c>
      <c r="AB276" s="39">
        <f t="shared" si="401"/>
        <v>0</v>
      </c>
      <c r="AC276" s="91">
        <f t="shared" si="323"/>
        <v>0</v>
      </c>
      <c r="AD276" s="27"/>
      <c r="AE276" s="52"/>
      <c r="AF276" s="39"/>
    </row>
    <row r="277" spans="1:32" ht="86.25" customHeight="1">
      <c r="A277" s="30"/>
      <c r="B277" s="18" t="s">
        <v>354</v>
      </c>
      <c r="C277" s="36">
        <f t="shared" ref="C277" si="402">D277+I277</f>
        <v>5027</v>
      </c>
      <c r="D277" s="36">
        <f t="shared" ref="D277" si="403">SUM(E277:H277)</f>
        <v>457</v>
      </c>
      <c r="E277" s="36"/>
      <c r="F277" s="36">
        <v>457</v>
      </c>
      <c r="G277" s="36"/>
      <c r="H277" s="36"/>
      <c r="I277" s="36">
        <f t="shared" ref="I277" si="404">J277+O277</f>
        <v>4570</v>
      </c>
      <c r="J277" s="36">
        <f t="shared" ref="J277" si="405">SUM(K277:N277)</f>
        <v>4570</v>
      </c>
      <c r="K277" s="36"/>
      <c r="L277" s="36">
        <v>4570</v>
      </c>
      <c r="M277" s="36"/>
      <c r="N277" s="36"/>
      <c r="O277" s="36"/>
      <c r="P277" s="36">
        <f t="shared" ref="P277" si="406">Q277+V277</f>
        <v>0</v>
      </c>
      <c r="Q277" s="36">
        <f t="shared" ref="Q277" si="407">R277+S277+T277+U277</f>
        <v>0</v>
      </c>
      <c r="R277" s="36"/>
      <c r="S277" s="36"/>
      <c r="T277" s="36"/>
      <c r="U277" s="36"/>
      <c r="V277" s="35">
        <f t="shared" ref="V277" si="408">W277+AB277</f>
        <v>0</v>
      </c>
      <c r="W277" s="35">
        <f t="shared" ref="W277" si="409">X277+Y277+Z277+AA277</f>
        <v>0</v>
      </c>
      <c r="X277" s="36"/>
      <c r="Y277" s="36"/>
      <c r="Z277" s="36"/>
      <c r="AA277" s="36"/>
      <c r="AB277" s="36"/>
      <c r="AC277" s="91">
        <f t="shared" si="323"/>
        <v>0</v>
      </c>
      <c r="AD277" s="30" t="s">
        <v>446</v>
      </c>
      <c r="AE277" s="47"/>
    </row>
    <row r="278" spans="1:32" ht="63" customHeight="1">
      <c r="A278" s="64" t="s">
        <v>21</v>
      </c>
      <c r="B278" s="65" t="s">
        <v>246</v>
      </c>
      <c r="C278" s="66">
        <f>C279+C285+C291+C296+C298</f>
        <v>51304.060853432282</v>
      </c>
      <c r="D278" s="66">
        <f t="shared" ref="D278:AB278" si="410">D279+D285+D291+D296+D298</f>
        <v>4663.6935064935069</v>
      </c>
      <c r="E278" s="66">
        <f t="shared" si="410"/>
        <v>0</v>
      </c>
      <c r="F278" s="66">
        <f t="shared" si="410"/>
        <v>4663.6935064935069</v>
      </c>
      <c r="G278" s="66">
        <f t="shared" si="410"/>
        <v>0</v>
      </c>
      <c r="H278" s="66">
        <f t="shared" si="410"/>
        <v>0</v>
      </c>
      <c r="I278" s="66">
        <f t="shared" si="410"/>
        <v>46640.36734693878</v>
      </c>
      <c r="J278" s="66">
        <f t="shared" si="410"/>
        <v>46640.36734693878</v>
      </c>
      <c r="K278" s="66">
        <f t="shared" si="410"/>
        <v>0</v>
      </c>
      <c r="L278" s="66">
        <f t="shared" si="410"/>
        <v>0</v>
      </c>
      <c r="M278" s="66">
        <f t="shared" si="410"/>
        <v>46640.36734693878</v>
      </c>
      <c r="N278" s="66">
        <f t="shared" si="410"/>
        <v>0</v>
      </c>
      <c r="O278" s="66">
        <f t="shared" si="410"/>
        <v>0</v>
      </c>
      <c r="P278" s="66">
        <f t="shared" si="410"/>
        <v>1620</v>
      </c>
      <c r="Q278" s="66">
        <f t="shared" si="410"/>
        <v>315</v>
      </c>
      <c r="R278" s="66">
        <f t="shared" si="410"/>
        <v>0</v>
      </c>
      <c r="S278" s="66">
        <f t="shared" si="410"/>
        <v>315</v>
      </c>
      <c r="T278" s="66">
        <f t="shared" si="410"/>
        <v>0</v>
      </c>
      <c r="U278" s="66">
        <f t="shared" si="410"/>
        <v>0</v>
      </c>
      <c r="V278" s="66">
        <f t="shared" si="410"/>
        <v>1305</v>
      </c>
      <c r="W278" s="66">
        <f t="shared" si="410"/>
        <v>1305</v>
      </c>
      <c r="X278" s="66">
        <f t="shared" si="410"/>
        <v>0</v>
      </c>
      <c r="Y278" s="66">
        <f t="shared" si="410"/>
        <v>0</v>
      </c>
      <c r="Z278" s="66">
        <f t="shared" si="410"/>
        <v>1305</v>
      </c>
      <c r="AA278" s="66">
        <f t="shared" si="410"/>
        <v>0</v>
      </c>
      <c r="AB278" s="66">
        <f t="shared" si="410"/>
        <v>0</v>
      </c>
      <c r="AC278" s="100">
        <f t="shared" si="323"/>
        <v>3.1576447810400192</v>
      </c>
      <c r="AD278" s="64"/>
      <c r="AE278" s="67"/>
      <c r="AF278" s="66">
        <v>1</v>
      </c>
    </row>
    <row r="279" spans="1:32" ht="63" customHeight="1">
      <c r="A279" s="16">
        <v>1</v>
      </c>
      <c r="B279" s="2" t="s">
        <v>358</v>
      </c>
      <c r="C279" s="34">
        <f t="shared" ref="C279" si="411">SUM(C280:C284)</f>
        <v>13993</v>
      </c>
      <c r="D279" s="34">
        <f t="shared" ref="D279:AB279" si="412">SUM(D280:D284)</f>
        <v>1272</v>
      </c>
      <c r="E279" s="34">
        <f t="shared" si="412"/>
        <v>0</v>
      </c>
      <c r="F279" s="34">
        <f t="shared" si="412"/>
        <v>1272</v>
      </c>
      <c r="G279" s="34">
        <f t="shared" si="412"/>
        <v>0</v>
      </c>
      <c r="H279" s="34">
        <f t="shared" si="412"/>
        <v>0</v>
      </c>
      <c r="I279" s="34">
        <f t="shared" si="412"/>
        <v>12721</v>
      </c>
      <c r="J279" s="34">
        <f t="shared" si="412"/>
        <v>12721</v>
      </c>
      <c r="K279" s="34">
        <f t="shared" si="412"/>
        <v>0</v>
      </c>
      <c r="L279" s="34">
        <f t="shared" si="412"/>
        <v>0</v>
      </c>
      <c r="M279" s="34">
        <f t="shared" si="412"/>
        <v>12721</v>
      </c>
      <c r="N279" s="34">
        <f t="shared" si="412"/>
        <v>0</v>
      </c>
      <c r="O279" s="34">
        <f t="shared" si="412"/>
        <v>0</v>
      </c>
      <c r="P279" s="34">
        <f t="shared" si="412"/>
        <v>0</v>
      </c>
      <c r="Q279" s="34">
        <f t="shared" si="412"/>
        <v>0</v>
      </c>
      <c r="R279" s="34">
        <f t="shared" si="412"/>
        <v>0</v>
      </c>
      <c r="S279" s="34">
        <f t="shared" si="412"/>
        <v>0</v>
      </c>
      <c r="T279" s="34">
        <f t="shared" si="412"/>
        <v>0</v>
      </c>
      <c r="U279" s="34">
        <f t="shared" si="412"/>
        <v>0</v>
      </c>
      <c r="V279" s="34">
        <f t="shared" si="412"/>
        <v>0</v>
      </c>
      <c r="W279" s="34">
        <f t="shared" si="412"/>
        <v>0</v>
      </c>
      <c r="X279" s="34">
        <f t="shared" si="412"/>
        <v>0</v>
      </c>
      <c r="Y279" s="34">
        <f t="shared" si="412"/>
        <v>0</v>
      </c>
      <c r="Z279" s="34">
        <f t="shared" si="412"/>
        <v>0</v>
      </c>
      <c r="AA279" s="34">
        <f t="shared" si="412"/>
        <v>0</v>
      </c>
      <c r="AB279" s="34">
        <f t="shared" si="412"/>
        <v>0</v>
      </c>
      <c r="AC279" s="91">
        <f t="shared" si="323"/>
        <v>0</v>
      </c>
      <c r="AD279" s="16"/>
      <c r="AE279" s="44"/>
      <c r="AF279" s="34"/>
    </row>
    <row r="280" spans="1:32" ht="63" customHeight="1">
      <c r="A280" s="12"/>
      <c r="B280" s="18" t="s">
        <v>367</v>
      </c>
      <c r="C280" s="36">
        <f t="shared" ref="C280:C284" si="413">D280+I280</f>
        <v>7052</v>
      </c>
      <c r="D280" s="36">
        <f t="shared" ref="D280:D284" si="414">SUM(E280:H280)</f>
        <v>641</v>
      </c>
      <c r="E280" s="36"/>
      <c r="F280" s="36">
        <v>641</v>
      </c>
      <c r="G280" s="36"/>
      <c r="H280" s="36"/>
      <c r="I280" s="36">
        <f t="shared" ref="I280:I284" si="415">J280+O280</f>
        <v>6411</v>
      </c>
      <c r="J280" s="36">
        <f t="shared" ref="J280:J284" si="416">SUM(K280:N280)</f>
        <v>6411</v>
      </c>
      <c r="K280" s="36"/>
      <c r="L280" s="36"/>
      <c r="M280" s="36">
        <v>6411</v>
      </c>
      <c r="N280" s="36"/>
      <c r="O280" s="36"/>
      <c r="P280" s="36">
        <f t="shared" ref="P280:P284" si="417">Q280+V280</f>
        <v>0</v>
      </c>
      <c r="Q280" s="36">
        <f t="shared" ref="Q280:Q284" si="418">R280+S280+T280+U280</f>
        <v>0</v>
      </c>
      <c r="R280" s="36"/>
      <c r="S280" s="36"/>
      <c r="T280" s="36"/>
      <c r="U280" s="36"/>
      <c r="V280" s="36">
        <f t="shared" ref="V280:V284" si="419">W280+AB280</f>
        <v>0</v>
      </c>
      <c r="W280" s="36">
        <f t="shared" ref="W280:W284" si="420">X280+Y280+Z280+AA280</f>
        <v>0</v>
      </c>
      <c r="X280" s="36"/>
      <c r="Y280" s="36"/>
      <c r="Z280" s="36"/>
      <c r="AA280" s="36"/>
      <c r="AB280" s="36"/>
      <c r="AC280" s="91">
        <f t="shared" si="323"/>
        <v>0</v>
      </c>
      <c r="AD280" s="30" t="s">
        <v>277</v>
      </c>
      <c r="AE280" s="47"/>
    </row>
    <row r="281" spans="1:32" ht="63" customHeight="1">
      <c r="A281" s="12"/>
      <c r="B281" s="18" t="s">
        <v>368</v>
      </c>
      <c r="C281" s="36">
        <f t="shared" si="413"/>
        <v>2937</v>
      </c>
      <c r="D281" s="36">
        <f t="shared" si="414"/>
        <v>267</v>
      </c>
      <c r="E281" s="36"/>
      <c r="F281" s="36">
        <v>267</v>
      </c>
      <c r="G281" s="36"/>
      <c r="H281" s="36"/>
      <c r="I281" s="36">
        <f t="shared" si="415"/>
        <v>2670</v>
      </c>
      <c r="J281" s="36">
        <f t="shared" si="416"/>
        <v>2670</v>
      </c>
      <c r="K281" s="36"/>
      <c r="L281" s="36"/>
      <c r="M281" s="36">
        <v>2670</v>
      </c>
      <c r="N281" s="36"/>
      <c r="O281" s="36"/>
      <c r="P281" s="36">
        <f t="shared" si="417"/>
        <v>0</v>
      </c>
      <c r="Q281" s="36">
        <f t="shared" si="418"/>
        <v>0</v>
      </c>
      <c r="R281" s="36"/>
      <c r="S281" s="36"/>
      <c r="T281" s="36"/>
      <c r="U281" s="36"/>
      <c r="V281" s="36">
        <f t="shared" si="419"/>
        <v>0</v>
      </c>
      <c r="W281" s="36">
        <f t="shared" si="420"/>
        <v>0</v>
      </c>
      <c r="X281" s="36"/>
      <c r="Y281" s="36"/>
      <c r="Z281" s="36"/>
      <c r="AA281" s="36"/>
      <c r="AB281" s="36"/>
      <c r="AC281" s="91">
        <f t="shared" si="323"/>
        <v>0</v>
      </c>
      <c r="AD281" s="30" t="s">
        <v>399</v>
      </c>
      <c r="AE281" s="47"/>
    </row>
    <row r="282" spans="1:32" ht="63" customHeight="1">
      <c r="A282" s="12"/>
      <c r="B282" s="18" t="s">
        <v>369</v>
      </c>
      <c r="C282" s="36">
        <f t="shared" si="413"/>
        <v>1825</v>
      </c>
      <c r="D282" s="36">
        <f t="shared" si="414"/>
        <v>166</v>
      </c>
      <c r="E282" s="36"/>
      <c r="F282" s="36">
        <v>166</v>
      </c>
      <c r="G282" s="36"/>
      <c r="H282" s="36"/>
      <c r="I282" s="36">
        <f t="shared" si="415"/>
        <v>1659</v>
      </c>
      <c r="J282" s="36">
        <f t="shared" si="416"/>
        <v>1659</v>
      </c>
      <c r="K282" s="36"/>
      <c r="L282" s="36"/>
      <c r="M282" s="36">
        <v>1659</v>
      </c>
      <c r="N282" s="36"/>
      <c r="O282" s="36"/>
      <c r="P282" s="36">
        <f t="shared" si="417"/>
        <v>0</v>
      </c>
      <c r="Q282" s="36">
        <f t="shared" si="418"/>
        <v>0</v>
      </c>
      <c r="R282" s="36"/>
      <c r="S282" s="36"/>
      <c r="T282" s="36"/>
      <c r="U282" s="36"/>
      <c r="V282" s="36">
        <f t="shared" si="419"/>
        <v>0</v>
      </c>
      <c r="W282" s="36">
        <f t="shared" si="420"/>
        <v>0</v>
      </c>
      <c r="X282" s="36"/>
      <c r="Y282" s="36"/>
      <c r="Z282" s="36"/>
      <c r="AA282" s="36"/>
      <c r="AB282" s="36"/>
      <c r="AC282" s="91">
        <f t="shared" si="323"/>
        <v>0</v>
      </c>
      <c r="AD282" s="30" t="s">
        <v>381</v>
      </c>
      <c r="AE282" s="47"/>
    </row>
    <row r="283" spans="1:32" ht="63" customHeight="1">
      <c r="A283" s="12"/>
      <c r="B283" s="18" t="s">
        <v>370</v>
      </c>
      <c r="C283" s="36">
        <f t="shared" si="413"/>
        <v>991</v>
      </c>
      <c r="D283" s="36">
        <f t="shared" si="414"/>
        <v>90</v>
      </c>
      <c r="E283" s="36"/>
      <c r="F283" s="36">
        <v>90</v>
      </c>
      <c r="G283" s="36"/>
      <c r="H283" s="36"/>
      <c r="I283" s="36">
        <f t="shared" si="415"/>
        <v>901</v>
      </c>
      <c r="J283" s="36">
        <f t="shared" si="416"/>
        <v>901</v>
      </c>
      <c r="K283" s="36"/>
      <c r="L283" s="36"/>
      <c r="M283" s="36">
        <v>901</v>
      </c>
      <c r="N283" s="36"/>
      <c r="O283" s="36"/>
      <c r="P283" s="36">
        <f t="shared" si="417"/>
        <v>0</v>
      </c>
      <c r="Q283" s="36">
        <f t="shared" si="418"/>
        <v>0</v>
      </c>
      <c r="R283" s="36"/>
      <c r="S283" s="36"/>
      <c r="T283" s="36"/>
      <c r="U283" s="36"/>
      <c r="V283" s="36">
        <f t="shared" si="419"/>
        <v>0</v>
      </c>
      <c r="W283" s="36">
        <f t="shared" si="420"/>
        <v>0</v>
      </c>
      <c r="X283" s="36"/>
      <c r="Y283" s="36"/>
      <c r="Z283" s="36"/>
      <c r="AA283" s="36"/>
      <c r="AB283" s="36"/>
      <c r="AC283" s="91">
        <f t="shared" si="323"/>
        <v>0</v>
      </c>
      <c r="AD283" s="30" t="s">
        <v>382</v>
      </c>
      <c r="AE283" s="47"/>
    </row>
    <row r="284" spans="1:32" ht="63" customHeight="1">
      <c r="A284" s="12"/>
      <c r="B284" s="18" t="s">
        <v>371</v>
      </c>
      <c r="C284" s="36">
        <f t="shared" si="413"/>
        <v>1188</v>
      </c>
      <c r="D284" s="36">
        <f t="shared" si="414"/>
        <v>108</v>
      </c>
      <c r="E284" s="36"/>
      <c r="F284" s="36">
        <v>108</v>
      </c>
      <c r="G284" s="36"/>
      <c r="H284" s="36"/>
      <c r="I284" s="36">
        <f t="shared" si="415"/>
        <v>1080</v>
      </c>
      <c r="J284" s="36">
        <f t="shared" si="416"/>
        <v>1080</v>
      </c>
      <c r="K284" s="36"/>
      <c r="L284" s="36"/>
      <c r="M284" s="36">
        <v>1080</v>
      </c>
      <c r="N284" s="36"/>
      <c r="O284" s="36"/>
      <c r="P284" s="36">
        <f t="shared" si="417"/>
        <v>0</v>
      </c>
      <c r="Q284" s="36">
        <f t="shared" si="418"/>
        <v>0</v>
      </c>
      <c r="R284" s="36"/>
      <c r="S284" s="36"/>
      <c r="T284" s="36"/>
      <c r="U284" s="36"/>
      <c r="V284" s="36">
        <f t="shared" si="419"/>
        <v>0</v>
      </c>
      <c r="W284" s="36">
        <f t="shared" si="420"/>
        <v>0</v>
      </c>
      <c r="X284" s="36"/>
      <c r="Y284" s="36"/>
      <c r="Z284" s="36"/>
      <c r="AA284" s="36"/>
      <c r="AB284" s="36"/>
      <c r="AC284" s="91">
        <f t="shared" si="323"/>
        <v>0</v>
      </c>
      <c r="AD284" s="30" t="s">
        <v>398</v>
      </c>
      <c r="AE284" s="47"/>
    </row>
    <row r="285" spans="1:32" ht="84.75" customHeight="1">
      <c r="A285" s="16">
        <v>2</v>
      </c>
      <c r="B285" s="2" t="s">
        <v>359</v>
      </c>
      <c r="C285" s="34">
        <f>C286</f>
        <v>24708</v>
      </c>
      <c r="D285" s="34">
        <f t="shared" ref="D285:AB285" si="421">D286</f>
        <v>2246</v>
      </c>
      <c r="E285" s="34">
        <f t="shared" si="421"/>
        <v>0</v>
      </c>
      <c r="F285" s="34">
        <f t="shared" si="421"/>
        <v>2246</v>
      </c>
      <c r="G285" s="34">
        <f t="shared" si="421"/>
        <v>0</v>
      </c>
      <c r="H285" s="34">
        <f t="shared" si="421"/>
        <v>0</v>
      </c>
      <c r="I285" s="34">
        <f t="shared" si="421"/>
        <v>22462</v>
      </c>
      <c r="J285" s="34">
        <f t="shared" si="421"/>
        <v>22462</v>
      </c>
      <c r="K285" s="34">
        <f t="shared" si="421"/>
        <v>0</v>
      </c>
      <c r="L285" s="34">
        <f t="shared" si="421"/>
        <v>0</v>
      </c>
      <c r="M285" s="34">
        <f t="shared" si="421"/>
        <v>22462</v>
      </c>
      <c r="N285" s="34">
        <f t="shared" si="421"/>
        <v>0</v>
      </c>
      <c r="O285" s="34">
        <f t="shared" si="421"/>
        <v>0</v>
      </c>
      <c r="P285" s="34">
        <f t="shared" si="421"/>
        <v>762</v>
      </c>
      <c r="Q285" s="34">
        <f t="shared" si="421"/>
        <v>0</v>
      </c>
      <c r="R285" s="34">
        <f t="shared" si="421"/>
        <v>0</v>
      </c>
      <c r="S285" s="34">
        <f t="shared" si="421"/>
        <v>0</v>
      </c>
      <c r="T285" s="34">
        <f t="shared" si="421"/>
        <v>0</v>
      </c>
      <c r="U285" s="34">
        <f t="shared" si="421"/>
        <v>0</v>
      </c>
      <c r="V285" s="34">
        <f t="shared" si="421"/>
        <v>762</v>
      </c>
      <c r="W285" s="34">
        <f t="shared" si="421"/>
        <v>762</v>
      </c>
      <c r="X285" s="34">
        <f t="shared" si="421"/>
        <v>0</v>
      </c>
      <c r="Y285" s="34">
        <f t="shared" si="421"/>
        <v>0</v>
      </c>
      <c r="Z285" s="34">
        <f t="shared" si="421"/>
        <v>762</v>
      </c>
      <c r="AA285" s="34">
        <f t="shared" si="421"/>
        <v>0</v>
      </c>
      <c r="AB285" s="34">
        <f t="shared" si="421"/>
        <v>0</v>
      </c>
      <c r="AC285" s="91">
        <f t="shared" si="323"/>
        <v>3.0840213695968917</v>
      </c>
      <c r="AD285" s="16"/>
      <c r="AE285" s="44"/>
      <c r="AF285" s="34"/>
    </row>
    <row r="286" spans="1:32" ht="63" customHeight="1">
      <c r="A286" s="12"/>
      <c r="B286" s="5" t="s">
        <v>360</v>
      </c>
      <c r="C286" s="35">
        <f t="shared" ref="C286:AB286" si="422">SUM(C287:C290)</f>
        <v>24708</v>
      </c>
      <c r="D286" s="35">
        <f t="shared" si="422"/>
        <v>2246</v>
      </c>
      <c r="E286" s="35">
        <f t="shared" si="422"/>
        <v>0</v>
      </c>
      <c r="F286" s="35">
        <f t="shared" si="422"/>
        <v>2246</v>
      </c>
      <c r="G286" s="35">
        <f t="shared" si="422"/>
        <v>0</v>
      </c>
      <c r="H286" s="35">
        <f t="shared" si="422"/>
        <v>0</v>
      </c>
      <c r="I286" s="35">
        <f t="shared" si="422"/>
        <v>22462</v>
      </c>
      <c r="J286" s="35">
        <f t="shared" si="422"/>
        <v>22462</v>
      </c>
      <c r="K286" s="35">
        <f t="shared" si="422"/>
        <v>0</v>
      </c>
      <c r="L286" s="35">
        <f t="shared" si="422"/>
        <v>0</v>
      </c>
      <c r="M286" s="35">
        <f t="shared" si="422"/>
        <v>22462</v>
      </c>
      <c r="N286" s="35">
        <f t="shared" si="422"/>
        <v>0</v>
      </c>
      <c r="O286" s="35">
        <f t="shared" si="422"/>
        <v>0</v>
      </c>
      <c r="P286" s="35">
        <f t="shared" si="422"/>
        <v>762</v>
      </c>
      <c r="Q286" s="35">
        <f t="shared" si="422"/>
        <v>0</v>
      </c>
      <c r="R286" s="35">
        <f t="shared" si="422"/>
        <v>0</v>
      </c>
      <c r="S286" s="35">
        <f t="shared" si="422"/>
        <v>0</v>
      </c>
      <c r="T286" s="35">
        <f t="shared" si="422"/>
        <v>0</v>
      </c>
      <c r="U286" s="35">
        <f t="shared" si="422"/>
        <v>0</v>
      </c>
      <c r="V286" s="35">
        <f t="shared" si="422"/>
        <v>762</v>
      </c>
      <c r="W286" s="35">
        <f t="shared" si="422"/>
        <v>762</v>
      </c>
      <c r="X286" s="35">
        <f t="shared" si="422"/>
        <v>0</v>
      </c>
      <c r="Y286" s="35">
        <f t="shared" si="422"/>
        <v>0</v>
      </c>
      <c r="Z286" s="35">
        <f t="shared" si="422"/>
        <v>762</v>
      </c>
      <c r="AA286" s="35">
        <f t="shared" si="422"/>
        <v>0</v>
      </c>
      <c r="AB286" s="35">
        <f t="shared" si="422"/>
        <v>0</v>
      </c>
      <c r="AC286" s="91">
        <f t="shared" ref="AC286:AC324" si="423">P286/C286*100</f>
        <v>3.0840213695968917</v>
      </c>
      <c r="AD286" s="12"/>
      <c r="AE286" s="45"/>
      <c r="AF286" s="35"/>
    </row>
    <row r="287" spans="1:32" ht="63" customHeight="1">
      <c r="A287" s="12"/>
      <c r="B287" s="18" t="s">
        <v>372</v>
      </c>
      <c r="C287" s="36">
        <f t="shared" ref="C287:C290" si="424">D287+I287</f>
        <v>17417</v>
      </c>
      <c r="D287" s="36">
        <f t="shared" ref="D287:D290" si="425">SUM(E287:H287)</f>
        <v>1583</v>
      </c>
      <c r="E287" s="36"/>
      <c r="F287" s="36">
        <v>1583</v>
      </c>
      <c r="G287" s="36"/>
      <c r="H287" s="36"/>
      <c r="I287" s="36">
        <f t="shared" ref="I287:I290" si="426">J287+O287</f>
        <v>15834</v>
      </c>
      <c r="J287" s="36">
        <f t="shared" ref="J287:J290" si="427">SUM(K287:N287)</f>
        <v>15834</v>
      </c>
      <c r="K287" s="36"/>
      <c r="L287" s="36"/>
      <c r="M287" s="36">
        <v>15834</v>
      </c>
      <c r="N287" s="36"/>
      <c r="O287" s="36"/>
      <c r="P287" s="36">
        <f t="shared" ref="P287:P290" si="428">Q287+V287</f>
        <v>0</v>
      </c>
      <c r="Q287" s="36">
        <f t="shared" ref="Q287:Q290" si="429">R287+S287+T287+U287</f>
        <v>0</v>
      </c>
      <c r="R287" s="36"/>
      <c r="S287" s="36"/>
      <c r="T287" s="36"/>
      <c r="U287" s="36"/>
      <c r="V287" s="36">
        <f t="shared" ref="V287:V290" si="430">W287+AB287</f>
        <v>0</v>
      </c>
      <c r="W287" s="36">
        <f t="shared" ref="W287:W290" si="431">X287+Y287+Z287+AA287</f>
        <v>0</v>
      </c>
      <c r="X287" s="36"/>
      <c r="Y287" s="36"/>
      <c r="Z287" s="36"/>
      <c r="AA287" s="36"/>
      <c r="AB287" s="36"/>
      <c r="AC287" s="91">
        <f t="shared" si="423"/>
        <v>0</v>
      </c>
      <c r="AD287" s="30" t="s">
        <v>277</v>
      </c>
      <c r="AE287" s="47"/>
    </row>
    <row r="288" spans="1:32" ht="63" customHeight="1">
      <c r="A288" s="12"/>
      <c r="B288" s="18" t="s">
        <v>373</v>
      </c>
      <c r="C288" s="36">
        <f t="shared" si="424"/>
        <v>7291</v>
      </c>
      <c r="D288" s="36">
        <f t="shared" si="425"/>
        <v>663</v>
      </c>
      <c r="E288" s="36"/>
      <c r="F288" s="36">
        <v>663</v>
      </c>
      <c r="G288" s="36"/>
      <c r="H288" s="36"/>
      <c r="I288" s="36">
        <f t="shared" si="426"/>
        <v>6628</v>
      </c>
      <c r="J288" s="36">
        <f t="shared" si="427"/>
        <v>6628</v>
      </c>
      <c r="K288" s="36"/>
      <c r="L288" s="36"/>
      <c r="M288" s="36">
        <v>6628</v>
      </c>
      <c r="N288" s="36"/>
      <c r="O288" s="36"/>
      <c r="P288" s="36">
        <f t="shared" si="428"/>
        <v>762</v>
      </c>
      <c r="Q288" s="36">
        <f t="shared" si="429"/>
        <v>0</v>
      </c>
      <c r="R288" s="36"/>
      <c r="S288" s="36"/>
      <c r="T288" s="36"/>
      <c r="U288" s="36"/>
      <c r="V288" s="36">
        <f t="shared" si="430"/>
        <v>762</v>
      </c>
      <c r="W288" s="36">
        <f t="shared" si="431"/>
        <v>762</v>
      </c>
      <c r="X288" s="36"/>
      <c r="Y288" s="36"/>
      <c r="Z288" s="36">
        <v>762</v>
      </c>
      <c r="AA288" s="36"/>
      <c r="AB288" s="36"/>
      <c r="AC288" s="91">
        <f t="shared" si="423"/>
        <v>10.451241256343437</v>
      </c>
      <c r="AD288" s="30" t="s">
        <v>399</v>
      </c>
      <c r="AE288" s="47"/>
    </row>
    <row r="289" spans="1:32" ht="63" customHeight="1">
      <c r="A289" s="12"/>
      <c r="B289" s="18" t="s">
        <v>374</v>
      </c>
      <c r="C289" s="36">
        <f t="shared" si="424"/>
        <v>0</v>
      </c>
      <c r="D289" s="36">
        <f t="shared" si="425"/>
        <v>0</v>
      </c>
      <c r="E289" s="36"/>
      <c r="F289" s="36"/>
      <c r="G289" s="36"/>
      <c r="H289" s="36"/>
      <c r="I289" s="36">
        <f t="shared" si="426"/>
        <v>0</v>
      </c>
      <c r="J289" s="36">
        <f t="shared" si="427"/>
        <v>0</v>
      </c>
      <c r="K289" s="36"/>
      <c r="L289" s="36"/>
      <c r="M289" s="36"/>
      <c r="N289" s="36"/>
      <c r="O289" s="36"/>
      <c r="P289" s="36">
        <f t="shared" si="428"/>
        <v>0</v>
      </c>
      <c r="Q289" s="36">
        <f t="shared" si="429"/>
        <v>0</v>
      </c>
      <c r="R289" s="36"/>
      <c r="S289" s="36"/>
      <c r="T289" s="36"/>
      <c r="U289" s="36"/>
      <c r="V289" s="36">
        <f t="shared" si="430"/>
        <v>0</v>
      </c>
      <c r="W289" s="36">
        <f t="shared" si="431"/>
        <v>0</v>
      </c>
      <c r="X289" s="36"/>
      <c r="Y289" s="36"/>
      <c r="Z289" s="36"/>
      <c r="AA289" s="36"/>
      <c r="AB289" s="36"/>
      <c r="AC289" s="91"/>
      <c r="AD289" s="30" t="s">
        <v>381</v>
      </c>
      <c r="AE289" s="47"/>
    </row>
    <row r="290" spans="1:32" ht="63" customHeight="1">
      <c r="A290" s="12"/>
      <c r="B290" s="18" t="s">
        <v>375</v>
      </c>
      <c r="C290" s="36">
        <f t="shared" si="424"/>
        <v>0</v>
      </c>
      <c r="D290" s="36">
        <f t="shared" si="425"/>
        <v>0</v>
      </c>
      <c r="E290" s="36"/>
      <c r="F290" s="36"/>
      <c r="G290" s="36"/>
      <c r="H290" s="36"/>
      <c r="I290" s="36">
        <f t="shared" si="426"/>
        <v>0</v>
      </c>
      <c r="J290" s="36">
        <f t="shared" si="427"/>
        <v>0</v>
      </c>
      <c r="K290" s="36"/>
      <c r="L290" s="36"/>
      <c r="M290" s="36"/>
      <c r="N290" s="36"/>
      <c r="O290" s="36"/>
      <c r="P290" s="36">
        <f t="shared" si="428"/>
        <v>0</v>
      </c>
      <c r="Q290" s="36">
        <f t="shared" si="429"/>
        <v>0</v>
      </c>
      <c r="R290" s="36"/>
      <c r="S290" s="36"/>
      <c r="T290" s="36"/>
      <c r="U290" s="36"/>
      <c r="V290" s="36">
        <f t="shared" si="430"/>
        <v>0</v>
      </c>
      <c r="W290" s="36">
        <f t="shared" si="431"/>
        <v>0</v>
      </c>
      <c r="X290" s="36"/>
      <c r="Y290" s="36"/>
      <c r="Z290" s="36"/>
      <c r="AA290" s="36"/>
      <c r="AB290" s="36"/>
      <c r="AC290" s="91"/>
      <c r="AD290" s="30" t="s">
        <v>382</v>
      </c>
      <c r="AE290" s="47"/>
    </row>
    <row r="291" spans="1:32" ht="63" customHeight="1">
      <c r="A291" s="16">
        <v>3</v>
      </c>
      <c r="B291" s="2" t="s">
        <v>361</v>
      </c>
      <c r="C291" s="34">
        <f>C292</f>
        <v>6739.0040816326582</v>
      </c>
      <c r="D291" s="34">
        <f t="shared" ref="D291:AB291" si="432">D292</f>
        <v>612.636734693878</v>
      </c>
      <c r="E291" s="34">
        <f t="shared" si="432"/>
        <v>0</v>
      </c>
      <c r="F291" s="34">
        <f t="shared" si="432"/>
        <v>612.636734693878</v>
      </c>
      <c r="G291" s="34">
        <f t="shared" si="432"/>
        <v>0</v>
      </c>
      <c r="H291" s="34">
        <f t="shared" si="432"/>
        <v>0</v>
      </c>
      <c r="I291" s="34">
        <f t="shared" si="432"/>
        <v>6126.3673469387795</v>
      </c>
      <c r="J291" s="34">
        <f t="shared" si="432"/>
        <v>6126.3673469387795</v>
      </c>
      <c r="K291" s="34">
        <f t="shared" si="432"/>
        <v>0</v>
      </c>
      <c r="L291" s="34">
        <f t="shared" si="432"/>
        <v>0</v>
      </c>
      <c r="M291" s="34">
        <f t="shared" si="432"/>
        <v>6126.3673469387795</v>
      </c>
      <c r="N291" s="34">
        <f t="shared" si="432"/>
        <v>0</v>
      </c>
      <c r="O291" s="34">
        <f t="shared" si="432"/>
        <v>0</v>
      </c>
      <c r="P291" s="34">
        <f t="shared" si="432"/>
        <v>858</v>
      </c>
      <c r="Q291" s="34">
        <f t="shared" si="432"/>
        <v>315</v>
      </c>
      <c r="R291" s="34">
        <f t="shared" si="432"/>
        <v>0</v>
      </c>
      <c r="S291" s="34">
        <f t="shared" si="432"/>
        <v>315</v>
      </c>
      <c r="T291" s="34">
        <f t="shared" si="432"/>
        <v>0</v>
      </c>
      <c r="U291" s="34">
        <f t="shared" si="432"/>
        <v>0</v>
      </c>
      <c r="V291" s="34">
        <f t="shared" si="432"/>
        <v>543</v>
      </c>
      <c r="W291" s="34">
        <f t="shared" si="432"/>
        <v>543</v>
      </c>
      <c r="X291" s="34">
        <f t="shared" si="432"/>
        <v>0</v>
      </c>
      <c r="Y291" s="34">
        <f t="shared" si="432"/>
        <v>0</v>
      </c>
      <c r="Z291" s="34">
        <f t="shared" si="432"/>
        <v>543</v>
      </c>
      <c r="AA291" s="34">
        <f t="shared" si="432"/>
        <v>0</v>
      </c>
      <c r="AB291" s="34">
        <f t="shared" si="432"/>
        <v>0</v>
      </c>
      <c r="AC291" s="90">
        <f t="shared" si="423"/>
        <v>12.731851614966411</v>
      </c>
      <c r="AD291" s="16"/>
      <c r="AE291" s="44"/>
      <c r="AF291" s="34">
        <f t="shared" ref="AF291" si="433">AF292</f>
        <v>0</v>
      </c>
    </row>
    <row r="292" spans="1:32" ht="108.75" customHeight="1">
      <c r="A292" s="12"/>
      <c r="B292" s="5" t="s">
        <v>362</v>
      </c>
      <c r="C292" s="35">
        <f>C293+C294+C295</f>
        <v>6739.0040816326582</v>
      </c>
      <c r="D292" s="35">
        <f t="shared" ref="D292:AB292" si="434">D293+D294+D295</f>
        <v>612.636734693878</v>
      </c>
      <c r="E292" s="35">
        <f t="shared" si="434"/>
        <v>0</v>
      </c>
      <c r="F292" s="35">
        <f t="shared" si="434"/>
        <v>612.636734693878</v>
      </c>
      <c r="G292" s="35">
        <f t="shared" si="434"/>
        <v>0</v>
      </c>
      <c r="H292" s="35">
        <f t="shared" si="434"/>
        <v>0</v>
      </c>
      <c r="I292" s="35">
        <f t="shared" si="434"/>
        <v>6126.3673469387795</v>
      </c>
      <c r="J292" s="35">
        <f t="shared" si="434"/>
        <v>6126.3673469387795</v>
      </c>
      <c r="K292" s="35">
        <f t="shared" si="434"/>
        <v>0</v>
      </c>
      <c r="L292" s="35">
        <f t="shared" si="434"/>
        <v>0</v>
      </c>
      <c r="M292" s="35">
        <f t="shared" si="434"/>
        <v>6126.3673469387795</v>
      </c>
      <c r="N292" s="35">
        <f t="shared" si="434"/>
        <v>0</v>
      </c>
      <c r="O292" s="35">
        <f t="shared" si="434"/>
        <v>0</v>
      </c>
      <c r="P292" s="35">
        <f t="shared" si="434"/>
        <v>858</v>
      </c>
      <c r="Q292" s="35">
        <f t="shared" si="434"/>
        <v>315</v>
      </c>
      <c r="R292" s="35">
        <f t="shared" si="434"/>
        <v>0</v>
      </c>
      <c r="S292" s="35">
        <f t="shared" si="434"/>
        <v>315</v>
      </c>
      <c r="T292" s="35">
        <f t="shared" si="434"/>
        <v>0</v>
      </c>
      <c r="U292" s="35">
        <f t="shared" si="434"/>
        <v>0</v>
      </c>
      <c r="V292" s="35">
        <f t="shared" si="434"/>
        <v>543</v>
      </c>
      <c r="W292" s="35">
        <f t="shared" si="434"/>
        <v>543</v>
      </c>
      <c r="X292" s="35">
        <f t="shared" si="434"/>
        <v>0</v>
      </c>
      <c r="Y292" s="35">
        <f t="shared" si="434"/>
        <v>0</v>
      </c>
      <c r="Z292" s="35">
        <f t="shared" si="434"/>
        <v>543</v>
      </c>
      <c r="AA292" s="35">
        <f t="shared" si="434"/>
        <v>0</v>
      </c>
      <c r="AB292" s="35">
        <f t="shared" si="434"/>
        <v>0</v>
      </c>
      <c r="AC292" s="91">
        <f t="shared" si="423"/>
        <v>12.731851614966411</v>
      </c>
      <c r="AD292" s="12"/>
      <c r="AE292" s="45"/>
      <c r="AF292" s="35">
        <f t="shared" ref="AF292" si="435">AF293+AF294+AF295</f>
        <v>0</v>
      </c>
    </row>
    <row r="293" spans="1:32" ht="63" customHeight="1">
      <c r="A293" s="12"/>
      <c r="B293" s="18" t="s">
        <v>376</v>
      </c>
      <c r="C293" s="36">
        <f t="shared" ref="C293:C295" si="436">D293+I293</f>
        <v>3265.0884353741499</v>
      </c>
      <c r="D293" s="36">
        <f t="shared" ref="D293:D295" si="437">SUM(E293:H293)</f>
        <v>296.82622139764999</v>
      </c>
      <c r="E293" s="36"/>
      <c r="F293" s="36">
        <v>296.82622139764999</v>
      </c>
      <c r="G293" s="36"/>
      <c r="H293" s="36"/>
      <c r="I293" s="36">
        <f t="shared" ref="I293:I295" si="438">J293+O293</f>
        <v>2968.2622139764999</v>
      </c>
      <c r="J293" s="36">
        <f t="shared" ref="J293:J295" si="439">SUM(K293:N293)</f>
        <v>2968.2622139764999</v>
      </c>
      <c r="K293" s="36"/>
      <c r="L293" s="36"/>
      <c r="M293" s="36">
        <v>2968.2622139764999</v>
      </c>
      <c r="N293" s="36"/>
      <c r="O293" s="36"/>
      <c r="P293" s="36">
        <f t="shared" ref="P293:P295" si="440">Q293+V293</f>
        <v>0</v>
      </c>
      <c r="Q293" s="36">
        <f t="shared" ref="Q293:Q295" si="441">R293+S293+T293+U293</f>
        <v>0</v>
      </c>
      <c r="R293" s="36"/>
      <c r="S293" s="36"/>
      <c r="T293" s="36"/>
      <c r="U293" s="36"/>
      <c r="V293" s="36">
        <f t="shared" ref="V293:V295" si="442">W293+AB293</f>
        <v>0</v>
      </c>
      <c r="W293" s="36">
        <f t="shared" ref="W293:W295" si="443">X293+Y293+Z293+AA293</f>
        <v>0</v>
      </c>
      <c r="X293" s="36"/>
      <c r="Y293" s="36"/>
      <c r="Z293" s="36"/>
      <c r="AA293" s="36"/>
      <c r="AB293" s="36"/>
      <c r="AC293" s="91">
        <f t="shared" si="423"/>
        <v>0</v>
      </c>
      <c r="AD293" s="30" t="s">
        <v>383</v>
      </c>
      <c r="AE293" s="47"/>
    </row>
    <row r="294" spans="1:32" ht="63" customHeight="1">
      <c r="A294" s="12"/>
      <c r="B294" s="18" t="s">
        <v>377</v>
      </c>
      <c r="C294" s="36">
        <f t="shared" si="436"/>
        <v>1785.9918367346991</v>
      </c>
      <c r="D294" s="36">
        <f t="shared" si="437"/>
        <v>162.362894248609</v>
      </c>
      <c r="E294" s="36"/>
      <c r="F294" s="36">
        <v>162.362894248609</v>
      </c>
      <c r="G294" s="36"/>
      <c r="H294" s="36"/>
      <c r="I294" s="36">
        <f t="shared" si="438"/>
        <v>1623.62894248609</v>
      </c>
      <c r="J294" s="36">
        <f t="shared" si="439"/>
        <v>1623.62894248609</v>
      </c>
      <c r="K294" s="36"/>
      <c r="L294" s="36"/>
      <c r="M294" s="36">
        <v>1623.62894248609</v>
      </c>
      <c r="N294" s="36"/>
      <c r="O294" s="36"/>
      <c r="P294" s="36">
        <f t="shared" si="440"/>
        <v>593</v>
      </c>
      <c r="Q294" s="36">
        <f t="shared" si="441"/>
        <v>162</v>
      </c>
      <c r="R294" s="36"/>
      <c r="S294" s="109">
        <v>162</v>
      </c>
      <c r="T294" s="36"/>
      <c r="U294" s="36"/>
      <c r="V294" s="36">
        <f t="shared" si="442"/>
        <v>431</v>
      </c>
      <c r="W294" s="36">
        <f t="shared" si="443"/>
        <v>431</v>
      </c>
      <c r="X294" s="36"/>
      <c r="Y294" s="36"/>
      <c r="Z294" s="36">
        <v>431</v>
      </c>
      <c r="AA294" s="36"/>
      <c r="AB294" s="36"/>
      <c r="AC294" s="91">
        <f t="shared" si="423"/>
        <v>33.202839330115452</v>
      </c>
      <c r="AD294" s="30" t="s">
        <v>383</v>
      </c>
      <c r="AE294" s="47"/>
    </row>
    <row r="295" spans="1:32" ht="63" customHeight="1">
      <c r="A295" s="12"/>
      <c r="B295" s="18" t="s">
        <v>378</v>
      </c>
      <c r="C295" s="36">
        <f t="shared" si="436"/>
        <v>1687.9238095238088</v>
      </c>
      <c r="D295" s="36">
        <f t="shared" si="437"/>
        <v>153.44761904761901</v>
      </c>
      <c r="E295" s="36"/>
      <c r="F295" s="36">
        <v>153.44761904761901</v>
      </c>
      <c r="G295" s="36"/>
      <c r="H295" s="36"/>
      <c r="I295" s="36">
        <f t="shared" si="438"/>
        <v>1534.4761904761899</v>
      </c>
      <c r="J295" s="36">
        <f t="shared" si="439"/>
        <v>1534.4761904761899</v>
      </c>
      <c r="K295" s="36"/>
      <c r="L295" s="36"/>
      <c r="M295" s="36">
        <v>1534.4761904761899</v>
      </c>
      <c r="N295" s="36"/>
      <c r="O295" s="36"/>
      <c r="P295" s="36">
        <f t="shared" si="440"/>
        <v>265</v>
      </c>
      <c r="Q295" s="36">
        <f t="shared" si="441"/>
        <v>153</v>
      </c>
      <c r="R295" s="36"/>
      <c r="S295" s="109">
        <v>153</v>
      </c>
      <c r="T295" s="36"/>
      <c r="U295" s="36"/>
      <c r="V295" s="36">
        <f t="shared" si="442"/>
        <v>112</v>
      </c>
      <c r="W295" s="36">
        <f t="shared" si="443"/>
        <v>112</v>
      </c>
      <c r="X295" s="36"/>
      <c r="Y295" s="36"/>
      <c r="Z295" s="36">
        <v>112</v>
      </c>
      <c r="AA295" s="36"/>
      <c r="AB295" s="36"/>
      <c r="AC295" s="91">
        <f t="shared" si="423"/>
        <v>15.699760765550247</v>
      </c>
      <c r="AD295" s="30" t="s">
        <v>383</v>
      </c>
      <c r="AE295" s="47"/>
    </row>
    <row r="296" spans="1:32" ht="63" customHeight="1">
      <c r="A296" s="16">
        <v>4</v>
      </c>
      <c r="B296" s="2" t="s">
        <v>363</v>
      </c>
      <c r="C296" s="34">
        <f>C297</f>
        <v>2528.8567717996289</v>
      </c>
      <c r="D296" s="34">
        <f t="shared" ref="D296:AB296" si="444">D297</f>
        <v>229.856771799629</v>
      </c>
      <c r="E296" s="34">
        <f t="shared" si="444"/>
        <v>0</v>
      </c>
      <c r="F296" s="34">
        <f t="shared" si="444"/>
        <v>229.856771799629</v>
      </c>
      <c r="G296" s="34">
        <f t="shared" si="444"/>
        <v>0</v>
      </c>
      <c r="H296" s="34">
        <f t="shared" si="444"/>
        <v>0</v>
      </c>
      <c r="I296" s="34">
        <f t="shared" si="444"/>
        <v>2299</v>
      </c>
      <c r="J296" s="34">
        <f t="shared" si="444"/>
        <v>2299</v>
      </c>
      <c r="K296" s="34">
        <f t="shared" si="444"/>
        <v>0</v>
      </c>
      <c r="L296" s="34">
        <f t="shared" si="444"/>
        <v>0</v>
      </c>
      <c r="M296" s="34">
        <f t="shared" si="444"/>
        <v>2299</v>
      </c>
      <c r="N296" s="34">
        <f t="shared" si="444"/>
        <v>0</v>
      </c>
      <c r="O296" s="34">
        <f t="shared" si="444"/>
        <v>0</v>
      </c>
      <c r="P296" s="34">
        <f t="shared" si="444"/>
        <v>0</v>
      </c>
      <c r="Q296" s="34">
        <f t="shared" si="444"/>
        <v>0</v>
      </c>
      <c r="R296" s="34">
        <f t="shared" si="444"/>
        <v>0</v>
      </c>
      <c r="S296" s="34">
        <f t="shared" si="444"/>
        <v>0</v>
      </c>
      <c r="T296" s="34">
        <f t="shared" si="444"/>
        <v>0</v>
      </c>
      <c r="U296" s="34">
        <f t="shared" si="444"/>
        <v>0</v>
      </c>
      <c r="V296" s="34">
        <f t="shared" si="444"/>
        <v>0</v>
      </c>
      <c r="W296" s="34">
        <f t="shared" si="444"/>
        <v>0</v>
      </c>
      <c r="X296" s="34">
        <f t="shared" si="444"/>
        <v>0</v>
      </c>
      <c r="Y296" s="34">
        <f t="shared" si="444"/>
        <v>0</v>
      </c>
      <c r="Z296" s="34">
        <f t="shared" si="444"/>
        <v>0</v>
      </c>
      <c r="AA296" s="34">
        <f t="shared" si="444"/>
        <v>0</v>
      </c>
      <c r="AB296" s="34">
        <f t="shared" si="444"/>
        <v>0</v>
      </c>
      <c r="AC296" s="91">
        <f t="shared" si="423"/>
        <v>0</v>
      </c>
      <c r="AD296" s="16"/>
      <c r="AE296" s="44"/>
      <c r="AF296" s="34"/>
    </row>
    <row r="297" spans="1:32" ht="63" customHeight="1">
      <c r="A297" s="12"/>
      <c r="B297" s="5" t="s">
        <v>364</v>
      </c>
      <c r="C297" s="39">
        <f t="shared" ref="C297" si="445">D297+I297</f>
        <v>2528.8567717996289</v>
      </c>
      <c r="D297" s="39">
        <f t="shared" ref="D297" si="446">SUM(E297:H297)</f>
        <v>229.856771799629</v>
      </c>
      <c r="E297" s="35"/>
      <c r="F297" s="35">
        <v>229.856771799629</v>
      </c>
      <c r="G297" s="35"/>
      <c r="H297" s="35"/>
      <c r="I297" s="39">
        <f t="shared" ref="I297" si="447">J297+O297</f>
        <v>2299</v>
      </c>
      <c r="J297" s="39">
        <f t="shared" ref="J297" si="448">SUM(K297:N297)</f>
        <v>2299</v>
      </c>
      <c r="K297" s="35"/>
      <c r="L297" s="35"/>
      <c r="M297" s="35">
        <v>2299</v>
      </c>
      <c r="N297" s="35"/>
      <c r="O297" s="35"/>
      <c r="P297" s="36">
        <f t="shared" ref="P297" si="449">Q297+V297</f>
        <v>0</v>
      </c>
      <c r="Q297" s="36">
        <f t="shared" ref="Q297" si="450">R297+S297+T297+U297</f>
        <v>0</v>
      </c>
      <c r="R297" s="35"/>
      <c r="S297" s="35"/>
      <c r="T297" s="35"/>
      <c r="U297" s="35"/>
      <c r="V297" s="35"/>
      <c r="W297" s="35"/>
      <c r="X297" s="35"/>
      <c r="Y297" s="35"/>
      <c r="Z297" s="35"/>
      <c r="AA297" s="35"/>
      <c r="AB297" s="35"/>
      <c r="AC297" s="91">
        <f t="shared" si="423"/>
        <v>0</v>
      </c>
      <c r="AD297" s="12" t="s">
        <v>384</v>
      </c>
      <c r="AE297" s="45"/>
    </row>
    <row r="298" spans="1:32" ht="81" customHeight="1">
      <c r="A298" s="16">
        <v>5</v>
      </c>
      <c r="B298" s="2" t="s">
        <v>365</v>
      </c>
      <c r="C298" s="34">
        <f>C299</f>
        <v>3335.2</v>
      </c>
      <c r="D298" s="34">
        <f t="shared" ref="D298:AB298" si="451">D299</f>
        <v>303.2</v>
      </c>
      <c r="E298" s="34">
        <f t="shared" si="451"/>
        <v>0</v>
      </c>
      <c r="F298" s="34">
        <f t="shared" si="451"/>
        <v>303.2</v>
      </c>
      <c r="G298" s="34">
        <f t="shared" si="451"/>
        <v>0</v>
      </c>
      <c r="H298" s="34">
        <f t="shared" si="451"/>
        <v>0</v>
      </c>
      <c r="I298" s="34">
        <f t="shared" si="451"/>
        <v>3032</v>
      </c>
      <c r="J298" s="34">
        <f t="shared" si="451"/>
        <v>3032</v>
      </c>
      <c r="K298" s="34">
        <f t="shared" si="451"/>
        <v>0</v>
      </c>
      <c r="L298" s="34">
        <f t="shared" si="451"/>
        <v>0</v>
      </c>
      <c r="M298" s="34">
        <f t="shared" si="451"/>
        <v>3032</v>
      </c>
      <c r="N298" s="34">
        <f t="shared" si="451"/>
        <v>0</v>
      </c>
      <c r="O298" s="34">
        <f t="shared" si="451"/>
        <v>0</v>
      </c>
      <c r="P298" s="34">
        <f t="shared" si="451"/>
        <v>0</v>
      </c>
      <c r="Q298" s="34">
        <f t="shared" si="451"/>
        <v>0</v>
      </c>
      <c r="R298" s="34">
        <f t="shared" si="451"/>
        <v>0</v>
      </c>
      <c r="S298" s="34">
        <f t="shared" si="451"/>
        <v>0</v>
      </c>
      <c r="T298" s="34">
        <f t="shared" si="451"/>
        <v>0</v>
      </c>
      <c r="U298" s="34">
        <f t="shared" si="451"/>
        <v>0</v>
      </c>
      <c r="V298" s="34">
        <f t="shared" si="451"/>
        <v>0</v>
      </c>
      <c r="W298" s="34">
        <f t="shared" si="451"/>
        <v>0</v>
      </c>
      <c r="X298" s="34">
        <f t="shared" si="451"/>
        <v>0</v>
      </c>
      <c r="Y298" s="34">
        <f t="shared" si="451"/>
        <v>0</v>
      </c>
      <c r="Z298" s="34">
        <f t="shared" si="451"/>
        <v>0</v>
      </c>
      <c r="AA298" s="34">
        <f t="shared" si="451"/>
        <v>0</v>
      </c>
      <c r="AB298" s="34">
        <f t="shared" si="451"/>
        <v>0</v>
      </c>
      <c r="AC298" s="91">
        <f t="shared" si="423"/>
        <v>0</v>
      </c>
      <c r="AD298" s="16"/>
      <c r="AE298" s="44"/>
      <c r="AF298" s="34"/>
    </row>
    <row r="299" spans="1:32" ht="63" customHeight="1">
      <c r="A299" s="12"/>
      <c r="B299" s="5" t="s">
        <v>366</v>
      </c>
      <c r="C299" s="35">
        <f>C300+C301</f>
        <v>3335.2</v>
      </c>
      <c r="D299" s="35">
        <f t="shared" ref="D299:AB299" si="452">D300+D301</f>
        <v>303.2</v>
      </c>
      <c r="E299" s="35">
        <f t="shared" si="452"/>
        <v>0</v>
      </c>
      <c r="F299" s="35">
        <f t="shared" si="452"/>
        <v>303.2</v>
      </c>
      <c r="G299" s="35">
        <f t="shared" si="452"/>
        <v>0</v>
      </c>
      <c r="H299" s="35">
        <f t="shared" si="452"/>
        <v>0</v>
      </c>
      <c r="I299" s="35">
        <f t="shared" si="452"/>
        <v>3032</v>
      </c>
      <c r="J299" s="35">
        <f t="shared" si="452"/>
        <v>3032</v>
      </c>
      <c r="K299" s="35">
        <f t="shared" si="452"/>
        <v>0</v>
      </c>
      <c r="L299" s="35">
        <f t="shared" si="452"/>
        <v>0</v>
      </c>
      <c r="M299" s="35">
        <f t="shared" si="452"/>
        <v>3032</v>
      </c>
      <c r="N299" s="35">
        <f t="shared" si="452"/>
        <v>0</v>
      </c>
      <c r="O299" s="35">
        <f t="shared" si="452"/>
        <v>0</v>
      </c>
      <c r="P299" s="35">
        <f t="shared" si="452"/>
        <v>0</v>
      </c>
      <c r="Q299" s="35">
        <f t="shared" si="452"/>
        <v>0</v>
      </c>
      <c r="R299" s="35">
        <f t="shared" si="452"/>
        <v>0</v>
      </c>
      <c r="S299" s="35">
        <f t="shared" si="452"/>
        <v>0</v>
      </c>
      <c r="T299" s="35">
        <f t="shared" si="452"/>
        <v>0</v>
      </c>
      <c r="U299" s="35">
        <f t="shared" si="452"/>
        <v>0</v>
      </c>
      <c r="V299" s="35">
        <f t="shared" si="452"/>
        <v>0</v>
      </c>
      <c r="W299" s="35">
        <f t="shared" si="452"/>
        <v>0</v>
      </c>
      <c r="X299" s="35">
        <f t="shared" si="452"/>
        <v>0</v>
      </c>
      <c r="Y299" s="35">
        <f t="shared" si="452"/>
        <v>0</v>
      </c>
      <c r="Z299" s="35">
        <f t="shared" si="452"/>
        <v>0</v>
      </c>
      <c r="AA299" s="35">
        <f t="shared" si="452"/>
        <v>0</v>
      </c>
      <c r="AB299" s="35">
        <f t="shared" si="452"/>
        <v>0</v>
      </c>
      <c r="AC299" s="91">
        <f t="shared" si="423"/>
        <v>0</v>
      </c>
      <c r="AD299" s="12"/>
      <c r="AE299" s="45"/>
      <c r="AF299" s="35"/>
    </row>
    <row r="300" spans="1:32" ht="90" customHeight="1">
      <c r="A300" s="30"/>
      <c r="B300" s="18" t="s">
        <v>379</v>
      </c>
      <c r="C300" s="36">
        <f t="shared" ref="C300:C301" si="453">D300+I300</f>
        <v>2840.2</v>
      </c>
      <c r="D300" s="36">
        <f t="shared" ref="D300:D301" si="454">SUM(E300:H300)</f>
        <v>258.2</v>
      </c>
      <c r="E300" s="36"/>
      <c r="F300" s="36">
        <v>258.2</v>
      </c>
      <c r="G300" s="36"/>
      <c r="H300" s="36"/>
      <c r="I300" s="36">
        <f t="shared" ref="I300:I301" si="455">J300+O300</f>
        <v>2582</v>
      </c>
      <c r="J300" s="36">
        <f t="shared" ref="J300:J301" si="456">SUM(K300:N300)</f>
        <v>2582</v>
      </c>
      <c r="K300" s="36"/>
      <c r="L300" s="36"/>
      <c r="M300" s="36">
        <v>2582</v>
      </c>
      <c r="N300" s="36"/>
      <c r="O300" s="36"/>
      <c r="P300" s="36">
        <f t="shared" ref="P300:P301" si="457">Q300+V300</f>
        <v>0</v>
      </c>
      <c r="Q300" s="36">
        <f t="shared" ref="Q300:Q301" si="458">R300+S300+T300+U300</f>
        <v>0</v>
      </c>
      <c r="R300" s="36"/>
      <c r="S300" s="36"/>
      <c r="T300" s="36"/>
      <c r="U300" s="36"/>
      <c r="V300" s="36">
        <f t="shared" ref="V300:V301" si="459">W300+AB300</f>
        <v>0</v>
      </c>
      <c r="W300" s="36">
        <f t="shared" ref="W300:W301" si="460">X300+Y300+Z300+AA300</f>
        <v>0</v>
      </c>
      <c r="X300" s="36"/>
      <c r="Y300" s="36"/>
      <c r="Z300" s="36"/>
      <c r="AA300" s="36"/>
      <c r="AB300" s="36"/>
      <c r="AC300" s="91">
        <f t="shared" si="423"/>
        <v>0</v>
      </c>
      <c r="AD300" s="30" t="s">
        <v>385</v>
      </c>
      <c r="AE300" s="47"/>
    </row>
    <row r="301" spans="1:32" ht="63" customHeight="1">
      <c r="A301" s="30"/>
      <c r="B301" s="18" t="s">
        <v>380</v>
      </c>
      <c r="C301" s="36">
        <f t="shared" si="453"/>
        <v>495</v>
      </c>
      <c r="D301" s="36">
        <f t="shared" si="454"/>
        <v>45</v>
      </c>
      <c r="E301" s="36"/>
      <c r="F301" s="36">
        <v>45</v>
      </c>
      <c r="G301" s="36"/>
      <c r="H301" s="36"/>
      <c r="I301" s="36">
        <f t="shared" si="455"/>
        <v>450</v>
      </c>
      <c r="J301" s="36">
        <f t="shared" si="456"/>
        <v>450</v>
      </c>
      <c r="K301" s="36"/>
      <c r="L301" s="36"/>
      <c r="M301" s="36">
        <v>450</v>
      </c>
      <c r="N301" s="36"/>
      <c r="O301" s="36"/>
      <c r="P301" s="36">
        <f t="shared" si="457"/>
        <v>0</v>
      </c>
      <c r="Q301" s="36">
        <f t="shared" si="458"/>
        <v>0</v>
      </c>
      <c r="R301" s="36"/>
      <c r="S301" s="36"/>
      <c r="T301" s="36"/>
      <c r="U301" s="36"/>
      <c r="V301" s="36">
        <f t="shared" si="459"/>
        <v>0</v>
      </c>
      <c r="W301" s="36">
        <f t="shared" si="460"/>
        <v>0</v>
      </c>
      <c r="X301" s="36"/>
      <c r="Y301" s="36"/>
      <c r="Z301" s="36"/>
      <c r="AA301" s="36"/>
      <c r="AB301" s="36"/>
      <c r="AC301" s="91">
        <f t="shared" si="423"/>
        <v>0</v>
      </c>
      <c r="AD301" s="30" t="s">
        <v>386</v>
      </c>
      <c r="AE301" s="47"/>
    </row>
    <row r="302" spans="1:32" ht="56.25" customHeight="1">
      <c r="A302" s="64" t="s">
        <v>57</v>
      </c>
      <c r="B302" s="65" t="s">
        <v>387</v>
      </c>
      <c r="C302" s="66">
        <f>C303+C319</f>
        <v>214825</v>
      </c>
      <c r="D302" s="66">
        <f t="shared" ref="D302:AB302" si="461">D303+D319</f>
        <v>0</v>
      </c>
      <c r="E302" s="66">
        <f t="shared" si="461"/>
        <v>0</v>
      </c>
      <c r="F302" s="66">
        <f t="shared" si="461"/>
        <v>0</v>
      </c>
      <c r="G302" s="66">
        <f t="shared" si="461"/>
        <v>0</v>
      </c>
      <c r="H302" s="66">
        <f t="shared" si="461"/>
        <v>0</v>
      </c>
      <c r="I302" s="66">
        <f t="shared" si="461"/>
        <v>214825</v>
      </c>
      <c r="J302" s="66">
        <f t="shared" si="461"/>
        <v>214825</v>
      </c>
      <c r="K302" s="66">
        <f t="shared" si="461"/>
        <v>0</v>
      </c>
      <c r="L302" s="66">
        <f t="shared" si="461"/>
        <v>0</v>
      </c>
      <c r="M302" s="66">
        <f t="shared" si="461"/>
        <v>0</v>
      </c>
      <c r="N302" s="66">
        <f t="shared" si="461"/>
        <v>214825</v>
      </c>
      <c r="O302" s="66">
        <f t="shared" si="461"/>
        <v>0</v>
      </c>
      <c r="P302" s="66">
        <f t="shared" si="461"/>
        <v>42924</v>
      </c>
      <c r="Q302" s="66">
        <f t="shared" si="461"/>
        <v>0</v>
      </c>
      <c r="R302" s="66">
        <f t="shared" si="461"/>
        <v>0</v>
      </c>
      <c r="S302" s="66">
        <f t="shared" si="461"/>
        <v>0</v>
      </c>
      <c r="T302" s="66">
        <f t="shared" si="461"/>
        <v>0</v>
      </c>
      <c r="U302" s="66">
        <f t="shared" si="461"/>
        <v>0</v>
      </c>
      <c r="V302" s="66">
        <f t="shared" si="461"/>
        <v>42924</v>
      </c>
      <c r="W302" s="66">
        <f t="shared" si="461"/>
        <v>42924</v>
      </c>
      <c r="X302" s="66">
        <f t="shared" si="461"/>
        <v>0</v>
      </c>
      <c r="Y302" s="66">
        <f t="shared" si="461"/>
        <v>0</v>
      </c>
      <c r="Z302" s="66">
        <f t="shared" si="461"/>
        <v>0</v>
      </c>
      <c r="AA302" s="66">
        <f t="shared" si="461"/>
        <v>42924</v>
      </c>
      <c r="AB302" s="66">
        <f t="shared" si="461"/>
        <v>0</v>
      </c>
      <c r="AC302" s="99">
        <f t="shared" si="423"/>
        <v>19.980914698010007</v>
      </c>
      <c r="AD302" s="64"/>
      <c r="AE302" s="67"/>
      <c r="AF302" s="66"/>
    </row>
    <row r="303" spans="1:32" s="62" customFormat="1" ht="45.75" customHeight="1">
      <c r="A303" s="16"/>
      <c r="B303" s="2" t="s">
        <v>400</v>
      </c>
      <c r="C303" s="34">
        <f>C304+C307</f>
        <v>204825</v>
      </c>
      <c r="D303" s="34">
        <f t="shared" ref="D303:AB303" si="462">D304+D307</f>
        <v>0</v>
      </c>
      <c r="E303" s="34">
        <f t="shared" si="462"/>
        <v>0</v>
      </c>
      <c r="F303" s="34">
        <f t="shared" si="462"/>
        <v>0</v>
      </c>
      <c r="G303" s="34">
        <f t="shared" si="462"/>
        <v>0</v>
      </c>
      <c r="H303" s="34">
        <f t="shared" si="462"/>
        <v>0</v>
      </c>
      <c r="I303" s="34">
        <f t="shared" si="462"/>
        <v>204825</v>
      </c>
      <c r="J303" s="34">
        <f t="shared" si="462"/>
        <v>204825</v>
      </c>
      <c r="K303" s="34">
        <f t="shared" si="462"/>
        <v>0</v>
      </c>
      <c r="L303" s="34">
        <f t="shared" si="462"/>
        <v>0</v>
      </c>
      <c r="M303" s="34">
        <f t="shared" si="462"/>
        <v>0</v>
      </c>
      <c r="N303" s="34">
        <f t="shared" si="462"/>
        <v>204825</v>
      </c>
      <c r="O303" s="34">
        <f t="shared" si="462"/>
        <v>0</v>
      </c>
      <c r="P303" s="34">
        <f t="shared" si="462"/>
        <v>42924</v>
      </c>
      <c r="Q303" s="34">
        <f t="shared" si="462"/>
        <v>0</v>
      </c>
      <c r="R303" s="34">
        <f t="shared" si="462"/>
        <v>0</v>
      </c>
      <c r="S303" s="34">
        <f t="shared" si="462"/>
        <v>0</v>
      </c>
      <c r="T303" s="34">
        <f t="shared" si="462"/>
        <v>0</v>
      </c>
      <c r="U303" s="34">
        <f t="shared" si="462"/>
        <v>0</v>
      </c>
      <c r="V303" s="34">
        <f t="shared" si="462"/>
        <v>42924</v>
      </c>
      <c r="W303" s="34">
        <f t="shared" si="462"/>
        <v>42924</v>
      </c>
      <c r="X303" s="34">
        <f t="shared" si="462"/>
        <v>0</v>
      </c>
      <c r="Y303" s="34">
        <f t="shared" si="462"/>
        <v>0</v>
      </c>
      <c r="Z303" s="34">
        <f t="shared" si="462"/>
        <v>0</v>
      </c>
      <c r="AA303" s="34">
        <f t="shared" si="462"/>
        <v>42924</v>
      </c>
      <c r="AB303" s="34">
        <f t="shared" si="462"/>
        <v>0</v>
      </c>
      <c r="AC303" s="91">
        <f t="shared" si="423"/>
        <v>20.956426217502745</v>
      </c>
      <c r="AD303" s="16"/>
      <c r="AE303" s="44"/>
      <c r="AF303" s="34"/>
    </row>
    <row r="304" spans="1:32" s="62" customFormat="1" ht="41.25" customHeight="1">
      <c r="A304" s="16">
        <v>1</v>
      </c>
      <c r="B304" s="2" t="s">
        <v>388</v>
      </c>
      <c r="C304" s="34">
        <f>C305+C306</f>
        <v>27586</v>
      </c>
      <c r="D304" s="34">
        <f t="shared" ref="D304:AB304" si="463">D305+D306</f>
        <v>0</v>
      </c>
      <c r="E304" s="34">
        <f t="shared" si="463"/>
        <v>0</v>
      </c>
      <c r="F304" s="34">
        <f t="shared" si="463"/>
        <v>0</v>
      </c>
      <c r="G304" s="34">
        <f t="shared" si="463"/>
        <v>0</v>
      </c>
      <c r="H304" s="34">
        <f t="shared" si="463"/>
        <v>0</v>
      </c>
      <c r="I304" s="34">
        <f t="shared" si="463"/>
        <v>27586</v>
      </c>
      <c r="J304" s="34">
        <f t="shared" si="463"/>
        <v>27586</v>
      </c>
      <c r="K304" s="34">
        <f t="shared" si="463"/>
        <v>0</v>
      </c>
      <c r="L304" s="34">
        <f t="shared" si="463"/>
        <v>0</v>
      </c>
      <c r="M304" s="34">
        <f t="shared" si="463"/>
        <v>0</v>
      </c>
      <c r="N304" s="34">
        <f t="shared" si="463"/>
        <v>27586</v>
      </c>
      <c r="O304" s="34">
        <f t="shared" si="463"/>
        <v>0</v>
      </c>
      <c r="P304" s="34">
        <f t="shared" si="463"/>
        <v>5934</v>
      </c>
      <c r="Q304" s="34">
        <f t="shared" si="463"/>
        <v>0</v>
      </c>
      <c r="R304" s="34">
        <f t="shared" si="463"/>
        <v>0</v>
      </c>
      <c r="S304" s="34">
        <f t="shared" si="463"/>
        <v>0</v>
      </c>
      <c r="T304" s="34">
        <f t="shared" si="463"/>
        <v>0</v>
      </c>
      <c r="U304" s="34">
        <f t="shared" si="463"/>
        <v>0</v>
      </c>
      <c r="V304" s="34">
        <f t="shared" si="463"/>
        <v>5934</v>
      </c>
      <c r="W304" s="34">
        <f t="shared" si="463"/>
        <v>5934</v>
      </c>
      <c r="X304" s="34">
        <f t="shared" si="463"/>
        <v>0</v>
      </c>
      <c r="Y304" s="34">
        <f t="shared" si="463"/>
        <v>0</v>
      </c>
      <c r="Z304" s="34">
        <f t="shared" si="463"/>
        <v>0</v>
      </c>
      <c r="AA304" s="34">
        <f t="shared" si="463"/>
        <v>5934</v>
      </c>
      <c r="AB304" s="34">
        <f t="shared" si="463"/>
        <v>0</v>
      </c>
      <c r="AC304" s="91">
        <f t="shared" si="423"/>
        <v>21.51091133183499</v>
      </c>
      <c r="AD304" s="16"/>
      <c r="AE304" s="44"/>
      <c r="AF304" s="34"/>
    </row>
    <row r="305" spans="1:32" s="62" customFormat="1" ht="37.5">
      <c r="A305" s="63" t="s">
        <v>330</v>
      </c>
      <c r="B305" s="18" t="s">
        <v>389</v>
      </c>
      <c r="C305" s="36">
        <f t="shared" ref="C305:C306" si="464">D305+I305</f>
        <v>13793</v>
      </c>
      <c r="D305" s="36">
        <f t="shared" ref="D305:D306" si="465">SUM(E305:H305)</f>
        <v>0</v>
      </c>
      <c r="E305" s="36"/>
      <c r="F305" s="36"/>
      <c r="G305" s="36"/>
      <c r="H305" s="36"/>
      <c r="I305" s="36">
        <f t="shared" ref="I305:I306" si="466">J305+O305</f>
        <v>13793</v>
      </c>
      <c r="J305" s="36">
        <f t="shared" ref="J305:J306" si="467">SUM(K305:N305)</f>
        <v>13793</v>
      </c>
      <c r="K305" s="36"/>
      <c r="L305" s="36"/>
      <c r="M305" s="36"/>
      <c r="N305" s="36">
        <v>13793</v>
      </c>
      <c r="O305" s="36"/>
      <c r="P305" s="36">
        <f t="shared" ref="P305:P306" si="468">Q305+V305</f>
        <v>0</v>
      </c>
      <c r="Q305" s="36">
        <f t="shared" ref="Q305:Q306" si="469">R305+S305+T305+U305</f>
        <v>0</v>
      </c>
      <c r="R305" s="36"/>
      <c r="S305" s="36"/>
      <c r="T305" s="36"/>
      <c r="U305" s="36"/>
      <c r="V305" s="36">
        <f t="shared" ref="V305:V306" si="470">W305+AB305</f>
        <v>0</v>
      </c>
      <c r="W305" s="36">
        <f t="shared" ref="W305:W306" si="471">X305+Y305+Z305+AA305</f>
        <v>0</v>
      </c>
      <c r="X305" s="36"/>
      <c r="Y305" s="36"/>
      <c r="Z305" s="36"/>
      <c r="AA305" s="36"/>
      <c r="AB305" s="36"/>
      <c r="AC305" s="91">
        <f t="shared" si="423"/>
        <v>0</v>
      </c>
      <c r="AD305" s="30" t="s">
        <v>395</v>
      </c>
      <c r="AE305" s="47"/>
      <c r="AF305"/>
    </row>
    <row r="306" spans="1:32" s="62" customFormat="1" ht="37.5">
      <c r="A306" s="63" t="s">
        <v>331</v>
      </c>
      <c r="B306" s="18" t="s">
        <v>390</v>
      </c>
      <c r="C306" s="36">
        <f t="shared" si="464"/>
        <v>13793</v>
      </c>
      <c r="D306" s="36">
        <f t="shared" si="465"/>
        <v>0</v>
      </c>
      <c r="E306" s="36"/>
      <c r="F306" s="36"/>
      <c r="G306" s="36"/>
      <c r="H306" s="36"/>
      <c r="I306" s="36">
        <f t="shared" si="466"/>
        <v>13793</v>
      </c>
      <c r="J306" s="36">
        <f t="shared" si="467"/>
        <v>13793</v>
      </c>
      <c r="K306" s="36"/>
      <c r="L306" s="36"/>
      <c r="M306" s="36"/>
      <c r="N306" s="36">
        <v>13793</v>
      </c>
      <c r="O306" s="36"/>
      <c r="P306" s="36">
        <f t="shared" si="468"/>
        <v>5934</v>
      </c>
      <c r="Q306" s="36">
        <f t="shared" si="469"/>
        <v>0</v>
      </c>
      <c r="R306" s="36"/>
      <c r="S306" s="36"/>
      <c r="T306" s="36"/>
      <c r="U306" s="36"/>
      <c r="V306" s="36">
        <f t="shared" si="470"/>
        <v>5934</v>
      </c>
      <c r="W306" s="36">
        <f t="shared" si="471"/>
        <v>5934</v>
      </c>
      <c r="X306" s="36"/>
      <c r="Y306" s="36"/>
      <c r="Z306" s="36"/>
      <c r="AA306" s="103">
        <v>5934</v>
      </c>
      <c r="AB306" s="36"/>
      <c r="AC306" s="91">
        <f t="shared" si="423"/>
        <v>43.02182266366998</v>
      </c>
      <c r="AD306" s="30" t="s">
        <v>341</v>
      </c>
      <c r="AE306" s="47"/>
      <c r="AF306"/>
    </row>
    <row r="307" spans="1:32" s="62" customFormat="1" ht="48" customHeight="1">
      <c r="A307" s="16">
        <v>2</v>
      </c>
      <c r="B307" s="2" t="s">
        <v>391</v>
      </c>
      <c r="C307" s="34">
        <f>SUM(C308:C318)</f>
        <v>177239</v>
      </c>
      <c r="D307" s="34">
        <f t="shared" ref="D307:AB307" si="472">SUM(D308:D318)</f>
        <v>0</v>
      </c>
      <c r="E307" s="34">
        <f t="shared" si="472"/>
        <v>0</v>
      </c>
      <c r="F307" s="34">
        <f t="shared" si="472"/>
        <v>0</v>
      </c>
      <c r="G307" s="34">
        <f t="shared" si="472"/>
        <v>0</v>
      </c>
      <c r="H307" s="34">
        <f t="shared" si="472"/>
        <v>0</v>
      </c>
      <c r="I307" s="34">
        <f t="shared" si="472"/>
        <v>177239</v>
      </c>
      <c r="J307" s="34">
        <f t="shared" si="472"/>
        <v>177239</v>
      </c>
      <c r="K307" s="34">
        <f t="shared" si="472"/>
        <v>0</v>
      </c>
      <c r="L307" s="34">
        <f t="shared" si="472"/>
        <v>0</v>
      </c>
      <c r="M307" s="34">
        <f t="shared" si="472"/>
        <v>0</v>
      </c>
      <c r="N307" s="34">
        <f t="shared" si="472"/>
        <v>177239</v>
      </c>
      <c r="O307" s="34">
        <f t="shared" si="472"/>
        <v>0</v>
      </c>
      <c r="P307" s="34">
        <f t="shared" si="472"/>
        <v>36990</v>
      </c>
      <c r="Q307" s="34">
        <f t="shared" si="472"/>
        <v>0</v>
      </c>
      <c r="R307" s="34">
        <f t="shared" si="472"/>
        <v>0</v>
      </c>
      <c r="S307" s="34">
        <f t="shared" si="472"/>
        <v>0</v>
      </c>
      <c r="T307" s="34">
        <f t="shared" si="472"/>
        <v>0</v>
      </c>
      <c r="U307" s="34">
        <f t="shared" si="472"/>
        <v>0</v>
      </c>
      <c r="V307" s="34">
        <f t="shared" si="472"/>
        <v>36990</v>
      </c>
      <c r="W307" s="34">
        <f t="shared" si="472"/>
        <v>36990</v>
      </c>
      <c r="X307" s="34">
        <f t="shared" si="472"/>
        <v>0</v>
      </c>
      <c r="Y307" s="34">
        <f t="shared" si="472"/>
        <v>0</v>
      </c>
      <c r="Z307" s="34">
        <f t="shared" si="472"/>
        <v>0</v>
      </c>
      <c r="AA307" s="34">
        <f t="shared" si="472"/>
        <v>36990</v>
      </c>
      <c r="AB307" s="34">
        <f t="shared" si="472"/>
        <v>0</v>
      </c>
      <c r="AC307" s="91">
        <f t="shared" si="423"/>
        <v>20.87012452112684</v>
      </c>
      <c r="AD307" s="16"/>
      <c r="AE307" s="44"/>
      <c r="AF307" s="34"/>
    </row>
    <row r="308" spans="1:32" s="62" customFormat="1" ht="37.5">
      <c r="A308" s="63" t="s">
        <v>349</v>
      </c>
      <c r="B308" s="18" t="s">
        <v>392</v>
      </c>
      <c r="C308" s="36">
        <f t="shared" ref="C308:C319" si="473">D308+I308</f>
        <v>1379</v>
      </c>
      <c r="D308" s="36">
        <f t="shared" ref="D308:D319" si="474">SUM(E308:H308)</f>
        <v>0</v>
      </c>
      <c r="E308" s="36"/>
      <c r="F308" s="36">
        <v>0</v>
      </c>
      <c r="G308" s="36"/>
      <c r="H308" s="36"/>
      <c r="I308" s="36">
        <f t="shared" ref="I308:I318" si="475">J308+O308</f>
        <v>1379</v>
      </c>
      <c r="J308" s="36">
        <f t="shared" ref="J308:J318" si="476">SUM(K308:N308)</f>
        <v>1379</v>
      </c>
      <c r="K308" s="36"/>
      <c r="L308" s="36"/>
      <c r="M308" s="36"/>
      <c r="N308" s="36">
        <v>1379</v>
      </c>
      <c r="O308" s="36"/>
      <c r="P308" s="36">
        <f t="shared" ref="P308:P319" si="477">Q308+V308</f>
        <v>1323</v>
      </c>
      <c r="Q308" s="36">
        <f t="shared" ref="Q308:Q319" si="478">R308+S308+T308+U308</f>
        <v>0</v>
      </c>
      <c r="R308" s="36"/>
      <c r="S308" s="36"/>
      <c r="T308" s="36"/>
      <c r="U308" s="36"/>
      <c r="V308" s="36">
        <f t="shared" ref="V308:V318" si="479">W308+AB308</f>
        <v>1323</v>
      </c>
      <c r="W308" s="36">
        <f t="shared" ref="W308:W318" si="480">X308+Y308+Z308+AA308</f>
        <v>1323</v>
      </c>
      <c r="X308" s="36"/>
      <c r="Y308" s="36"/>
      <c r="Z308" s="36"/>
      <c r="AA308" s="103">
        <v>1323</v>
      </c>
      <c r="AB308" s="36"/>
      <c r="AC308" s="91">
        <f t="shared" si="423"/>
        <v>95.939086294416242</v>
      </c>
      <c r="AD308" s="30" t="s">
        <v>397</v>
      </c>
      <c r="AE308" s="47"/>
      <c r="AF308"/>
    </row>
    <row r="309" spans="1:32" s="62" customFormat="1" ht="37.5">
      <c r="A309" s="63" t="s">
        <v>352</v>
      </c>
      <c r="B309" s="18" t="s">
        <v>393</v>
      </c>
      <c r="C309" s="36">
        <f t="shared" si="473"/>
        <v>1379</v>
      </c>
      <c r="D309" s="36">
        <f t="shared" si="474"/>
        <v>0</v>
      </c>
      <c r="E309" s="36"/>
      <c r="F309" s="36">
        <v>0</v>
      </c>
      <c r="G309" s="36"/>
      <c r="H309" s="36"/>
      <c r="I309" s="36">
        <f t="shared" si="475"/>
        <v>1379</v>
      </c>
      <c r="J309" s="36">
        <f t="shared" si="476"/>
        <v>1379</v>
      </c>
      <c r="K309" s="36"/>
      <c r="L309" s="36"/>
      <c r="M309" s="36"/>
      <c r="N309" s="36">
        <v>1379</v>
      </c>
      <c r="O309" s="36"/>
      <c r="P309" s="36">
        <f t="shared" si="477"/>
        <v>0</v>
      </c>
      <c r="Q309" s="36">
        <f t="shared" si="478"/>
        <v>0</v>
      </c>
      <c r="R309" s="36"/>
      <c r="S309" s="36"/>
      <c r="T309" s="36"/>
      <c r="U309" s="36"/>
      <c r="V309" s="36">
        <f t="shared" si="479"/>
        <v>0</v>
      </c>
      <c r="W309" s="36">
        <f t="shared" si="480"/>
        <v>0</v>
      </c>
      <c r="X309" s="36"/>
      <c r="Y309" s="36"/>
      <c r="Z309" s="36"/>
      <c r="AA309" s="36"/>
      <c r="AB309" s="36"/>
      <c r="AC309" s="91">
        <f t="shared" si="423"/>
        <v>0</v>
      </c>
      <c r="AD309" s="30" t="s">
        <v>311</v>
      </c>
      <c r="AE309" s="47"/>
      <c r="AF309"/>
    </row>
    <row r="310" spans="1:32" s="62" customFormat="1" ht="37.5">
      <c r="A310" s="63" t="s">
        <v>402</v>
      </c>
      <c r="B310" s="18" t="s">
        <v>76</v>
      </c>
      <c r="C310" s="36">
        <f t="shared" si="473"/>
        <v>17241</v>
      </c>
      <c r="D310" s="36">
        <f t="shared" si="474"/>
        <v>0</v>
      </c>
      <c r="E310" s="36"/>
      <c r="F310" s="36"/>
      <c r="G310" s="36"/>
      <c r="H310" s="36"/>
      <c r="I310" s="36">
        <f t="shared" si="475"/>
        <v>17241</v>
      </c>
      <c r="J310" s="36">
        <f t="shared" si="476"/>
        <v>17241</v>
      </c>
      <c r="K310" s="36"/>
      <c r="L310" s="36"/>
      <c r="M310" s="36"/>
      <c r="N310" s="36">
        <v>17241</v>
      </c>
      <c r="O310" s="36"/>
      <c r="P310" s="36">
        <f t="shared" si="477"/>
        <v>0</v>
      </c>
      <c r="Q310" s="36">
        <f t="shared" si="478"/>
        <v>0</v>
      </c>
      <c r="R310" s="36"/>
      <c r="S310" s="36"/>
      <c r="T310" s="36"/>
      <c r="U310" s="36"/>
      <c r="V310" s="36">
        <f t="shared" si="479"/>
        <v>0</v>
      </c>
      <c r="W310" s="36">
        <f t="shared" si="480"/>
        <v>0</v>
      </c>
      <c r="X310" s="36"/>
      <c r="Y310" s="36"/>
      <c r="Z310" s="36"/>
      <c r="AA310" s="36"/>
      <c r="AB310" s="36"/>
      <c r="AC310" s="91">
        <f t="shared" si="423"/>
        <v>0</v>
      </c>
      <c r="AD310" s="30" t="s">
        <v>398</v>
      </c>
      <c r="AE310" s="47"/>
      <c r="AF310"/>
    </row>
    <row r="311" spans="1:32" s="62" customFormat="1" ht="37.5">
      <c r="A311" s="63" t="s">
        <v>403</v>
      </c>
      <c r="B311" s="18" t="s">
        <v>394</v>
      </c>
      <c r="C311" s="36">
        <f t="shared" si="473"/>
        <v>14483</v>
      </c>
      <c r="D311" s="36">
        <f t="shared" si="474"/>
        <v>0</v>
      </c>
      <c r="E311" s="36"/>
      <c r="F311" s="36"/>
      <c r="G311" s="36"/>
      <c r="H311" s="36"/>
      <c r="I311" s="36">
        <f t="shared" si="475"/>
        <v>14483</v>
      </c>
      <c r="J311" s="36">
        <f t="shared" si="476"/>
        <v>14483</v>
      </c>
      <c r="K311" s="36"/>
      <c r="L311" s="36"/>
      <c r="M311" s="36"/>
      <c r="N311" s="36">
        <v>14483</v>
      </c>
      <c r="O311" s="36"/>
      <c r="P311" s="36">
        <f t="shared" si="477"/>
        <v>4745</v>
      </c>
      <c r="Q311" s="36">
        <f t="shared" si="478"/>
        <v>0</v>
      </c>
      <c r="R311" s="36"/>
      <c r="S311" s="36"/>
      <c r="T311" s="36"/>
      <c r="U311" s="36"/>
      <c r="V311" s="36">
        <f t="shared" si="479"/>
        <v>4745</v>
      </c>
      <c r="W311" s="36">
        <f t="shared" si="480"/>
        <v>4745</v>
      </c>
      <c r="X311" s="36"/>
      <c r="Y311" s="36"/>
      <c r="Z311" s="36"/>
      <c r="AA311" s="103">
        <v>4745</v>
      </c>
      <c r="AB311" s="36"/>
      <c r="AC311" s="91">
        <f t="shared" si="423"/>
        <v>32.762549195608642</v>
      </c>
      <c r="AD311" s="30" t="s">
        <v>399</v>
      </c>
      <c r="AE311" s="47"/>
      <c r="AF311"/>
    </row>
    <row r="312" spans="1:32" s="62" customFormat="1" ht="37.5">
      <c r="A312" s="63" t="s">
        <v>404</v>
      </c>
      <c r="B312" s="18" t="s">
        <v>19</v>
      </c>
      <c r="C312" s="36">
        <f t="shared" si="473"/>
        <v>9655</v>
      </c>
      <c r="D312" s="36">
        <f t="shared" si="474"/>
        <v>0</v>
      </c>
      <c r="E312" s="36"/>
      <c r="F312" s="36"/>
      <c r="G312" s="36"/>
      <c r="H312" s="36"/>
      <c r="I312" s="36">
        <f t="shared" si="475"/>
        <v>9655</v>
      </c>
      <c r="J312" s="36">
        <f t="shared" si="476"/>
        <v>9655</v>
      </c>
      <c r="K312" s="36"/>
      <c r="L312" s="36"/>
      <c r="M312" s="36"/>
      <c r="N312" s="36">
        <v>9655</v>
      </c>
      <c r="O312" s="36"/>
      <c r="P312" s="36">
        <f t="shared" si="477"/>
        <v>1554</v>
      </c>
      <c r="Q312" s="36">
        <f t="shared" si="478"/>
        <v>0</v>
      </c>
      <c r="R312" s="36"/>
      <c r="S312" s="36"/>
      <c r="T312" s="36"/>
      <c r="U312" s="36"/>
      <c r="V312" s="36">
        <f t="shared" si="479"/>
        <v>1554</v>
      </c>
      <c r="W312" s="36">
        <f t="shared" si="480"/>
        <v>1554</v>
      </c>
      <c r="X312" s="36"/>
      <c r="Y312" s="36"/>
      <c r="Z312" s="36"/>
      <c r="AA312" s="103">
        <v>1554</v>
      </c>
      <c r="AB312" s="36"/>
      <c r="AC312" s="91">
        <f t="shared" si="423"/>
        <v>16.095287415846713</v>
      </c>
      <c r="AD312" s="30" t="s">
        <v>382</v>
      </c>
      <c r="AE312" s="47"/>
      <c r="AF312"/>
    </row>
    <row r="313" spans="1:32" s="62" customFormat="1" ht="37.5">
      <c r="A313" s="63" t="s">
        <v>405</v>
      </c>
      <c r="B313" s="18" t="s">
        <v>15</v>
      </c>
      <c r="C313" s="36">
        <f t="shared" si="473"/>
        <v>21379</v>
      </c>
      <c r="D313" s="36">
        <f t="shared" si="474"/>
        <v>0</v>
      </c>
      <c r="E313" s="36"/>
      <c r="F313" s="36"/>
      <c r="G313" s="36"/>
      <c r="H313" s="36"/>
      <c r="I313" s="36">
        <f t="shared" si="475"/>
        <v>21379</v>
      </c>
      <c r="J313" s="36">
        <f t="shared" si="476"/>
        <v>21379</v>
      </c>
      <c r="K313" s="36"/>
      <c r="L313" s="36"/>
      <c r="M313" s="36"/>
      <c r="N313" s="36">
        <v>21379</v>
      </c>
      <c r="O313" s="36"/>
      <c r="P313" s="36">
        <f t="shared" si="477"/>
        <v>1069</v>
      </c>
      <c r="Q313" s="36">
        <f t="shared" si="478"/>
        <v>0</v>
      </c>
      <c r="R313" s="36"/>
      <c r="S313" s="36"/>
      <c r="T313" s="36"/>
      <c r="U313" s="36"/>
      <c r="V313" s="36">
        <f t="shared" si="479"/>
        <v>1069</v>
      </c>
      <c r="W313" s="36">
        <f t="shared" si="480"/>
        <v>1069</v>
      </c>
      <c r="X313" s="36"/>
      <c r="Y313" s="36"/>
      <c r="Z313" s="36"/>
      <c r="AA313" s="103">
        <v>1069</v>
      </c>
      <c r="AB313" s="36"/>
      <c r="AC313" s="91">
        <f t="shared" si="423"/>
        <v>5.0002338743626922</v>
      </c>
      <c r="AD313" s="30" t="s">
        <v>396</v>
      </c>
      <c r="AE313" s="47"/>
      <c r="AF313"/>
    </row>
    <row r="314" spans="1:32" s="62" customFormat="1" ht="37.5">
      <c r="A314" s="63" t="s">
        <v>406</v>
      </c>
      <c r="B314" s="18" t="s">
        <v>18</v>
      </c>
      <c r="C314" s="36">
        <f t="shared" si="473"/>
        <v>22759</v>
      </c>
      <c r="D314" s="36">
        <f t="shared" si="474"/>
        <v>0</v>
      </c>
      <c r="E314" s="36"/>
      <c r="F314" s="36"/>
      <c r="G314" s="36"/>
      <c r="H314" s="36"/>
      <c r="I314" s="36">
        <f t="shared" si="475"/>
        <v>22759</v>
      </c>
      <c r="J314" s="36">
        <f t="shared" si="476"/>
        <v>22759</v>
      </c>
      <c r="K314" s="36"/>
      <c r="L314" s="36"/>
      <c r="M314" s="36"/>
      <c r="N314" s="36">
        <v>22759</v>
      </c>
      <c r="O314" s="36"/>
      <c r="P314" s="36">
        <f t="shared" si="477"/>
        <v>0</v>
      </c>
      <c r="Q314" s="36">
        <f t="shared" si="478"/>
        <v>0</v>
      </c>
      <c r="R314" s="36"/>
      <c r="S314" s="36"/>
      <c r="T314" s="36"/>
      <c r="U314" s="36"/>
      <c r="V314" s="36">
        <f t="shared" si="479"/>
        <v>0</v>
      </c>
      <c r="W314" s="36">
        <f t="shared" si="480"/>
        <v>0</v>
      </c>
      <c r="X314" s="36"/>
      <c r="Y314" s="36"/>
      <c r="Z314" s="36"/>
      <c r="AA314" s="36"/>
      <c r="AB314" s="36"/>
      <c r="AC314" s="91">
        <f t="shared" si="423"/>
        <v>0</v>
      </c>
      <c r="AD314" s="30" t="s">
        <v>341</v>
      </c>
      <c r="AE314" s="47"/>
      <c r="AF314"/>
    </row>
    <row r="315" spans="1:32" s="62" customFormat="1" ht="37.5">
      <c r="A315" s="63" t="s">
        <v>407</v>
      </c>
      <c r="B315" s="18" t="s">
        <v>16</v>
      </c>
      <c r="C315" s="36">
        <f t="shared" si="473"/>
        <v>22758</v>
      </c>
      <c r="D315" s="36">
        <f t="shared" si="474"/>
        <v>0</v>
      </c>
      <c r="E315" s="36"/>
      <c r="F315" s="36"/>
      <c r="G315" s="36"/>
      <c r="H315" s="36"/>
      <c r="I315" s="36">
        <f t="shared" si="475"/>
        <v>22758</v>
      </c>
      <c r="J315" s="36">
        <f t="shared" si="476"/>
        <v>22758</v>
      </c>
      <c r="K315" s="36"/>
      <c r="L315" s="36"/>
      <c r="M315" s="36"/>
      <c r="N315" s="36">
        <v>22758</v>
      </c>
      <c r="O315" s="36"/>
      <c r="P315" s="36">
        <f t="shared" si="477"/>
        <v>6729</v>
      </c>
      <c r="Q315" s="36">
        <f t="shared" si="478"/>
        <v>0</v>
      </c>
      <c r="R315" s="36"/>
      <c r="S315" s="36"/>
      <c r="T315" s="36"/>
      <c r="U315" s="36"/>
      <c r="V315" s="36">
        <f t="shared" si="479"/>
        <v>6729</v>
      </c>
      <c r="W315" s="36">
        <f t="shared" si="480"/>
        <v>6729</v>
      </c>
      <c r="X315" s="36"/>
      <c r="Y315" s="36"/>
      <c r="Z315" s="36"/>
      <c r="AA315" s="103">
        <v>6729</v>
      </c>
      <c r="AB315" s="36"/>
      <c r="AC315" s="91">
        <f t="shared" si="423"/>
        <v>29.567624571579227</v>
      </c>
      <c r="AD315" s="30" t="s">
        <v>395</v>
      </c>
      <c r="AE315" s="47"/>
      <c r="AF315"/>
    </row>
    <row r="316" spans="1:32" s="62" customFormat="1" ht="37.5">
      <c r="A316" s="63" t="s">
        <v>408</v>
      </c>
      <c r="B316" s="18" t="s">
        <v>17</v>
      </c>
      <c r="C316" s="36">
        <f t="shared" si="473"/>
        <v>30344</v>
      </c>
      <c r="D316" s="36">
        <f t="shared" si="474"/>
        <v>0</v>
      </c>
      <c r="E316" s="36"/>
      <c r="F316" s="36"/>
      <c r="G316" s="36"/>
      <c r="H316" s="36"/>
      <c r="I316" s="36">
        <f t="shared" si="475"/>
        <v>30344</v>
      </c>
      <c r="J316" s="36">
        <f t="shared" si="476"/>
        <v>30344</v>
      </c>
      <c r="K316" s="36"/>
      <c r="L316" s="36"/>
      <c r="M316" s="36"/>
      <c r="N316" s="36">
        <v>30344</v>
      </c>
      <c r="O316" s="36"/>
      <c r="P316" s="36">
        <f t="shared" si="477"/>
        <v>5709</v>
      </c>
      <c r="Q316" s="36">
        <f t="shared" si="478"/>
        <v>0</v>
      </c>
      <c r="R316" s="36"/>
      <c r="S316" s="36"/>
      <c r="T316" s="36"/>
      <c r="U316" s="36"/>
      <c r="V316" s="36">
        <f t="shared" si="479"/>
        <v>5709</v>
      </c>
      <c r="W316" s="36">
        <f t="shared" si="480"/>
        <v>5709</v>
      </c>
      <c r="X316" s="36"/>
      <c r="Y316" s="36"/>
      <c r="Z316" s="36"/>
      <c r="AA316" s="103">
        <v>5709</v>
      </c>
      <c r="AB316" s="36"/>
      <c r="AC316" s="91">
        <f t="shared" si="423"/>
        <v>18.814263116266808</v>
      </c>
      <c r="AD316" s="30" t="s">
        <v>275</v>
      </c>
      <c r="AE316" s="47"/>
      <c r="AF316"/>
    </row>
    <row r="317" spans="1:32" s="62" customFormat="1" ht="37.5">
      <c r="A317" s="63" t="s">
        <v>409</v>
      </c>
      <c r="B317" s="18" t="s">
        <v>20</v>
      </c>
      <c r="C317" s="36">
        <f t="shared" si="473"/>
        <v>10345</v>
      </c>
      <c r="D317" s="36">
        <f t="shared" si="474"/>
        <v>0</v>
      </c>
      <c r="E317" s="36"/>
      <c r="F317" s="36"/>
      <c r="G317" s="36"/>
      <c r="H317" s="36"/>
      <c r="I317" s="36">
        <f t="shared" si="475"/>
        <v>10345</v>
      </c>
      <c r="J317" s="36">
        <f t="shared" si="476"/>
        <v>10345</v>
      </c>
      <c r="K317" s="36"/>
      <c r="L317" s="36"/>
      <c r="M317" s="36"/>
      <c r="N317" s="36">
        <v>10345</v>
      </c>
      <c r="O317" s="36"/>
      <c r="P317" s="36">
        <f t="shared" si="477"/>
        <v>6325</v>
      </c>
      <c r="Q317" s="36">
        <f t="shared" si="478"/>
        <v>0</v>
      </c>
      <c r="R317" s="36"/>
      <c r="S317" s="36"/>
      <c r="T317" s="36"/>
      <c r="U317" s="36"/>
      <c r="V317" s="36">
        <f t="shared" si="479"/>
        <v>6325</v>
      </c>
      <c r="W317" s="36">
        <f t="shared" si="480"/>
        <v>6325</v>
      </c>
      <c r="X317" s="36"/>
      <c r="Y317" s="36"/>
      <c r="Z317" s="36"/>
      <c r="AA317" s="103">
        <v>6325</v>
      </c>
      <c r="AB317" s="36"/>
      <c r="AC317" s="91">
        <f t="shared" si="423"/>
        <v>61.140647655872407</v>
      </c>
      <c r="AD317" s="30" t="s">
        <v>277</v>
      </c>
      <c r="AE317" s="47"/>
      <c r="AF317"/>
    </row>
    <row r="318" spans="1:32" s="62" customFormat="1" ht="37.5">
      <c r="A318" s="30" t="s">
        <v>410</v>
      </c>
      <c r="B318" s="18" t="s">
        <v>14</v>
      </c>
      <c r="C318" s="36">
        <f t="shared" si="473"/>
        <v>25517</v>
      </c>
      <c r="D318" s="36">
        <f t="shared" si="474"/>
        <v>0</v>
      </c>
      <c r="E318" s="36"/>
      <c r="F318" s="36"/>
      <c r="G318" s="36"/>
      <c r="H318" s="36"/>
      <c r="I318" s="36">
        <f t="shared" si="475"/>
        <v>25517</v>
      </c>
      <c r="J318" s="36">
        <f t="shared" si="476"/>
        <v>25517</v>
      </c>
      <c r="K318" s="36"/>
      <c r="L318" s="36"/>
      <c r="M318" s="36"/>
      <c r="N318" s="36">
        <v>25517</v>
      </c>
      <c r="O318" s="36"/>
      <c r="P318" s="36">
        <f t="shared" si="477"/>
        <v>9536</v>
      </c>
      <c r="Q318" s="36">
        <f t="shared" si="478"/>
        <v>0</v>
      </c>
      <c r="R318" s="36"/>
      <c r="S318" s="36"/>
      <c r="T318" s="36"/>
      <c r="U318" s="36"/>
      <c r="V318" s="36">
        <f t="shared" si="479"/>
        <v>9536</v>
      </c>
      <c r="W318" s="36">
        <f t="shared" si="480"/>
        <v>9536</v>
      </c>
      <c r="X318" s="36"/>
      <c r="Y318" s="36"/>
      <c r="Z318" s="36"/>
      <c r="AA318" s="103">
        <v>9536</v>
      </c>
      <c r="AB318" s="36"/>
      <c r="AC318" s="91">
        <f t="shared" si="423"/>
        <v>37.371164321824665</v>
      </c>
      <c r="AD318" s="30" t="s">
        <v>381</v>
      </c>
      <c r="AE318" s="47"/>
      <c r="AF318"/>
    </row>
    <row r="319" spans="1:32" s="62" customFormat="1" ht="37.5">
      <c r="A319" s="16"/>
      <c r="B319" s="2" t="s">
        <v>401</v>
      </c>
      <c r="C319" s="34">
        <f t="shared" si="473"/>
        <v>10000</v>
      </c>
      <c r="D319" s="36">
        <f t="shared" si="474"/>
        <v>0</v>
      </c>
      <c r="E319" s="34"/>
      <c r="F319" s="34"/>
      <c r="G319" s="34"/>
      <c r="H319" s="34"/>
      <c r="I319" s="34">
        <f>J319+O319</f>
        <v>10000</v>
      </c>
      <c r="J319" s="34">
        <f>SUM(K319:N319)</f>
        <v>10000</v>
      </c>
      <c r="K319" s="34"/>
      <c r="L319" s="34"/>
      <c r="M319" s="34"/>
      <c r="N319" s="34">
        <v>10000</v>
      </c>
      <c r="O319" s="34"/>
      <c r="P319" s="34">
        <f t="shared" si="477"/>
        <v>0</v>
      </c>
      <c r="Q319" s="34">
        <f t="shared" si="478"/>
        <v>0</v>
      </c>
      <c r="R319" s="34"/>
      <c r="S319" s="34"/>
      <c r="T319" s="34"/>
      <c r="U319" s="34"/>
      <c r="V319" s="34"/>
      <c r="W319" s="34"/>
      <c r="X319" s="34"/>
      <c r="Y319" s="34"/>
      <c r="Z319" s="34"/>
      <c r="AA319" s="34"/>
      <c r="AB319" s="34"/>
      <c r="AC319" s="91">
        <f t="shared" si="423"/>
        <v>0</v>
      </c>
      <c r="AD319" s="16" t="s">
        <v>283</v>
      </c>
      <c r="AE319" s="44"/>
      <c r="AF319"/>
    </row>
    <row r="320" spans="1:32" s="62" customFormat="1" ht="11.25" customHeight="1">
      <c r="A320" s="16"/>
      <c r="B320" s="2"/>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91"/>
      <c r="AD320" s="16"/>
      <c r="AE320" s="44"/>
    </row>
    <row r="321" spans="1:32">
      <c r="A321" s="26" t="s">
        <v>38</v>
      </c>
      <c r="B321" s="25" t="s">
        <v>247</v>
      </c>
      <c r="C321" s="37">
        <f>SUM(C322:C324)</f>
        <v>60663</v>
      </c>
      <c r="D321" s="37">
        <f>SUM(D322:D324)</f>
        <v>60663</v>
      </c>
      <c r="E321" s="37">
        <f t="shared" ref="E321:AB321" si="481">SUM(E322:E324)</f>
        <v>46493</v>
      </c>
      <c r="F321" s="37">
        <f t="shared" si="481"/>
        <v>14170</v>
      </c>
      <c r="G321" s="37">
        <f t="shared" si="481"/>
        <v>0</v>
      </c>
      <c r="H321" s="37">
        <f t="shared" si="481"/>
        <v>0</v>
      </c>
      <c r="I321" s="37"/>
      <c r="J321" s="37"/>
      <c r="K321" s="37">
        <f t="shared" si="481"/>
        <v>0</v>
      </c>
      <c r="L321" s="37"/>
      <c r="M321" s="37"/>
      <c r="N321" s="37"/>
      <c r="O321" s="37">
        <f t="shared" si="481"/>
        <v>0</v>
      </c>
      <c r="P321" s="37">
        <f t="shared" si="481"/>
        <v>648</v>
      </c>
      <c r="Q321" s="37">
        <f t="shared" si="481"/>
        <v>648</v>
      </c>
      <c r="R321" s="37">
        <f t="shared" si="481"/>
        <v>648</v>
      </c>
      <c r="S321" s="37">
        <f t="shared" si="481"/>
        <v>0</v>
      </c>
      <c r="T321" s="37">
        <f t="shared" si="481"/>
        <v>0</v>
      </c>
      <c r="U321" s="37">
        <f t="shared" si="481"/>
        <v>0</v>
      </c>
      <c r="V321" s="37">
        <f t="shared" si="481"/>
        <v>0</v>
      </c>
      <c r="W321" s="37">
        <f t="shared" si="481"/>
        <v>0</v>
      </c>
      <c r="X321" s="37">
        <f t="shared" si="481"/>
        <v>0</v>
      </c>
      <c r="Y321" s="37">
        <f t="shared" si="481"/>
        <v>0</v>
      </c>
      <c r="Z321" s="37">
        <f t="shared" si="481"/>
        <v>0</v>
      </c>
      <c r="AA321" s="37">
        <f t="shared" si="481"/>
        <v>0</v>
      </c>
      <c r="AB321" s="37">
        <f t="shared" si="481"/>
        <v>0</v>
      </c>
      <c r="AC321" s="101">
        <f t="shared" si="423"/>
        <v>1.0681964294545274</v>
      </c>
      <c r="AD321" s="26">
        <v>0</v>
      </c>
      <c r="AE321" s="49">
        <v>0</v>
      </c>
      <c r="AF321" s="37">
        <v>1</v>
      </c>
    </row>
    <row r="322" spans="1:32" ht="25.5" customHeight="1">
      <c r="A322" s="12">
        <v>1</v>
      </c>
      <c r="B322" s="5" t="s">
        <v>40</v>
      </c>
      <c r="C322" s="35">
        <f t="shared" ref="C322:C323" si="482">D322+I322</f>
        <v>32100</v>
      </c>
      <c r="D322" s="35">
        <f t="shared" ref="D322:D323" si="483">SUM(E322:H322)</f>
        <v>32100</v>
      </c>
      <c r="E322" s="35">
        <v>32100</v>
      </c>
      <c r="F322" s="35"/>
      <c r="G322" s="35"/>
      <c r="H322" s="35"/>
      <c r="I322" s="35"/>
      <c r="J322" s="35"/>
      <c r="K322" s="35"/>
      <c r="L322" s="35"/>
      <c r="M322" s="35"/>
      <c r="N322" s="35"/>
      <c r="O322" s="35"/>
      <c r="P322" s="39">
        <f t="shared" ref="P322:P324" si="484">Q322+V322</f>
        <v>648</v>
      </c>
      <c r="Q322" s="39">
        <f t="shared" ref="Q322:Q324" si="485">R322+S322+T322+U322</f>
        <v>648</v>
      </c>
      <c r="R322" s="102">
        <v>648</v>
      </c>
      <c r="S322" s="35"/>
      <c r="T322" s="35"/>
      <c r="U322" s="35"/>
      <c r="V322" s="35"/>
      <c r="W322" s="35"/>
      <c r="X322" s="35"/>
      <c r="Y322" s="35"/>
      <c r="Z322" s="35"/>
      <c r="AA322" s="35"/>
      <c r="AB322" s="35"/>
      <c r="AC322" s="91">
        <f t="shared" si="423"/>
        <v>2.0186915887850465</v>
      </c>
      <c r="AD322" s="12" t="s">
        <v>256</v>
      </c>
      <c r="AE322" s="45"/>
    </row>
    <row r="323" spans="1:32" ht="45.75" customHeight="1">
      <c r="A323" s="12">
        <v>2</v>
      </c>
      <c r="B323" s="5" t="s">
        <v>41</v>
      </c>
      <c r="C323" s="35">
        <f t="shared" si="482"/>
        <v>14170</v>
      </c>
      <c r="D323" s="35">
        <f t="shared" si="483"/>
        <v>14170</v>
      </c>
      <c r="E323" s="35"/>
      <c r="F323" s="35">
        <v>14170</v>
      </c>
      <c r="G323" s="35"/>
      <c r="H323" s="35"/>
      <c r="I323" s="35"/>
      <c r="J323" s="35"/>
      <c r="K323" s="35"/>
      <c r="L323" s="35"/>
      <c r="M323" s="35"/>
      <c r="N323" s="35"/>
      <c r="O323" s="35"/>
      <c r="P323" s="39">
        <f t="shared" si="484"/>
        <v>0</v>
      </c>
      <c r="Q323" s="39">
        <f t="shared" si="485"/>
        <v>0</v>
      </c>
      <c r="R323" s="35"/>
      <c r="S323" s="35"/>
      <c r="T323" s="35"/>
      <c r="U323" s="35"/>
      <c r="V323" s="35"/>
      <c r="W323" s="35"/>
      <c r="X323" s="35"/>
      <c r="Y323" s="35"/>
      <c r="Z323" s="35"/>
      <c r="AA323" s="35"/>
      <c r="AB323" s="35"/>
      <c r="AC323" s="91">
        <f t="shared" si="423"/>
        <v>0</v>
      </c>
      <c r="AD323" s="12" t="s">
        <v>256</v>
      </c>
      <c r="AE323" s="45"/>
    </row>
    <row r="324" spans="1:32" ht="49.5" customHeight="1">
      <c r="A324" s="12">
        <v>3</v>
      </c>
      <c r="B324" s="5" t="s">
        <v>42</v>
      </c>
      <c r="C324" s="35">
        <f>D324+I324</f>
        <v>14393</v>
      </c>
      <c r="D324" s="35">
        <f>SUM(E324:H324)</f>
        <v>14393</v>
      </c>
      <c r="E324" s="35">
        <v>14393</v>
      </c>
      <c r="F324" s="35"/>
      <c r="G324" s="35"/>
      <c r="H324" s="35"/>
      <c r="I324" s="35"/>
      <c r="J324" s="35"/>
      <c r="K324" s="35"/>
      <c r="L324" s="35"/>
      <c r="M324" s="35"/>
      <c r="N324" s="35"/>
      <c r="O324" s="35"/>
      <c r="P324" s="39">
        <f t="shared" si="484"/>
        <v>0</v>
      </c>
      <c r="Q324" s="39">
        <f t="shared" si="485"/>
        <v>0</v>
      </c>
      <c r="R324" s="35"/>
      <c r="S324" s="35"/>
      <c r="T324" s="35"/>
      <c r="U324" s="35"/>
      <c r="V324" s="35"/>
      <c r="W324" s="35"/>
      <c r="X324" s="35"/>
      <c r="Y324" s="35"/>
      <c r="Z324" s="35"/>
      <c r="AA324" s="35"/>
      <c r="AB324" s="35"/>
      <c r="AC324" s="91">
        <f t="shared" si="423"/>
        <v>0</v>
      </c>
      <c r="AD324" s="12" t="s">
        <v>256</v>
      </c>
      <c r="AE324" s="45"/>
    </row>
    <row r="325" spans="1:32" ht="10.5" customHeight="1">
      <c r="A325" s="6"/>
      <c r="B325" s="7"/>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60"/>
      <c r="AD325" s="6"/>
      <c r="AE325" s="8"/>
    </row>
  </sheetData>
  <autoFilter ref="A12:AE325" xr:uid="{00000000-0009-0000-0000-00000A000000}"/>
  <mergeCells count="42">
    <mergeCell ref="R10:R11"/>
    <mergeCell ref="Q8:Q11"/>
    <mergeCell ref="R8:U8"/>
    <mergeCell ref="V8:V11"/>
    <mergeCell ref="W8:AB8"/>
    <mergeCell ref="R9:U9"/>
    <mergeCell ref="W9:AB9"/>
    <mergeCell ref="S10:S11"/>
    <mergeCell ref="T10:T11"/>
    <mergeCell ref="U10:U11"/>
    <mergeCell ref="W10:W11"/>
    <mergeCell ref="X10:AA10"/>
    <mergeCell ref="Q6:AB6"/>
    <mergeCell ref="AC6:AC11"/>
    <mergeCell ref="AD6:AD11"/>
    <mergeCell ref="AE6:AE11"/>
    <mergeCell ref="D7:O7"/>
    <mergeCell ref="Q7:AB7"/>
    <mergeCell ref="D8:D11"/>
    <mergeCell ref="E8:H8"/>
    <mergeCell ref="I8:I11"/>
    <mergeCell ref="J8:O8"/>
    <mergeCell ref="AB10:AB11"/>
    <mergeCell ref="G10:G11"/>
    <mergeCell ref="H10:H11"/>
    <mergeCell ref="J10:J11"/>
    <mergeCell ref="K10:N10"/>
    <mergeCell ref="O10:O11"/>
    <mergeCell ref="A1:AE1"/>
    <mergeCell ref="A2:AE2"/>
    <mergeCell ref="A3:AE3"/>
    <mergeCell ref="A4:AE4"/>
    <mergeCell ref="AD5:AE5"/>
    <mergeCell ref="A6:A11"/>
    <mergeCell ref="B6:B11"/>
    <mergeCell ref="C6:C11"/>
    <mergeCell ref="D6:O6"/>
    <mergeCell ref="P6:P11"/>
    <mergeCell ref="F10:F11"/>
    <mergeCell ref="E9:H9"/>
    <mergeCell ref="J9:O9"/>
    <mergeCell ref="E10:E11"/>
  </mergeCells>
  <pageMargins left="0.23622047244094491" right="0.23622047244094491" top="0.74803149606299213" bottom="0.74803149606299213" header="0.31496062992125984" footer="0.31496062992125984"/>
  <pageSetup paperSize="9" scale="2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F104"/>
  <sheetViews>
    <sheetView showZeros="0" topLeftCell="C1" zoomScale="60" zoomScaleNormal="60" workbookViewId="0">
      <selection activeCell="AD18" sqref="AD18"/>
    </sheetView>
  </sheetViews>
  <sheetFormatPr defaultRowHeight="18.75"/>
  <cols>
    <col min="1" max="1" width="5.33203125" style="1" customWidth="1"/>
    <col min="2" max="2" width="47.77734375" customWidth="1"/>
    <col min="3" max="3" width="13.5546875" customWidth="1"/>
    <col min="4" max="4" width="12.5546875" customWidth="1"/>
    <col min="5" max="5" width="9.77734375" customWidth="1"/>
    <col min="6" max="6" width="10.77734375" customWidth="1"/>
    <col min="7" max="7" width="10.21875" customWidth="1"/>
    <col min="8" max="10" width="11.77734375" customWidth="1"/>
    <col min="11" max="12" width="12.5546875" customWidth="1"/>
    <col min="13" max="13" width="13.6640625" customWidth="1"/>
    <col min="14" max="14" width="12.5546875" customWidth="1"/>
    <col min="15" max="15" width="10.5546875" customWidth="1"/>
    <col min="16" max="16" width="13.88671875" customWidth="1"/>
    <col min="17" max="17" width="10.109375" customWidth="1"/>
    <col min="18" max="21" width="8.88671875" customWidth="1"/>
    <col min="22" max="22" width="9.88671875" customWidth="1"/>
    <col min="23" max="23" width="8.88671875" customWidth="1"/>
    <col min="24" max="24" width="11.109375" customWidth="1"/>
    <col min="25" max="25" width="12.6640625" customWidth="1"/>
    <col min="26" max="26" width="13.6640625" customWidth="1"/>
    <col min="27" max="27" width="10.44140625" customWidth="1"/>
    <col min="28" max="28" width="8.88671875" customWidth="1"/>
    <col min="29" max="29" width="11.6640625" style="1" customWidth="1"/>
    <col min="30" max="30" width="18.21875" style="1" customWidth="1"/>
    <col min="32" max="32" width="10.109375" bestFit="1" customWidth="1"/>
    <col min="33" max="33" width="12.21875" customWidth="1"/>
  </cols>
  <sheetData>
    <row r="1" spans="1:31" ht="22.5">
      <c r="A1" s="429" t="s">
        <v>305</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row>
    <row r="2" spans="1:31" ht="22.5">
      <c r="A2" s="429" t="s">
        <v>306</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row>
    <row r="3" spans="1:31" ht="23.25">
      <c r="A3" s="430" t="s">
        <v>307</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row>
    <row r="4" spans="1:31">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row>
    <row r="5" spans="1:31" ht="19.5">
      <c r="AD5" s="427" t="s">
        <v>308</v>
      </c>
      <c r="AE5" s="427"/>
    </row>
    <row r="6" spans="1:31" ht="18.75" customHeight="1">
      <c r="A6" s="417" t="s">
        <v>0</v>
      </c>
      <c r="B6" s="417" t="s">
        <v>1</v>
      </c>
      <c r="C6" s="532" t="s">
        <v>457</v>
      </c>
      <c r="D6" s="457" t="s">
        <v>284</v>
      </c>
      <c r="E6" s="459"/>
      <c r="F6" s="459"/>
      <c r="G6" s="459"/>
      <c r="H6" s="459"/>
      <c r="I6" s="459"/>
      <c r="J6" s="459"/>
      <c r="K6" s="459"/>
      <c r="L6" s="459"/>
      <c r="M6" s="459"/>
      <c r="N6" s="459"/>
      <c r="O6" s="463"/>
      <c r="P6" s="535" t="s">
        <v>464</v>
      </c>
      <c r="Q6" s="457" t="s">
        <v>465</v>
      </c>
      <c r="R6" s="459"/>
      <c r="S6" s="459"/>
      <c r="T6" s="459"/>
      <c r="U6" s="459"/>
      <c r="V6" s="459"/>
      <c r="W6" s="459"/>
      <c r="X6" s="459"/>
      <c r="Y6" s="459"/>
      <c r="Z6" s="459"/>
      <c r="AA6" s="459"/>
      <c r="AB6" s="463"/>
      <c r="AC6" s="417" t="s">
        <v>466</v>
      </c>
      <c r="AD6" s="417" t="s">
        <v>248</v>
      </c>
      <c r="AE6" s="417" t="s">
        <v>249</v>
      </c>
    </row>
    <row r="7" spans="1:31" ht="18.75" customHeight="1">
      <c r="A7" s="418"/>
      <c r="B7" s="418"/>
      <c r="C7" s="533"/>
      <c r="D7" s="457" t="s">
        <v>251</v>
      </c>
      <c r="E7" s="459"/>
      <c r="F7" s="459"/>
      <c r="G7" s="459"/>
      <c r="H7" s="459"/>
      <c r="I7" s="459"/>
      <c r="J7" s="459"/>
      <c r="K7" s="459"/>
      <c r="L7" s="459"/>
      <c r="M7" s="459"/>
      <c r="N7" s="459"/>
      <c r="O7" s="463"/>
      <c r="P7" s="536"/>
      <c r="Q7" s="457" t="s">
        <v>251</v>
      </c>
      <c r="R7" s="459"/>
      <c r="S7" s="459"/>
      <c r="T7" s="459"/>
      <c r="U7" s="459"/>
      <c r="V7" s="459"/>
      <c r="W7" s="459"/>
      <c r="X7" s="459"/>
      <c r="Y7" s="459"/>
      <c r="Z7" s="459"/>
      <c r="AA7" s="459"/>
      <c r="AB7" s="463"/>
      <c r="AC7" s="418"/>
      <c r="AD7" s="418"/>
      <c r="AE7" s="418"/>
    </row>
    <row r="8" spans="1:31" ht="19.5" customHeight="1">
      <c r="A8" s="418"/>
      <c r="B8" s="418"/>
      <c r="C8" s="533"/>
      <c r="D8" s="543" t="s">
        <v>458</v>
      </c>
      <c r="E8" s="457" t="s">
        <v>449</v>
      </c>
      <c r="F8" s="459"/>
      <c r="G8" s="459"/>
      <c r="H8" s="463"/>
      <c r="I8" s="543" t="s">
        <v>459</v>
      </c>
      <c r="J8" s="457" t="s">
        <v>450</v>
      </c>
      <c r="K8" s="459"/>
      <c r="L8" s="459"/>
      <c r="M8" s="459"/>
      <c r="N8" s="459"/>
      <c r="O8" s="463"/>
      <c r="P8" s="536"/>
      <c r="Q8" s="543" t="s">
        <v>250</v>
      </c>
      <c r="R8" s="457" t="s">
        <v>449</v>
      </c>
      <c r="S8" s="459"/>
      <c r="T8" s="459"/>
      <c r="U8" s="463"/>
      <c r="V8" s="543" t="s">
        <v>250</v>
      </c>
      <c r="W8" s="457" t="s">
        <v>450</v>
      </c>
      <c r="X8" s="459"/>
      <c r="Y8" s="459"/>
      <c r="Z8" s="459"/>
      <c r="AA8" s="459"/>
      <c r="AB8" s="463"/>
      <c r="AC8" s="418"/>
      <c r="AD8" s="418"/>
      <c r="AE8" s="418"/>
    </row>
    <row r="9" spans="1:31" ht="19.5" customHeight="1">
      <c r="A9" s="418"/>
      <c r="B9" s="418"/>
      <c r="C9" s="533"/>
      <c r="D9" s="544"/>
      <c r="E9" s="538" t="s">
        <v>251</v>
      </c>
      <c r="F9" s="539"/>
      <c r="G9" s="539"/>
      <c r="H9" s="540"/>
      <c r="I9" s="544"/>
      <c r="J9" s="541" t="s">
        <v>251</v>
      </c>
      <c r="K9" s="542"/>
      <c r="L9" s="542"/>
      <c r="M9" s="542"/>
      <c r="N9" s="542"/>
      <c r="O9" s="479"/>
      <c r="P9" s="536"/>
      <c r="Q9" s="544"/>
      <c r="R9" s="538" t="s">
        <v>251</v>
      </c>
      <c r="S9" s="539"/>
      <c r="T9" s="539"/>
      <c r="U9" s="540"/>
      <c r="V9" s="544"/>
      <c r="W9" s="437" t="s">
        <v>251</v>
      </c>
      <c r="X9" s="438"/>
      <c r="Y9" s="438"/>
      <c r="Z9" s="438"/>
      <c r="AA9" s="438"/>
      <c r="AB9" s="439"/>
      <c r="AC9" s="418"/>
      <c r="AD9" s="418"/>
      <c r="AE9" s="418"/>
    </row>
    <row r="10" spans="1:31" ht="22.5" customHeight="1">
      <c r="A10" s="418"/>
      <c r="B10" s="418"/>
      <c r="C10" s="533"/>
      <c r="D10" s="544"/>
      <c r="E10" s="418" t="s">
        <v>252</v>
      </c>
      <c r="F10" s="418" t="s">
        <v>253</v>
      </c>
      <c r="G10" s="418" t="s">
        <v>254</v>
      </c>
      <c r="H10" s="418" t="s">
        <v>255</v>
      </c>
      <c r="I10" s="544"/>
      <c r="J10" s="417" t="s">
        <v>421</v>
      </c>
      <c r="K10" s="538" t="s">
        <v>251</v>
      </c>
      <c r="L10" s="539"/>
      <c r="M10" s="539"/>
      <c r="N10" s="540"/>
      <c r="O10" s="417" t="s">
        <v>310</v>
      </c>
      <c r="P10" s="536"/>
      <c r="Q10" s="544"/>
      <c r="R10" s="417" t="s">
        <v>252</v>
      </c>
      <c r="S10" s="417" t="s">
        <v>253</v>
      </c>
      <c r="T10" s="417" t="s">
        <v>254</v>
      </c>
      <c r="U10" s="417" t="s">
        <v>255</v>
      </c>
      <c r="V10" s="544"/>
      <c r="W10" s="417" t="s">
        <v>421</v>
      </c>
      <c r="X10" s="494" t="s">
        <v>251</v>
      </c>
      <c r="Y10" s="546"/>
      <c r="Z10" s="546"/>
      <c r="AA10" s="547"/>
      <c r="AB10" s="417" t="s">
        <v>310</v>
      </c>
      <c r="AC10" s="418"/>
      <c r="AD10" s="418"/>
      <c r="AE10" s="418"/>
    </row>
    <row r="11" spans="1:31" ht="107.25" customHeight="1">
      <c r="A11" s="419"/>
      <c r="B11" s="419"/>
      <c r="C11" s="534"/>
      <c r="D11" s="545"/>
      <c r="E11" s="419"/>
      <c r="F11" s="419"/>
      <c r="G11" s="419"/>
      <c r="H11" s="419"/>
      <c r="I11" s="545"/>
      <c r="J11" s="419"/>
      <c r="K11" s="77" t="s">
        <v>309</v>
      </c>
      <c r="L11" s="77" t="s">
        <v>451</v>
      </c>
      <c r="M11" s="77" t="s">
        <v>456</v>
      </c>
      <c r="N11" s="77" t="s">
        <v>452</v>
      </c>
      <c r="O11" s="419"/>
      <c r="P11" s="537"/>
      <c r="Q11" s="545"/>
      <c r="R11" s="419"/>
      <c r="S11" s="419"/>
      <c r="T11" s="419"/>
      <c r="U11" s="419"/>
      <c r="V11" s="545"/>
      <c r="W11" s="419"/>
      <c r="X11" s="11" t="s">
        <v>309</v>
      </c>
      <c r="Y11" s="11" t="s">
        <v>451</v>
      </c>
      <c r="Z11" s="11" t="s">
        <v>456</v>
      </c>
      <c r="AA11" s="11" t="s">
        <v>452</v>
      </c>
      <c r="AB11" s="419"/>
      <c r="AC11" s="419"/>
      <c r="AD11" s="419"/>
      <c r="AE11" s="419"/>
    </row>
    <row r="12" spans="1:31">
      <c r="A12" s="55">
        <v>1</v>
      </c>
      <c r="B12" s="55">
        <v>2</v>
      </c>
      <c r="C12" s="80" t="s">
        <v>460</v>
      </c>
      <c r="D12" s="55" t="s">
        <v>453</v>
      </c>
      <c r="E12" s="55">
        <v>5</v>
      </c>
      <c r="F12" s="55">
        <v>6</v>
      </c>
      <c r="G12" s="55">
        <v>7</v>
      </c>
      <c r="H12" s="55">
        <v>8</v>
      </c>
      <c r="I12" s="55" t="s">
        <v>454</v>
      </c>
      <c r="J12" s="55" t="s">
        <v>455</v>
      </c>
      <c r="K12" s="55">
        <v>11</v>
      </c>
      <c r="L12" s="55">
        <v>12</v>
      </c>
      <c r="M12" s="55">
        <v>13</v>
      </c>
      <c r="N12" s="55">
        <v>14</v>
      </c>
      <c r="O12" s="55">
        <v>15</v>
      </c>
      <c r="P12" s="55">
        <v>16</v>
      </c>
      <c r="Q12" s="55">
        <v>17</v>
      </c>
      <c r="R12" s="55">
        <v>18</v>
      </c>
      <c r="S12" s="55">
        <v>19</v>
      </c>
      <c r="T12" s="55">
        <v>20</v>
      </c>
      <c r="U12" s="55">
        <v>21</v>
      </c>
      <c r="V12" s="55"/>
      <c r="W12" s="55">
        <v>22</v>
      </c>
      <c r="X12" s="55">
        <v>23</v>
      </c>
      <c r="Y12" s="55">
        <v>24</v>
      </c>
      <c r="Z12" s="55">
        <v>25</v>
      </c>
      <c r="AA12" s="55">
        <v>26</v>
      </c>
      <c r="AB12" s="55">
        <v>27</v>
      </c>
      <c r="AC12" s="55">
        <v>28</v>
      </c>
      <c r="AD12" s="55">
        <v>29</v>
      </c>
      <c r="AE12" s="55">
        <v>30</v>
      </c>
    </row>
    <row r="13" spans="1:31" ht="21" customHeight="1">
      <c r="A13" s="9"/>
      <c r="B13" s="10"/>
      <c r="C13" s="10">
        <v>0</v>
      </c>
      <c r="D13" s="10"/>
      <c r="E13" s="10">
        <v>0</v>
      </c>
      <c r="F13" s="10">
        <v>0</v>
      </c>
      <c r="G13" s="10">
        <v>0</v>
      </c>
      <c r="H13" s="10">
        <v>0</v>
      </c>
      <c r="I13" s="10"/>
      <c r="J13" s="10"/>
      <c r="K13" s="10"/>
      <c r="L13" s="10"/>
      <c r="M13" s="10"/>
      <c r="N13" s="10"/>
      <c r="O13" s="10"/>
      <c r="P13" s="10"/>
      <c r="Q13" s="10"/>
      <c r="R13" s="106"/>
      <c r="S13" s="10"/>
      <c r="T13" s="106"/>
      <c r="U13" s="10"/>
      <c r="V13" s="10"/>
      <c r="W13" s="10"/>
      <c r="X13" s="10"/>
      <c r="Y13" s="10"/>
      <c r="Z13" s="10"/>
      <c r="AA13" s="10"/>
      <c r="AB13" s="10"/>
      <c r="AC13" s="9"/>
      <c r="AD13" s="9"/>
      <c r="AE13" s="10"/>
    </row>
    <row r="14" spans="1:31">
      <c r="A14" s="15"/>
      <c r="B14" s="16" t="s">
        <v>25</v>
      </c>
      <c r="C14" s="34">
        <f>C15</f>
        <v>905189</v>
      </c>
      <c r="D14" s="34">
        <f t="shared" ref="D14:AB15" si="0">D15</f>
        <v>531873</v>
      </c>
      <c r="E14" s="34">
        <f t="shared" si="0"/>
        <v>10105</v>
      </c>
      <c r="F14" s="34">
        <f t="shared" si="0"/>
        <v>521768</v>
      </c>
      <c r="G14" s="34">
        <f t="shared" si="0"/>
        <v>0</v>
      </c>
      <c r="H14" s="34">
        <f t="shared" si="0"/>
        <v>0</v>
      </c>
      <c r="I14" s="34">
        <f t="shared" si="0"/>
        <v>373316</v>
      </c>
      <c r="J14" s="34">
        <f t="shared" si="0"/>
        <v>373316</v>
      </c>
      <c r="K14" s="34">
        <f t="shared" si="0"/>
        <v>373316</v>
      </c>
      <c r="L14" s="34">
        <f t="shared" si="0"/>
        <v>0</v>
      </c>
      <c r="M14" s="34">
        <f t="shared" si="0"/>
        <v>0</v>
      </c>
      <c r="N14" s="34">
        <f t="shared" si="0"/>
        <v>0</v>
      </c>
      <c r="O14" s="34">
        <f t="shared" si="0"/>
        <v>0</v>
      </c>
      <c r="P14" s="34">
        <f t="shared" si="0"/>
        <v>49363</v>
      </c>
      <c r="Q14" s="34">
        <f t="shared" si="0"/>
        <v>47569</v>
      </c>
      <c r="R14" s="34">
        <f t="shared" si="0"/>
        <v>253</v>
      </c>
      <c r="S14" s="34">
        <f t="shared" si="0"/>
        <v>46022</v>
      </c>
      <c r="T14" s="34">
        <f t="shared" si="0"/>
        <v>0</v>
      </c>
      <c r="U14" s="34">
        <f t="shared" si="0"/>
        <v>0</v>
      </c>
      <c r="V14" s="34">
        <f t="shared" si="0"/>
        <v>1794</v>
      </c>
      <c r="W14" s="34">
        <f t="shared" si="0"/>
        <v>1794</v>
      </c>
      <c r="X14" s="34">
        <f t="shared" si="0"/>
        <v>1794</v>
      </c>
      <c r="Y14" s="34">
        <f t="shared" si="0"/>
        <v>0</v>
      </c>
      <c r="Z14" s="34">
        <f t="shared" si="0"/>
        <v>0</v>
      </c>
      <c r="AA14" s="34">
        <f t="shared" si="0"/>
        <v>0</v>
      </c>
      <c r="AB14" s="34">
        <f t="shared" si="0"/>
        <v>0</v>
      </c>
      <c r="AC14" s="89"/>
      <c r="AD14" s="20"/>
      <c r="AE14" s="44"/>
    </row>
    <row r="15" spans="1:31">
      <c r="A15" s="24" t="s">
        <v>26</v>
      </c>
      <c r="B15" s="25" t="s">
        <v>27</v>
      </c>
      <c r="C15" s="37">
        <f>C16</f>
        <v>905189</v>
      </c>
      <c r="D15" s="37">
        <f t="shared" si="0"/>
        <v>531873</v>
      </c>
      <c r="E15" s="37">
        <f t="shared" si="0"/>
        <v>10105</v>
      </c>
      <c r="F15" s="37">
        <f t="shared" si="0"/>
        <v>521768</v>
      </c>
      <c r="G15" s="37">
        <f t="shared" si="0"/>
        <v>0</v>
      </c>
      <c r="H15" s="37">
        <f t="shared" si="0"/>
        <v>0</v>
      </c>
      <c r="I15" s="37">
        <f t="shared" si="0"/>
        <v>373316</v>
      </c>
      <c r="J15" s="37">
        <f t="shared" si="0"/>
        <v>373316</v>
      </c>
      <c r="K15" s="37">
        <f t="shared" si="0"/>
        <v>373316</v>
      </c>
      <c r="L15" s="37">
        <f t="shared" si="0"/>
        <v>0</v>
      </c>
      <c r="M15" s="37">
        <f t="shared" si="0"/>
        <v>0</v>
      </c>
      <c r="N15" s="37">
        <f t="shared" si="0"/>
        <v>0</v>
      </c>
      <c r="O15" s="37">
        <f t="shared" si="0"/>
        <v>0</v>
      </c>
      <c r="P15" s="37">
        <f t="shared" si="0"/>
        <v>49363</v>
      </c>
      <c r="Q15" s="37">
        <f t="shared" si="0"/>
        <v>47569</v>
      </c>
      <c r="R15" s="37">
        <f t="shared" si="0"/>
        <v>253</v>
      </c>
      <c r="S15" s="37">
        <f t="shared" si="0"/>
        <v>46022</v>
      </c>
      <c r="T15" s="37">
        <f t="shared" si="0"/>
        <v>0</v>
      </c>
      <c r="U15" s="37">
        <f t="shared" si="0"/>
        <v>0</v>
      </c>
      <c r="V15" s="37">
        <f t="shared" si="0"/>
        <v>1794</v>
      </c>
      <c r="W15" s="37">
        <f t="shared" si="0"/>
        <v>1794</v>
      </c>
      <c r="X15" s="37">
        <f t="shared" si="0"/>
        <v>1794</v>
      </c>
      <c r="Y15" s="37">
        <f t="shared" si="0"/>
        <v>0</v>
      </c>
      <c r="Z15" s="37">
        <f t="shared" si="0"/>
        <v>0</v>
      </c>
      <c r="AA15" s="37">
        <f t="shared" si="0"/>
        <v>0</v>
      </c>
      <c r="AB15" s="37">
        <f t="shared" si="0"/>
        <v>0</v>
      </c>
      <c r="AC15" s="93">
        <f t="shared" ref="AC15:AC29" si="1">P15/C15*100</f>
        <v>5.4533362645812096</v>
      </c>
      <c r="AD15" s="48"/>
      <c r="AE15" s="49"/>
    </row>
    <row r="16" spans="1:31">
      <c r="A16" s="15" t="s">
        <v>21</v>
      </c>
      <c r="B16" s="2" t="s">
        <v>29</v>
      </c>
      <c r="C16" s="34">
        <f>C24+C29+C68+C73+C83+C90+C100</f>
        <v>905189</v>
      </c>
      <c r="D16" s="34">
        <f t="shared" ref="D16:AB16" si="2">D24+D29+D68+D73+D83+D90+D100</f>
        <v>531873</v>
      </c>
      <c r="E16" s="34">
        <f t="shared" si="2"/>
        <v>10105</v>
      </c>
      <c r="F16" s="34">
        <f t="shared" si="2"/>
        <v>521768</v>
      </c>
      <c r="G16" s="34">
        <f t="shared" si="2"/>
        <v>0</v>
      </c>
      <c r="H16" s="34">
        <f t="shared" si="2"/>
        <v>0</v>
      </c>
      <c r="I16" s="34">
        <f t="shared" si="2"/>
        <v>373316</v>
      </c>
      <c r="J16" s="34">
        <f t="shared" si="2"/>
        <v>373316</v>
      </c>
      <c r="K16" s="34">
        <f t="shared" si="2"/>
        <v>373316</v>
      </c>
      <c r="L16" s="34">
        <f t="shared" si="2"/>
        <v>0</v>
      </c>
      <c r="M16" s="34">
        <f t="shared" si="2"/>
        <v>0</v>
      </c>
      <c r="N16" s="34">
        <f t="shared" si="2"/>
        <v>0</v>
      </c>
      <c r="O16" s="34">
        <f t="shared" si="2"/>
        <v>0</v>
      </c>
      <c r="P16" s="34">
        <f>P24+P29+P68+P73+P83+P90+P100+1294</f>
        <v>49363</v>
      </c>
      <c r="Q16" s="34">
        <f>Q24+Q29+Q68+Q73+Q83+Q90+Q100+1294</f>
        <v>47569</v>
      </c>
      <c r="R16" s="34">
        <f t="shared" si="2"/>
        <v>253</v>
      </c>
      <c r="S16" s="34">
        <f>S24+S29+S68+S73+S83+S90+S100</f>
        <v>46022</v>
      </c>
      <c r="T16" s="34">
        <f t="shared" si="2"/>
        <v>0</v>
      </c>
      <c r="U16" s="34">
        <f t="shared" si="2"/>
        <v>0</v>
      </c>
      <c r="V16" s="34">
        <f t="shared" si="2"/>
        <v>1794</v>
      </c>
      <c r="W16" s="34">
        <f t="shared" si="2"/>
        <v>1794</v>
      </c>
      <c r="X16" s="34">
        <f t="shared" si="2"/>
        <v>1794</v>
      </c>
      <c r="Y16" s="34">
        <f t="shared" si="2"/>
        <v>0</v>
      </c>
      <c r="Z16" s="34">
        <f t="shared" si="2"/>
        <v>0</v>
      </c>
      <c r="AA16" s="34">
        <f t="shared" si="2"/>
        <v>0</v>
      </c>
      <c r="AB16" s="34">
        <f t="shared" si="2"/>
        <v>0</v>
      </c>
      <c r="AC16" s="90">
        <f t="shared" si="1"/>
        <v>5.4533362645812096</v>
      </c>
      <c r="AD16" s="20">
        <v>0</v>
      </c>
      <c r="AE16" s="44">
        <v>0</v>
      </c>
    </row>
    <row r="17" spans="1:32">
      <c r="A17" s="20" t="s">
        <v>36</v>
      </c>
      <c r="B17" s="2" t="s">
        <v>37</v>
      </c>
      <c r="C17" s="34">
        <f>C25+C30+C69+C74+C84+C91+C101</f>
        <v>905189</v>
      </c>
      <c r="D17" s="34">
        <f>D25+D30+D69+D74+D84+D91+D101</f>
        <v>531873</v>
      </c>
      <c r="E17" s="34">
        <f>E25+E30+E69+E74+E84+E91+E101</f>
        <v>10105</v>
      </c>
      <c r="F17" s="34">
        <f>F25+F30+F69+F74+F84+F91+F101</f>
        <v>521768</v>
      </c>
      <c r="G17" s="34">
        <f>G25+G30+G69+G74+G84+G91+G101</f>
        <v>0</v>
      </c>
      <c r="H17" s="34">
        <f>H25+H30+H69+H74+H84+H91+H101</f>
        <v>0</v>
      </c>
      <c r="I17" s="39">
        <f t="shared" ref="I17:I19" si="3">J17+O17</f>
        <v>373316</v>
      </c>
      <c r="J17" s="39">
        <f t="shared" ref="J17:J19" si="4">SUM(K17:N17)</f>
        <v>373316</v>
      </c>
      <c r="K17" s="34">
        <f t="shared" ref="K17:P17" si="5">K25+K30+K69+K74+K84+K91+K101</f>
        <v>373316</v>
      </c>
      <c r="L17" s="34">
        <f t="shared" si="5"/>
        <v>0</v>
      </c>
      <c r="M17" s="34">
        <f t="shared" si="5"/>
        <v>0</v>
      </c>
      <c r="N17" s="34">
        <f t="shared" si="5"/>
        <v>0</v>
      </c>
      <c r="O17" s="34">
        <f t="shared" si="5"/>
        <v>0</v>
      </c>
      <c r="P17" s="34">
        <f t="shared" si="5"/>
        <v>48069</v>
      </c>
      <c r="Q17" s="34">
        <f>Q25+Q30+Q69+Q74+Q84+Q91+Q101+1294</f>
        <v>47569</v>
      </c>
      <c r="R17" s="34">
        <f>R25+R30+R69+R74+R84+R91+R101</f>
        <v>253</v>
      </c>
      <c r="S17" s="34">
        <f>S25+S30+S69+S74+S84+S91+S101</f>
        <v>46022</v>
      </c>
      <c r="T17" s="34">
        <f t="shared" ref="T17:AB17" si="6">T25+T30+T69+T74+T84+T91+T101</f>
        <v>0</v>
      </c>
      <c r="U17" s="34">
        <f t="shared" si="6"/>
        <v>0</v>
      </c>
      <c r="V17" s="34">
        <f t="shared" si="6"/>
        <v>1794</v>
      </c>
      <c r="W17" s="34">
        <f t="shared" si="6"/>
        <v>1794</v>
      </c>
      <c r="X17" s="34">
        <f t="shared" si="6"/>
        <v>1794</v>
      </c>
      <c r="Y17" s="34">
        <f t="shared" si="6"/>
        <v>0</v>
      </c>
      <c r="Z17" s="34">
        <f t="shared" si="6"/>
        <v>0</v>
      </c>
      <c r="AA17" s="34">
        <f t="shared" si="6"/>
        <v>0</v>
      </c>
      <c r="AB17" s="34">
        <f t="shared" si="6"/>
        <v>0</v>
      </c>
      <c r="AC17" s="90">
        <f t="shared" si="1"/>
        <v>5.3103826935590241</v>
      </c>
      <c r="AD17" s="20"/>
      <c r="AE17" s="44"/>
    </row>
    <row r="18" spans="1:32">
      <c r="A18" s="17" t="s">
        <v>52</v>
      </c>
      <c r="B18" s="18" t="s">
        <v>32</v>
      </c>
      <c r="C18" s="36">
        <f t="shared" ref="C18:H18" si="7">C31+C92</f>
        <v>702923</v>
      </c>
      <c r="D18" s="36">
        <f t="shared" si="7"/>
        <v>329607</v>
      </c>
      <c r="E18" s="36">
        <f t="shared" si="7"/>
        <v>0</v>
      </c>
      <c r="F18" s="36">
        <f t="shared" si="7"/>
        <v>329607</v>
      </c>
      <c r="G18" s="36">
        <f t="shared" si="7"/>
        <v>0</v>
      </c>
      <c r="H18" s="36">
        <f t="shared" si="7"/>
        <v>0</v>
      </c>
      <c r="I18" s="39">
        <f t="shared" si="3"/>
        <v>373316</v>
      </c>
      <c r="J18" s="39">
        <f t="shared" si="4"/>
        <v>373316</v>
      </c>
      <c r="K18" s="36">
        <f t="shared" ref="K18:AB18" si="8">K31+K92</f>
        <v>373316</v>
      </c>
      <c r="L18" s="36">
        <f t="shared" si="8"/>
        <v>0</v>
      </c>
      <c r="M18" s="36">
        <f t="shared" si="8"/>
        <v>0</v>
      </c>
      <c r="N18" s="36">
        <f t="shared" si="8"/>
        <v>0</v>
      </c>
      <c r="O18" s="36">
        <f t="shared" si="8"/>
        <v>0</v>
      </c>
      <c r="P18" s="36">
        <f t="shared" si="8"/>
        <v>10066</v>
      </c>
      <c r="Q18" s="36">
        <f t="shared" si="8"/>
        <v>8272</v>
      </c>
      <c r="R18" s="36">
        <f t="shared" si="8"/>
        <v>0</v>
      </c>
      <c r="S18" s="36">
        <f t="shared" si="8"/>
        <v>8272</v>
      </c>
      <c r="T18" s="36">
        <f t="shared" si="8"/>
        <v>0</v>
      </c>
      <c r="U18" s="36">
        <f t="shared" si="8"/>
        <v>0</v>
      </c>
      <c r="V18" s="36">
        <f t="shared" si="8"/>
        <v>1794</v>
      </c>
      <c r="W18" s="36">
        <f t="shared" si="8"/>
        <v>1794</v>
      </c>
      <c r="X18" s="36">
        <f t="shared" si="8"/>
        <v>1794</v>
      </c>
      <c r="Y18" s="36">
        <f t="shared" si="8"/>
        <v>0</v>
      </c>
      <c r="Z18" s="36">
        <f t="shared" si="8"/>
        <v>0</v>
      </c>
      <c r="AA18" s="36">
        <f t="shared" si="8"/>
        <v>0</v>
      </c>
      <c r="AB18" s="36">
        <f t="shared" si="8"/>
        <v>0</v>
      </c>
      <c r="AC18" s="94">
        <f t="shared" si="1"/>
        <v>1.4320202924075609</v>
      </c>
      <c r="AD18" s="46"/>
      <c r="AE18" s="47"/>
    </row>
    <row r="19" spans="1:32">
      <c r="A19" s="17" t="s">
        <v>46</v>
      </c>
      <c r="B19" s="18" t="s">
        <v>33</v>
      </c>
      <c r="C19" s="36">
        <f t="shared" ref="C19:H19" si="9">C26+C46+C70+C75+C85+C96+C102</f>
        <v>202266</v>
      </c>
      <c r="D19" s="36">
        <f t="shared" si="9"/>
        <v>202266</v>
      </c>
      <c r="E19" s="36">
        <f t="shared" si="9"/>
        <v>10105</v>
      </c>
      <c r="F19" s="36">
        <f t="shared" si="9"/>
        <v>192161</v>
      </c>
      <c r="G19" s="36">
        <f t="shared" si="9"/>
        <v>0</v>
      </c>
      <c r="H19" s="36">
        <f t="shared" si="9"/>
        <v>0</v>
      </c>
      <c r="I19" s="39">
        <f t="shared" si="3"/>
        <v>0</v>
      </c>
      <c r="J19" s="39">
        <f t="shared" si="4"/>
        <v>0</v>
      </c>
      <c r="K19" s="36">
        <f>K26+K46+K70+K75+K85+K96+K102</f>
        <v>0</v>
      </c>
      <c r="L19" s="36"/>
      <c r="M19" s="36"/>
      <c r="N19" s="36"/>
      <c r="O19" s="36">
        <f>O26+O46+O70+O75+O85+O96+O102</f>
        <v>0</v>
      </c>
      <c r="P19" s="36">
        <f>P26+P46+P70+P75+P85+P96+P102</f>
        <v>38003</v>
      </c>
      <c r="Q19" s="36">
        <f>Q26+Q46+Q70+Q75+Q85+Q96+Q102+1294</f>
        <v>39297</v>
      </c>
      <c r="R19" s="36">
        <f t="shared" ref="R19:AB19" si="10">R26+R46+R70+R75+R85+R96+R102</f>
        <v>253</v>
      </c>
      <c r="S19" s="36">
        <f t="shared" si="10"/>
        <v>37750</v>
      </c>
      <c r="T19" s="36">
        <f t="shared" si="10"/>
        <v>0</v>
      </c>
      <c r="U19" s="36">
        <f t="shared" si="10"/>
        <v>0</v>
      </c>
      <c r="V19" s="36">
        <f t="shared" si="10"/>
        <v>0</v>
      </c>
      <c r="W19" s="36">
        <f t="shared" si="10"/>
        <v>0</v>
      </c>
      <c r="X19" s="36">
        <f t="shared" si="10"/>
        <v>0</v>
      </c>
      <c r="Y19" s="36">
        <f t="shared" si="10"/>
        <v>0</v>
      </c>
      <c r="Z19" s="36">
        <f t="shared" si="10"/>
        <v>0</v>
      </c>
      <c r="AA19" s="36">
        <f t="shared" si="10"/>
        <v>0</v>
      </c>
      <c r="AB19" s="36">
        <f t="shared" si="10"/>
        <v>0</v>
      </c>
      <c r="AC19" s="92"/>
      <c r="AD19" s="46"/>
      <c r="AE19" s="47"/>
    </row>
    <row r="20" spans="1:32" ht="16.5" customHeight="1">
      <c r="A20" s="3"/>
      <c r="B20" s="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95"/>
      <c r="AD20" s="19"/>
      <c r="AE20" s="45"/>
    </row>
    <row r="21" spans="1:32" ht="48" customHeight="1">
      <c r="A21" s="15"/>
      <c r="B21" s="16" t="s">
        <v>43</v>
      </c>
      <c r="C21" s="34">
        <f>C22</f>
        <v>905189</v>
      </c>
      <c r="D21" s="34">
        <f t="shared" ref="D21:AB21" si="11">D22</f>
        <v>531873</v>
      </c>
      <c r="E21" s="34">
        <f t="shared" si="11"/>
        <v>10105</v>
      </c>
      <c r="F21" s="34">
        <f t="shared" si="11"/>
        <v>521768</v>
      </c>
      <c r="G21" s="34">
        <f t="shared" si="11"/>
        <v>0</v>
      </c>
      <c r="H21" s="34">
        <f t="shared" si="11"/>
        <v>0</v>
      </c>
      <c r="I21" s="34">
        <f t="shared" si="11"/>
        <v>373316</v>
      </c>
      <c r="J21" s="34">
        <f t="shared" si="11"/>
        <v>373316</v>
      </c>
      <c r="K21" s="34">
        <f t="shared" si="11"/>
        <v>373316</v>
      </c>
      <c r="L21" s="34">
        <f t="shared" si="11"/>
        <v>0</v>
      </c>
      <c r="M21" s="34">
        <f t="shared" si="11"/>
        <v>0</v>
      </c>
      <c r="N21" s="34">
        <f t="shared" si="11"/>
        <v>0</v>
      </c>
      <c r="O21" s="34">
        <f t="shared" si="11"/>
        <v>0</v>
      </c>
      <c r="P21" s="34">
        <f t="shared" si="11"/>
        <v>49363</v>
      </c>
      <c r="Q21" s="34">
        <f t="shared" si="11"/>
        <v>47569</v>
      </c>
      <c r="R21" s="34">
        <f>R22</f>
        <v>253</v>
      </c>
      <c r="S21" s="34">
        <f t="shared" si="11"/>
        <v>47316</v>
      </c>
      <c r="T21" s="34">
        <f t="shared" si="11"/>
        <v>0</v>
      </c>
      <c r="U21" s="34">
        <f t="shared" si="11"/>
        <v>0</v>
      </c>
      <c r="V21" s="34">
        <f t="shared" si="11"/>
        <v>1794</v>
      </c>
      <c r="W21" s="34">
        <f t="shared" si="11"/>
        <v>1794</v>
      </c>
      <c r="X21" s="34">
        <f t="shared" si="11"/>
        <v>1794</v>
      </c>
      <c r="Y21" s="34">
        <f t="shared" si="11"/>
        <v>0</v>
      </c>
      <c r="Z21" s="34">
        <f t="shared" si="11"/>
        <v>0</v>
      </c>
      <c r="AA21" s="34">
        <f t="shared" si="11"/>
        <v>0</v>
      </c>
      <c r="AB21" s="34">
        <f t="shared" si="11"/>
        <v>0</v>
      </c>
      <c r="AC21" s="90">
        <f t="shared" si="1"/>
        <v>5.4533362645812096</v>
      </c>
      <c r="AD21" s="20"/>
      <c r="AE21" s="44"/>
      <c r="AF21" s="34">
        <f t="shared" ref="AF21" si="12">AF22</f>
        <v>40</v>
      </c>
    </row>
    <row r="22" spans="1:32" ht="24.75" customHeight="1">
      <c r="A22" s="16" t="s">
        <v>26</v>
      </c>
      <c r="B22" s="2" t="s">
        <v>44</v>
      </c>
      <c r="C22" s="34">
        <f>C23+C28+C67+C72+C81</f>
        <v>905189</v>
      </c>
      <c r="D22" s="34">
        <f t="shared" ref="D22:AB22" si="13">D23+D28+D67+D72+D81</f>
        <v>531873</v>
      </c>
      <c r="E22" s="34">
        <f t="shared" si="13"/>
        <v>10105</v>
      </c>
      <c r="F22" s="34">
        <f t="shared" si="13"/>
        <v>521768</v>
      </c>
      <c r="G22" s="34">
        <f t="shared" si="13"/>
        <v>0</v>
      </c>
      <c r="H22" s="34">
        <f t="shared" si="13"/>
        <v>0</v>
      </c>
      <c r="I22" s="34">
        <f t="shared" si="13"/>
        <v>373316</v>
      </c>
      <c r="J22" s="34">
        <f t="shared" si="13"/>
        <v>373316</v>
      </c>
      <c r="K22" s="34">
        <f t="shared" si="13"/>
        <v>373316</v>
      </c>
      <c r="L22" s="34">
        <f t="shared" si="13"/>
        <v>0</v>
      </c>
      <c r="M22" s="34">
        <f t="shared" si="13"/>
        <v>0</v>
      </c>
      <c r="N22" s="34">
        <f t="shared" si="13"/>
        <v>0</v>
      </c>
      <c r="O22" s="34">
        <f t="shared" si="13"/>
        <v>0</v>
      </c>
      <c r="P22" s="34">
        <f>P23+P28+P67+P72+P81+1294</f>
        <v>49363</v>
      </c>
      <c r="Q22" s="34">
        <f>Q23+Q28+Q67+Q72+Q81+1294</f>
        <v>47569</v>
      </c>
      <c r="R22" s="34">
        <f t="shared" si="13"/>
        <v>253</v>
      </c>
      <c r="S22" s="34">
        <f>S23+S28+S67+S72+S81+1294</f>
        <v>47316</v>
      </c>
      <c r="T22" s="34">
        <f t="shared" si="13"/>
        <v>0</v>
      </c>
      <c r="U22" s="34">
        <f t="shared" si="13"/>
        <v>0</v>
      </c>
      <c r="V22" s="34">
        <f t="shared" si="13"/>
        <v>1794</v>
      </c>
      <c r="W22" s="34">
        <f t="shared" si="13"/>
        <v>1794</v>
      </c>
      <c r="X22" s="34">
        <f t="shared" si="13"/>
        <v>1794</v>
      </c>
      <c r="Y22" s="34">
        <f t="shared" si="13"/>
        <v>0</v>
      </c>
      <c r="Z22" s="34">
        <f t="shared" si="13"/>
        <v>0</v>
      </c>
      <c r="AA22" s="34">
        <f t="shared" si="13"/>
        <v>0</v>
      </c>
      <c r="AB22" s="34">
        <f t="shared" si="13"/>
        <v>0</v>
      </c>
      <c r="AC22" s="90">
        <f t="shared" si="1"/>
        <v>5.4533362645812096</v>
      </c>
      <c r="AD22" s="20">
        <v>0</v>
      </c>
      <c r="AE22" s="44">
        <v>0</v>
      </c>
      <c r="AF22" s="34">
        <f t="shared" ref="AF22" si="14">AF23+AF28+AF67+AF72+AF81</f>
        <v>40</v>
      </c>
    </row>
    <row r="23" spans="1:32">
      <c r="A23" s="24" t="s">
        <v>8</v>
      </c>
      <c r="B23" s="25" t="s">
        <v>45</v>
      </c>
      <c r="C23" s="37">
        <f>C24</f>
        <v>6050</v>
      </c>
      <c r="D23" s="37">
        <f t="shared" ref="D23:AB24" si="15">D24</f>
        <v>6050</v>
      </c>
      <c r="E23" s="37">
        <f t="shared" si="15"/>
        <v>6050</v>
      </c>
      <c r="F23" s="37">
        <f t="shared" si="15"/>
        <v>0</v>
      </c>
      <c r="G23" s="37">
        <f t="shared" si="15"/>
        <v>0</v>
      </c>
      <c r="H23" s="37">
        <f t="shared" si="15"/>
        <v>0</v>
      </c>
      <c r="I23" s="37">
        <f t="shared" si="15"/>
        <v>0</v>
      </c>
      <c r="J23" s="37">
        <f t="shared" si="15"/>
        <v>0</v>
      </c>
      <c r="K23" s="37">
        <f t="shared" si="15"/>
        <v>0</v>
      </c>
      <c r="L23" s="37">
        <f t="shared" si="15"/>
        <v>0</v>
      </c>
      <c r="M23" s="37">
        <f t="shared" si="15"/>
        <v>0</v>
      </c>
      <c r="N23" s="37">
        <f t="shared" si="15"/>
        <v>0</v>
      </c>
      <c r="O23" s="37">
        <f t="shared" si="15"/>
        <v>0</v>
      </c>
      <c r="P23" s="37">
        <f t="shared" si="15"/>
        <v>253</v>
      </c>
      <c r="Q23" s="37">
        <f t="shared" si="15"/>
        <v>253</v>
      </c>
      <c r="R23" s="37">
        <f t="shared" si="15"/>
        <v>253</v>
      </c>
      <c r="S23" s="37">
        <f t="shared" si="15"/>
        <v>0</v>
      </c>
      <c r="T23" s="37">
        <f t="shared" si="15"/>
        <v>0</v>
      </c>
      <c r="U23" s="37">
        <f t="shared" si="15"/>
        <v>0</v>
      </c>
      <c r="V23" s="37">
        <f t="shared" si="15"/>
        <v>0</v>
      </c>
      <c r="W23" s="37">
        <f t="shared" si="15"/>
        <v>0</v>
      </c>
      <c r="X23" s="37">
        <f t="shared" si="15"/>
        <v>0</v>
      </c>
      <c r="Y23" s="37">
        <f t="shared" si="15"/>
        <v>0</v>
      </c>
      <c r="Z23" s="37">
        <f t="shared" si="15"/>
        <v>0</v>
      </c>
      <c r="AA23" s="37">
        <f t="shared" si="15"/>
        <v>0</v>
      </c>
      <c r="AB23" s="37">
        <f t="shared" si="15"/>
        <v>0</v>
      </c>
      <c r="AC23" s="93">
        <f t="shared" si="1"/>
        <v>4.1818181818181817</v>
      </c>
      <c r="AD23" s="48"/>
      <c r="AE23" s="49"/>
      <c r="AF23" s="37">
        <f t="shared" ref="AF23:AF26" si="16">AF24</f>
        <v>1</v>
      </c>
    </row>
    <row r="24" spans="1:32">
      <c r="A24" s="15" t="s">
        <v>38</v>
      </c>
      <c r="B24" s="2" t="s">
        <v>29</v>
      </c>
      <c r="C24" s="34">
        <f>C25</f>
        <v>6050</v>
      </c>
      <c r="D24" s="34">
        <f t="shared" si="15"/>
        <v>6050</v>
      </c>
      <c r="E24" s="34">
        <f t="shared" si="15"/>
        <v>6050</v>
      </c>
      <c r="F24" s="34">
        <f t="shared" si="15"/>
        <v>0</v>
      </c>
      <c r="G24" s="34">
        <f t="shared" si="15"/>
        <v>0</v>
      </c>
      <c r="H24" s="34">
        <f t="shared" si="15"/>
        <v>0</v>
      </c>
      <c r="I24" s="34">
        <f t="shared" si="15"/>
        <v>0</v>
      </c>
      <c r="J24" s="34">
        <f t="shared" si="15"/>
        <v>0</v>
      </c>
      <c r="K24" s="34">
        <f t="shared" si="15"/>
        <v>0</v>
      </c>
      <c r="L24" s="34">
        <f t="shared" si="15"/>
        <v>0</v>
      </c>
      <c r="M24" s="34">
        <f t="shared" si="15"/>
        <v>0</v>
      </c>
      <c r="N24" s="34">
        <f t="shared" si="15"/>
        <v>0</v>
      </c>
      <c r="O24" s="34">
        <f t="shared" si="15"/>
        <v>0</v>
      </c>
      <c r="P24" s="34">
        <f t="shared" si="15"/>
        <v>253</v>
      </c>
      <c r="Q24" s="34">
        <f t="shared" si="15"/>
        <v>253</v>
      </c>
      <c r="R24" s="34">
        <f t="shared" si="15"/>
        <v>253</v>
      </c>
      <c r="S24" s="34">
        <f t="shared" si="15"/>
        <v>0</v>
      </c>
      <c r="T24" s="34">
        <f t="shared" si="15"/>
        <v>0</v>
      </c>
      <c r="U24" s="34">
        <f t="shared" si="15"/>
        <v>0</v>
      </c>
      <c r="V24" s="34">
        <f t="shared" si="15"/>
        <v>0</v>
      </c>
      <c r="W24" s="34">
        <f t="shared" si="15"/>
        <v>0</v>
      </c>
      <c r="X24" s="34">
        <f t="shared" si="15"/>
        <v>0</v>
      </c>
      <c r="Y24" s="34">
        <f t="shared" si="15"/>
        <v>0</v>
      </c>
      <c r="Z24" s="34">
        <f t="shared" si="15"/>
        <v>0</v>
      </c>
      <c r="AA24" s="34">
        <f t="shared" si="15"/>
        <v>0</v>
      </c>
      <c r="AB24" s="34">
        <f t="shared" si="15"/>
        <v>0</v>
      </c>
      <c r="AC24" s="90">
        <f t="shared" si="1"/>
        <v>4.1818181818181817</v>
      </c>
      <c r="AD24" s="20"/>
      <c r="AE24" s="44"/>
      <c r="AF24" s="34">
        <f t="shared" si="16"/>
        <v>1</v>
      </c>
    </row>
    <row r="25" spans="1:32">
      <c r="A25" s="15" t="s">
        <v>36</v>
      </c>
      <c r="B25" s="2" t="s">
        <v>37</v>
      </c>
      <c r="C25" s="34">
        <f>C26</f>
        <v>6050</v>
      </c>
      <c r="D25" s="34">
        <f t="shared" ref="D25:S26" si="17">D26</f>
        <v>6050</v>
      </c>
      <c r="E25" s="34">
        <f t="shared" si="17"/>
        <v>6050</v>
      </c>
      <c r="F25" s="34">
        <f t="shared" si="17"/>
        <v>0</v>
      </c>
      <c r="G25" s="34">
        <f t="shared" si="17"/>
        <v>0</v>
      </c>
      <c r="H25" s="34">
        <f t="shared" si="17"/>
        <v>0</v>
      </c>
      <c r="I25" s="34">
        <f t="shared" si="17"/>
        <v>0</v>
      </c>
      <c r="J25" s="34">
        <f t="shared" si="17"/>
        <v>0</v>
      </c>
      <c r="K25" s="34">
        <f t="shared" si="17"/>
        <v>0</v>
      </c>
      <c r="L25" s="34">
        <f t="shared" si="17"/>
        <v>0</v>
      </c>
      <c r="M25" s="34">
        <f t="shared" si="17"/>
        <v>0</v>
      </c>
      <c r="N25" s="34">
        <f t="shared" si="17"/>
        <v>0</v>
      </c>
      <c r="O25" s="34">
        <f t="shared" si="17"/>
        <v>0</v>
      </c>
      <c r="P25" s="34">
        <f t="shared" si="17"/>
        <v>253</v>
      </c>
      <c r="Q25" s="34">
        <f t="shared" si="17"/>
        <v>253</v>
      </c>
      <c r="R25" s="34">
        <f t="shared" si="17"/>
        <v>253</v>
      </c>
      <c r="S25" s="34">
        <f t="shared" si="17"/>
        <v>0</v>
      </c>
      <c r="T25" s="34">
        <f t="shared" ref="T25:AB26" si="18">T26</f>
        <v>0</v>
      </c>
      <c r="U25" s="34">
        <f t="shared" si="18"/>
        <v>0</v>
      </c>
      <c r="V25" s="34">
        <f t="shared" si="18"/>
        <v>0</v>
      </c>
      <c r="W25" s="34">
        <f t="shared" si="18"/>
        <v>0</v>
      </c>
      <c r="X25" s="34">
        <f t="shared" si="18"/>
        <v>0</v>
      </c>
      <c r="Y25" s="34">
        <f t="shared" si="18"/>
        <v>0</v>
      </c>
      <c r="Z25" s="34">
        <f t="shared" si="18"/>
        <v>0</v>
      </c>
      <c r="AA25" s="34">
        <f t="shared" si="18"/>
        <v>0</v>
      </c>
      <c r="AB25" s="34">
        <f t="shared" si="18"/>
        <v>0</v>
      </c>
      <c r="AC25" s="91">
        <f t="shared" si="1"/>
        <v>4.1818181818181817</v>
      </c>
      <c r="AD25" s="16"/>
      <c r="AE25" s="44"/>
      <c r="AF25" s="34">
        <f t="shared" si="16"/>
        <v>1</v>
      </c>
    </row>
    <row r="26" spans="1:32" ht="19.5">
      <c r="A26" s="21" t="s">
        <v>46</v>
      </c>
      <c r="B26" s="56" t="s">
        <v>33</v>
      </c>
      <c r="C26" s="38">
        <f>C27</f>
        <v>6050</v>
      </c>
      <c r="D26" s="38">
        <f t="shared" si="17"/>
        <v>6050</v>
      </c>
      <c r="E26" s="38">
        <f t="shared" si="17"/>
        <v>6050</v>
      </c>
      <c r="F26" s="38">
        <f t="shared" si="17"/>
        <v>0</v>
      </c>
      <c r="G26" s="38">
        <f t="shared" si="17"/>
        <v>0</v>
      </c>
      <c r="H26" s="38">
        <f t="shared" si="17"/>
        <v>0</v>
      </c>
      <c r="I26" s="38">
        <f t="shared" si="17"/>
        <v>0</v>
      </c>
      <c r="J26" s="38">
        <f t="shared" si="17"/>
        <v>0</v>
      </c>
      <c r="K26" s="38">
        <f t="shared" si="17"/>
        <v>0</v>
      </c>
      <c r="L26" s="38">
        <f t="shared" si="17"/>
        <v>0</v>
      </c>
      <c r="M26" s="38">
        <f t="shared" si="17"/>
        <v>0</v>
      </c>
      <c r="N26" s="38">
        <f t="shared" si="17"/>
        <v>0</v>
      </c>
      <c r="O26" s="38">
        <f t="shared" si="17"/>
        <v>0</v>
      </c>
      <c r="P26" s="38">
        <f t="shared" si="17"/>
        <v>253</v>
      </c>
      <c r="Q26" s="38">
        <f t="shared" si="17"/>
        <v>253</v>
      </c>
      <c r="R26" s="38">
        <f t="shared" si="17"/>
        <v>253</v>
      </c>
      <c r="S26" s="38">
        <f t="shared" si="17"/>
        <v>0</v>
      </c>
      <c r="T26" s="38">
        <f t="shared" si="18"/>
        <v>0</v>
      </c>
      <c r="U26" s="38">
        <f t="shared" si="18"/>
        <v>0</v>
      </c>
      <c r="V26" s="38">
        <f t="shared" si="18"/>
        <v>0</v>
      </c>
      <c r="W26" s="38">
        <f t="shared" si="18"/>
        <v>0</v>
      </c>
      <c r="X26" s="38">
        <f t="shared" si="18"/>
        <v>0</v>
      </c>
      <c r="Y26" s="38">
        <f t="shared" si="18"/>
        <v>0</v>
      </c>
      <c r="Z26" s="38">
        <f t="shared" si="18"/>
        <v>0</v>
      </c>
      <c r="AA26" s="38">
        <f t="shared" si="18"/>
        <v>0</v>
      </c>
      <c r="AB26" s="38">
        <f t="shared" si="18"/>
        <v>0</v>
      </c>
      <c r="AC26" s="91">
        <f t="shared" si="1"/>
        <v>4.1818181818181817</v>
      </c>
      <c r="AD26" s="31"/>
      <c r="AE26" s="51"/>
      <c r="AF26" s="38">
        <f t="shared" si="16"/>
        <v>1</v>
      </c>
    </row>
    <row r="27" spans="1:32" ht="47.25" customHeight="1">
      <c r="A27" s="12"/>
      <c r="B27" s="5" t="s">
        <v>50</v>
      </c>
      <c r="C27" s="39">
        <f t="shared" ref="C27" si="19">D27+I27</f>
        <v>6050</v>
      </c>
      <c r="D27" s="39">
        <f t="shared" ref="D27" si="20">SUM(E27:H27)</f>
        <v>6050</v>
      </c>
      <c r="E27" s="35">
        <v>6050</v>
      </c>
      <c r="F27" s="35"/>
      <c r="G27" s="35"/>
      <c r="H27" s="35"/>
      <c r="I27" s="35"/>
      <c r="J27" s="35"/>
      <c r="K27" s="35"/>
      <c r="L27" s="35"/>
      <c r="M27" s="35"/>
      <c r="N27" s="35"/>
      <c r="O27" s="35"/>
      <c r="P27" s="39">
        <f t="shared" ref="P27" si="21">Q27+V27</f>
        <v>253</v>
      </c>
      <c r="Q27" s="39">
        <f t="shared" ref="Q27" si="22">R27+S27+T27+U27</f>
        <v>253</v>
      </c>
      <c r="R27" s="102">
        <v>253</v>
      </c>
      <c r="S27" s="35"/>
      <c r="T27" s="35"/>
      <c r="U27" s="35"/>
      <c r="V27" s="35"/>
      <c r="W27" s="35"/>
      <c r="X27" s="35"/>
      <c r="Y27" s="35"/>
      <c r="Z27" s="35"/>
      <c r="AA27" s="35"/>
      <c r="AB27" s="35"/>
      <c r="AC27" s="91">
        <f t="shared" si="1"/>
        <v>4.1818181818181817</v>
      </c>
      <c r="AD27" s="12" t="s">
        <v>258</v>
      </c>
      <c r="AE27" s="45"/>
      <c r="AF27">
        <v>1</v>
      </c>
    </row>
    <row r="28" spans="1:32" ht="37.5">
      <c r="A28" s="26" t="s">
        <v>57</v>
      </c>
      <c r="B28" s="25" t="s">
        <v>58</v>
      </c>
      <c r="C28" s="37">
        <f>C29</f>
        <v>444864</v>
      </c>
      <c r="D28" s="37">
        <f t="shared" ref="D28:AB29" si="23">D29</f>
        <v>444864</v>
      </c>
      <c r="E28" s="37">
        <f t="shared" si="23"/>
        <v>0</v>
      </c>
      <c r="F28" s="37">
        <f t="shared" si="23"/>
        <v>444864</v>
      </c>
      <c r="G28" s="37">
        <f t="shared" si="23"/>
        <v>0</v>
      </c>
      <c r="H28" s="37">
        <f t="shared" si="23"/>
        <v>0</v>
      </c>
      <c r="I28" s="37">
        <f t="shared" si="23"/>
        <v>0</v>
      </c>
      <c r="J28" s="37">
        <f t="shared" si="23"/>
        <v>0</v>
      </c>
      <c r="K28" s="37">
        <f t="shared" si="23"/>
        <v>0</v>
      </c>
      <c r="L28" s="37">
        <f t="shared" si="23"/>
        <v>0</v>
      </c>
      <c r="M28" s="37">
        <f t="shared" si="23"/>
        <v>0</v>
      </c>
      <c r="N28" s="37">
        <f t="shared" si="23"/>
        <v>0</v>
      </c>
      <c r="O28" s="37">
        <f t="shared" si="23"/>
        <v>0</v>
      </c>
      <c r="P28" s="37">
        <f t="shared" si="23"/>
        <v>26119</v>
      </c>
      <c r="Q28" s="37">
        <f t="shared" si="23"/>
        <v>26119</v>
      </c>
      <c r="R28" s="37">
        <f t="shared" si="23"/>
        <v>0</v>
      </c>
      <c r="S28" s="37">
        <f t="shared" si="23"/>
        <v>26119</v>
      </c>
      <c r="T28" s="37">
        <f t="shared" si="23"/>
        <v>0</v>
      </c>
      <c r="U28" s="37">
        <f t="shared" si="23"/>
        <v>0</v>
      </c>
      <c r="V28" s="37">
        <f t="shared" si="23"/>
        <v>0</v>
      </c>
      <c r="W28" s="37">
        <f t="shared" si="23"/>
        <v>0</v>
      </c>
      <c r="X28" s="37">
        <f t="shared" si="23"/>
        <v>0</v>
      </c>
      <c r="Y28" s="37">
        <f t="shared" si="23"/>
        <v>0</v>
      </c>
      <c r="Z28" s="37">
        <f t="shared" si="23"/>
        <v>0</v>
      </c>
      <c r="AA28" s="37">
        <f t="shared" si="23"/>
        <v>0</v>
      </c>
      <c r="AB28" s="37">
        <f t="shared" si="23"/>
        <v>0</v>
      </c>
      <c r="AC28" s="93">
        <f t="shared" si="1"/>
        <v>5.8712325564666958</v>
      </c>
      <c r="AD28" s="26"/>
      <c r="AE28" s="49"/>
      <c r="AF28" s="37">
        <f t="shared" ref="AF28:AF29" si="24">AF29</f>
        <v>30</v>
      </c>
    </row>
    <row r="29" spans="1:32">
      <c r="A29" s="15" t="s">
        <v>38</v>
      </c>
      <c r="B29" s="2" t="s">
        <v>29</v>
      </c>
      <c r="C29" s="34">
        <f>C30</f>
        <v>444864</v>
      </c>
      <c r="D29" s="34">
        <f t="shared" si="23"/>
        <v>444864</v>
      </c>
      <c r="E29" s="34">
        <f t="shared" si="23"/>
        <v>0</v>
      </c>
      <c r="F29" s="34">
        <f t="shared" si="23"/>
        <v>444864</v>
      </c>
      <c r="G29" s="34">
        <f t="shared" si="23"/>
        <v>0</v>
      </c>
      <c r="H29" s="34">
        <f t="shared" si="23"/>
        <v>0</v>
      </c>
      <c r="I29" s="34">
        <f t="shared" si="23"/>
        <v>0</v>
      </c>
      <c r="J29" s="34">
        <f t="shared" si="23"/>
        <v>0</v>
      </c>
      <c r="K29" s="34">
        <f t="shared" si="23"/>
        <v>0</v>
      </c>
      <c r="L29" s="34">
        <f t="shared" si="23"/>
        <v>0</v>
      </c>
      <c r="M29" s="34">
        <f t="shared" si="23"/>
        <v>0</v>
      </c>
      <c r="N29" s="34">
        <f t="shared" si="23"/>
        <v>0</v>
      </c>
      <c r="O29" s="34">
        <f t="shared" si="23"/>
        <v>0</v>
      </c>
      <c r="P29" s="34">
        <f t="shared" si="23"/>
        <v>26119</v>
      </c>
      <c r="Q29" s="34">
        <f t="shared" si="23"/>
        <v>26119</v>
      </c>
      <c r="R29" s="34">
        <f t="shared" si="23"/>
        <v>0</v>
      </c>
      <c r="S29" s="34">
        <f t="shared" si="23"/>
        <v>26119</v>
      </c>
      <c r="T29" s="34">
        <f t="shared" si="23"/>
        <v>0</v>
      </c>
      <c r="U29" s="34">
        <f t="shared" si="23"/>
        <v>0</v>
      </c>
      <c r="V29" s="34">
        <f t="shared" si="23"/>
        <v>0</v>
      </c>
      <c r="W29" s="34">
        <f t="shared" si="23"/>
        <v>0</v>
      </c>
      <c r="X29" s="34">
        <f t="shared" si="23"/>
        <v>0</v>
      </c>
      <c r="Y29" s="34">
        <f t="shared" si="23"/>
        <v>0</v>
      </c>
      <c r="Z29" s="34">
        <f t="shared" si="23"/>
        <v>0</v>
      </c>
      <c r="AA29" s="34">
        <f t="shared" si="23"/>
        <v>0</v>
      </c>
      <c r="AB29" s="34">
        <f t="shared" si="23"/>
        <v>0</v>
      </c>
      <c r="AC29" s="90">
        <f t="shared" si="1"/>
        <v>5.8712325564666958</v>
      </c>
      <c r="AD29" s="16"/>
      <c r="AE29" s="44"/>
      <c r="AF29" s="34">
        <f t="shared" si="24"/>
        <v>30</v>
      </c>
    </row>
    <row r="30" spans="1:32">
      <c r="A30" s="16" t="s">
        <v>36</v>
      </c>
      <c r="B30" s="2" t="s">
        <v>37</v>
      </c>
      <c r="C30" s="34">
        <f>C31+C46</f>
        <v>444864</v>
      </c>
      <c r="D30" s="34">
        <f t="shared" ref="D30:AB30" si="25">D31+D46</f>
        <v>444864</v>
      </c>
      <c r="E30" s="34">
        <f t="shared" si="25"/>
        <v>0</v>
      </c>
      <c r="F30" s="34">
        <f t="shared" si="25"/>
        <v>444864</v>
      </c>
      <c r="G30" s="34">
        <f t="shared" si="25"/>
        <v>0</v>
      </c>
      <c r="H30" s="34">
        <f t="shared" si="25"/>
        <v>0</v>
      </c>
      <c r="I30" s="34">
        <f t="shared" si="25"/>
        <v>0</v>
      </c>
      <c r="J30" s="34">
        <f t="shared" si="25"/>
        <v>0</v>
      </c>
      <c r="K30" s="34">
        <f t="shared" si="25"/>
        <v>0</v>
      </c>
      <c r="L30" s="34">
        <f t="shared" si="25"/>
        <v>0</v>
      </c>
      <c r="M30" s="34">
        <f t="shared" si="25"/>
        <v>0</v>
      </c>
      <c r="N30" s="34">
        <f t="shared" si="25"/>
        <v>0</v>
      </c>
      <c r="O30" s="34">
        <f t="shared" si="25"/>
        <v>0</v>
      </c>
      <c r="P30" s="34">
        <f t="shared" si="25"/>
        <v>26119</v>
      </c>
      <c r="Q30" s="34">
        <f t="shared" si="25"/>
        <v>26119</v>
      </c>
      <c r="R30" s="34">
        <f t="shared" si="25"/>
        <v>0</v>
      </c>
      <c r="S30" s="34">
        <f t="shared" si="25"/>
        <v>26119</v>
      </c>
      <c r="T30" s="34">
        <f t="shared" si="25"/>
        <v>0</v>
      </c>
      <c r="U30" s="34">
        <f t="shared" si="25"/>
        <v>0</v>
      </c>
      <c r="V30" s="34">
        <f t="shared" si="25"/>
        <v>0</v>
      </c>
      <c r="W30" s="34">
        <f t="shared" si="25"/>
        <v>0</v>
      </c>
      <c r="X30" s="34">
        <f t="shared" si="25"/>
        <v>0</v>
      </c>
      <c r="Y30" s="34">
        <f t="shared" si="25"/>
        <v>0</v>
      </c>
      <c r="Z30" s="34">
        <f t="shared" si="25"/>
        <v>0</v>
      </c>
      <c r="AA30" s="34">
        <f t="shared" si="25"/>
        <v>0</v>
      </c>
      <c r="AB30" s="34">
        <f t="shared" si="25"/>
        <v>0</v>
      </c>
      <c r="AC30" s="90">
        <f t="shared" ref="AC30:AC50" si="26">P30/C30*100</f>
        <v>5.8712325564666958</v>
      </c>
      <c r="AD30" s="16"/>
      <c r="AE30" s="44"/>
      <c r="AF30" s="34">
        <f t="shared" ref="AF30" si="27">AF31+AF46</f>
        <v>30</v>
      </c>
    </row>
    <row r="31" spans="1:32" ht="19.5">
      <c r="A31" s="21" t="s">
        <v>52</v>
      </c>
      <c r="B31" s="56" t="s">
        <v>32</v>
      </c>
      <c r="C31" s="38">
        <f>C32+C33+C41</f>
        <v>299607</v>
      </c>
      <c r="D31" s="38">
        <f t="shared" ref="D31:AB31" si="28">D32+D33+D41</f>
        <v>299607</v>
      </c>
      <c r="E31" s="38">
        <f t="shared" si="28"/>
        <v>0</v>
      </c>
      <c r="F31" s="38">
        <f t="shared" si="28"/>
        <v>299607</v>
      </c>
      <c r="G31" s="38">
        <f t="shared" si="28"/>
        <v>0</v>
      </c>
      <c r="H31" s="38">
        <f t="shared" si="28"/>
        <v>0</v>
      </c>
      <c r="I31" s="38">
        <f t="shared" si="28"/>
        <v>0</v>
      </c>
      <c r="J31" s="38">
        <f t="shared" si="28"/>
        <v>0</v>
      </c>
      <c r="K31" s="38">
        <f t="shared" si="28"/>
        <v>0</v>
      </c>
      <c r="L31" s="38">
        <f t="shared" si="28"/>
        <v>0</v>
      </c>
      <c r="M31" s="38">
        <f t="shared" si="28"/>
        <v>0</v>
      </c>
      <c r="N31" s="38">
        <f t="shared" si="28"/>
        <v>0</v>
      </c>
      <c r="O31" s="38">
        <f t="shared" si="28"/>
        <v>0</v>
      </c>
      <c r="P31" s="38">
        <f t="shared" si="28"/>
        <v>8272</v>
      </c>
      <c r="Q31" s="38">
        <f t="shared" si="28"/>
        <v>8272</v>
      </c>
      <c r="R31" s="38">
        <f t="shared" si="28"/>
        <v>0</v>
      </c>
      <c r="S31" s="38">
        <f t="shared" si="28"/>
        <v>8272</v>
      </c>
      <c r="T31" s="38">
        <f t="shared" si="28"/>
        <v>0</v>
      </c>
      <c r="U31" s="38">
        <f t="shared" si="28"/>
        <v>0</v>
      </c>
      <c r="V31" s="38">
        <f t="shared" si="28"/>
        <v>0</v>
      </c>
      <c r="W31" s="38">
        <f t="shared" si="28"/>
        <v>0</v>
      </c>
      <c r="X31" s="38">
        <f t="shared" si="28"/>
        <v>0</v>
      </c>
      <c r="Y31" s="38">
        <f t="shared" si="28"/>
        <v>0</v>
      </c>
      <c r="Z31" s="38">
        <f t="shared" si="28"/>
        <v>0</v>
      </c>
      <c r="AA31" s="38">
        <f t="shared" si="28"/>
        <v>0</v>
      </c>
      <c r="AB31" s="38">
        <f t="shared" si="28"/>
        <v>0</v>
      </c>
      <c r="AC31" s="90">
        <f t="shared" si="26"/>
        <v>2.7609501780666004</v>
      </c>
      <c r="AD31" s="31"/>
      <c r="AE31" s="51"/>
      <c r="AF31" s="38">
        <f t="shared" ref="AF31" si="29">AF32+AF33+AF41</f>
        <v>12</v>
      </c>
    </row>
    <row r="32" spans="1:32" ht="37.5">
      <c r="A32" s="12">
        <v>1</v>
      </c>
      <c r="B32" s="5" t="s">
        <v>127</v>
      </c>
      <c r="C32" s="39">
        <f t="shared" ref="C32" si="30">D32+I32</f>
        <v>9000</v>
      </c>
      <c r="D32" s="39">
        <f t="shared" ref="D32" si="31">SUM(E32:H32)</f>
        <v>9000</v>
      </c>
      <c r="E32" s="35"/>
      <c r="F32" s="35">
        <v>9000</v>
      </c>
      <c r="G32" s="35"/>
      <c r="H32" s="35"/>
      <c r="I32" s="35"/>
      <c r="J32" s="35"/>
      <c r="K32" s="35"/>
      <c r="L32" s="35"/>
      <c r="M32" s="35"/>
      <c r="N32" s="35"/>
      <c r="O32" s="35"/>
      <c r="P32" s="35"/>
      <c r="Q32" s="35"/>
      <c r="R32" s="35"/>
      <c r="S32" s="35"/>
      <c r="T32" s="35"/>
      <c r="U32" s="35"/>
      <c r="V32" s="35"/>
      <c r="W32" s="35"/>
      <c r="X32" s="35"/>
      <c r="Y32" s="35"/>
      <c r="Z32" s="35"/>
      <c r="AA32" s="35"/>
      <c r="AB32" s="35"/>
      <c r="AC32" s="91">
        <f t="shared" si="26"/>
        <v>0</v>
      </c>
      <c r="AD32" s="12" t="s">
        <v>315</v>
      </c>
      <c r="AE32" s="45"/>
      <c r="AF32">
        <v>1</v>
      </c>
    </row>
    <row r="33" spans="1:32" ht="70.5" customHeight="1">
      <c r="A33" s="16">
        <v>2</v>
      </c>
      <c r="B33" s="2" t="s">
        <v>118</v>
      </c>
      <c r="C33" s="34">
        <f>SUM(C34:C40)</f>
        <v>54780</v>
      </c>
      <c r="D33" s="34">
        <f t="shared" ref="D33:AB33" si="32">SUM(D34:D40)</f>
        <v>54780</v>
      </c>
      <c r="E33" s="34">
        <f t="shared" si="32"/>
        <v>0</v>
      </c>
      <c r="F33" s="34">
        <f t="shared" si="32"/>
        <v>54780</v>
      </c>
      <c r="G33" s="34">
        <f t="shared" si="32"/>
        <v>0</v>
      </c>
      <c r="H33" s="34">
        <f t="shared" si="32"/>
        <v>0</v>
      </c>
      <c r="I33" s="34">
        <f t="shared" si="32"/>
        <v>0</v>
      </c>
      <c r="J33" s="34">
        <f t="shared" si="32"/>
        <v>0</v>
      </c>
      <c r="K33" s="34">
        <f t="shared" si="32"/>
        <v>0</v>
      </c>
      <c r="L33" s="34">
        <f t="shared" si="32"/>
        <v>0</v>
      </c>
      <c r="M33" s="34">
        <f t="shared" si="32"/>
        <v>0</v>
      </c>
      <c r="N33" s="34">
        <f t="shared" si="32"/>
        <v>0</v>
      </c>
      <c r="O33" s="34">
        <f t="shared" si="32"/>
        <v>0</v>
      </c>
      <c r="P33" s="34">
        <f t="shared" si="32"/>
        <v>5992</v>
      </c>
      <c r="Q33" s="34">
        <f t="shared" si="32"/>
        <v>5992</v>
      </c>
      <c r="R33" s="34">
        <f t="shared" si="32"/>
        <v>0</v>
      </c>
      <c r="S33" s="34">
        <f t="shared" si="32"/>
        <v>5992</v>
      </c>
      <c r="T33" s="34">
        <f t="shared" si="32"/>
        <v>0</v>
      </c>
      <c r="U33" s="34">
        <f t="shared" si="32"/>
        <v>0</v>
      </c>
      <c r="V33" s="34">
        <f t="shared" si="32"/>
        <v>0</v>
      </c>
      <c r="W33" s="34">
        <f t="shared" si="32"/>
        <v>0</v>
      </c>
      <c r="X33" s="34">
        <f t="shared" si="32"/>
        <v>0</v>
      </c>
      <c r="Y33" s="34">
        <f t="shared" si="32"/>
        <v>0</v>
      </c>
      <c r="Z33" s="34">
        <f t="shared" si="32"/>
        <v>0</v>
      </c>
      <c r="AA33" s="34">
        <f t="shared" si="32"/>
        <v>0</v>
      </c>
      <c r="AB33" s="34">
        <f t="shared" si="32"/>
        <v>0</v>
      </c>
      <c r="AC33" s="90">
        <f t="shared" si="26"/>
        <v>10.938298649142023</v>
      </c>
      <c r="AD33" s="16"/>
      <c r="AE33" s="44"/>
      <c r="AF33" s="34">
        <f t="shared" ref="AF33" si="33">SUM(AF34:AF40)</f>
        <v>7</v>
      </c>
    </row>
    <row r="34" spans="1:32" ht="63" customHeight="1">
      <c r="A34" s="17"/>
      <c r="B34" s="18" t="s">
        <v>304</v>
      </c>
      <c r="C34" s="36">
        <f t="shared" ref="C34:C40" si="34">D34+I34</f>
        <v>5000</v>
      </c>
      <c r="D34" s="36">
        <f t="shared" ref="D34:D40" si="35">SUM(E34:H34)</f>
        <v>5000</v>
      </c>
      <c r="E34" s="36"/>
      <c r="F34" s="36">
        <v>5000</v>
      </c>
      <c r="G34" s="36"/>
      <c r="H34" s="36"/>
      <c r="I34" s="36"/>
      <c r="J34" s="36"/>
      <c r="K34" s="36"/>
      <c r="L34" s="36"/>
      <c r="M34" s="36"/>
      <c r="N34" s="36"/>
      <c r="O34" s="36"/>
      <c r="P34" s="36">
        <f t="shared" ref="P34:P40" si="36">Q34+V34</f>
        <v>1216</v>
      </c>
      <c r="Q34" s="36">
        <f t="shared" ref="Q34:Q40" si="37">R34+S34+T34+U34</f>
        <v>1216</v>
      </c>
      <c r="R34" s="36"/>
      <c r="S34" s="109">
        <v>1216</v>
      </c>
      <c r="T34" s="36"/>
      <c r="U34" s="36"/>
      <c r="V34" s="36"/>
      <c r="W34" s="36"/>
      <c r="X34" s="36"/>
      <c r="Y34" s="36"/>
      <c r="Z34" s="36"/>
      <c r="AA34" s="36"/>
      <c r="AB34" s="36"/>
      <c r="AC34" s="91">
        <f t="shared" si="26"/>
        <v>24.32</v>
      </c>
      <c r="AD34" s="30" t="s">
        <v>261</v>
      </c>
      <c r="AE34" s="47"/>
      <c r="AF34">
        <v>1</v>
      </c>
    </row>
    <row r="35" spans="1:32" ht="56.25">
      <c r="A35" s="17"/>
      <c r="B35" s="18" t="s">
        <v>128</v>
      </c>
      <c r="C35" s="36">
        <f t="shared" si="34"/>
        <v>3000</v>
      </c>
      <c r="D35" s="36">
        <f t="shared" si="35"/>
        <v>3000</v>
      </c>
      <c r="E35" s="36"/>
      <c r="F35" s="36">
        <v>3000</v>
      </c>
      <c r="G35" s="36"/>
      <c r="H35" s="36"/>
      <c r="I35" s="36"/>
      <c r="J35" s="36"/>
      <c r="K35" s="36"/>
      <c r="L35" s="36"/>
      <c r="M35" s="36"/>
      <c r="N35" s="36"/>
      <c r="O35" s="36"/>
      <c r="P35" s="36">
        <f t="shared" si="36"/>
        <v>0</v>
      </c>
      <c r="Q35" s="36">
        <f t="shared" si="37"/>
        <v>0</v>
      </c>
      <c r="R35" s="36"/>
      <c r="S35" s="36"/>
      <c r="T35" s="36"/>
      <c r="U35" s="36"/>
      <c r="V35" s="36"/>
      <c r="W35" s="36"/>
      <c r="X35" s="36"/>
      <c r="Y35" s="36"/>
      <c r="Z35" s="36"/>
      <c r="AA35" s="36"/>
      <c r="AB35" s="36"/>
      <c r="AC35" s="91">
        <f t="shared" si="26"/>
        <v>0</v>
      </c>
      <c r="AD35" s="30" t="s">
        <v>266</v>
      </c>
      <c r="AE35" s="47"/>
      <c r="AF35">
        <v>1</v>
      </c>
    </row>
    <row r="36" spans="1:32" ht="56.25">
      <c r="A36" s="17"/>
      <c r="B36" s="18" t="s">
        <v>129</v>
      </c>
      <c r="C36" s="36">
        <f t="shared" si="34"/>
        <v>9780</v>
      </c>
      <c r="D36" s="36">
        <f t="shared" si="35"/>
        <v>9780</v>
      </c>
      <c r="E36" s="36"/>
      <c r="F36" s="36">
        <v>9780</v>
      </c>
      <c r="G36" s="36"/>
      <c r="H36" s="36"/>
      <c r="I36" s="36"/>
      <c r="J36" s="36"/>
      <c r="K36" s="36"/>
      <c r="L36" s="36"/>
      <c r="M36" s="36"/>
      <c r="N36" s="36"/>
      <c r="O36" s="36"/>
      <c r="P36" s="36">
        <f t="shared" si="36"/>
        <v>0</v>
      </c>
      <c r="Q36" s="36">
        <f t="shared" si="37"/>
        <v>0</v>
      </c>
      <c r="R36" s="36"/>
      <c r="S36" s="36"/>
      <c r="T36" s="36"/>
      <c r="U36" s="36"/>
      <c r="V36" s="36"/>
      <c r="W36" s="36"/>
      <c r="X36" s="36"/>
      <c r="Y36" s="36"/>
      <c r="Z36" s="36"/>
      <c r="AA36" s="36"/>
      <c r="AB36" s="36"/>
      <c r="AC36" s="91">
        <f t="shared" si="26"/>
        <v>0</v>
      </c>
      <c r="AD36" s="30" t="s">
        <v>313</v>
      </c>
      <c r="AE36" s="47"/>
      <c r="AF36">
        <v>1</v>
      </c>
    </row>
    <row r="37" spans="1:32" ht="56.25">
      <c r="A37" s="17"/>
      <c r="B37" s="18" t="s">
        <v>130</v>
      </c>
      <c r="C37" s="36">
        <f t="shared" si="34"/>
        <v>16000</v>
      </c>
      <c r="D37" s="36">
        <f t="shared" si="35"/>
        <v>16000</v>
      </c>
      <c r="E37" s="36"/>
      <c r="F37" s="36">
        <v>16000</v>
      </c>
      <c r="G37" s="36"/>
      <c r="H37" s="36"/>
      <c r="I37" s="36"/>
      <c r="J37" s="36"/>
      <c r="K37" s="36"/>
      <c r="L37" s="36"/>
      <c r="M37" s="36"/>
      <c r="N37" s="36"/>
      <c r="O37" s="36"/>
      <c r="P37" s="36">
        <f t="shared" si="36"/>
        <v>646</v>
      </c>
      <c r="Q37" s="36">
        <f t="shared" si="37"/>
        <v>646</v>
      </c>
      <c r="R37" s="36"/>
      <c r="S37" s="109">
        <v>646</v>
      </c>
      <c r="T37" s="36"/>
      <c r="U37" s="36"/>
      <c r="V37" s="36"/>
      <c r="W37" s="36"/>
      <c r="X37" s="36"/>
      <c r="Y37" s="36"/>
      <c r="Z37" s="36"/>
      <c r="AA37" s="36"/>
      <c r="AB37" s="36"/>
      <c r="AC37" s="94">
        <f t="shared" si="26"/>
        <v>4.0375000000000005</v>
      </c>
      <c r="AD37" s="30" t="s">
        <v>315</v>
      </c>
      <c r="AE37" s="47"/>
      <c r="AF37">
        <v>1</v>
      </c>
    </row>
    <row r="38" spans="1:32" ht="56.25">
      <c r="A38" s="17"/>
      <c r="B38" s="18" t="s">
        <v>316</v>
      </c>
      <c r="C38" s="36">
        <f t="shared" si="34"/>
        <v>10000</v>
      </c>
      <c r="D38" s="36">
        <f t="shared" si="35"/>
        <v>10000</v>
      </c>
      <c r="E38" s="36"/>
      <c r="F38" s="36">
        <v>10000</v>
      </c>
      <c r="G38" s="36"/>
      <c r="H38" s="36"/>
      <c r="I38" s="36"/>
      <c r="J38" s="36"/>
      <c r="K38" s="36"/>
      <c r="L38" s="36"/>
      <c r="M38" s="36"/>
      <c r="N38" s="36"/>
      <c r="O38" s="36"/>
      <c r="P38" s="36">
        <f t="shared" si="36"/>
        <v>3830</v>
      </c>
      <c r="Q38" s="36">
        <f t="shared" si="37"/>
        <v>3830</v>
      </c>
      <c r="R38" s="36"/>
      <c r="S38" s="109">
        <v>3830</v>
      </c>
      <c r="T38" s="36"/>
      <c r="U38" s="36"/>
      <c r="V38" s="36"/>
      <c r="W38" s="36"/>
      <c r="X38" s="36"/>
      <c r="Y38" s="36"/>
      <c r="Z38" s="36"/>
      <c r="AA38" s="36"/>
      <c r="AB38" s="36"/>
      <c r="AC38" s="94">
        <f t="shared" si="26"/>
        <v>38.299999999999997</v>
      </c>
      <c r="AD38" s="30" t="s">
        <v>261</v>
      </c>
      <c r="AE38" s="47"/>
      <c r="AF38">
        <v>1</v>
      </c>
    </row>
    <row r="39" spans="1:32" ht="56.25">
      <c r="A39" s="17"/>
      <c r="B39" s="18" t="s">
        <v>131</v>
      </c>
      <c r="C39" s="36">
        <f t="shared" si="34"/>
        <v>5000</v>
      </c>
      <c r="D39" s="36">
        <f t="shared" si="35"/>
        <v>5000</v>
      </c>
      <c r="E39" s="36"/>
      <c r="F39" s="36">
        <v>5000</v>
      </c>
      <c r="G39" s="36"/>
      <c r="H39" s="36"/>
      <c r="I39" s="36"/>
      <c r="J39" s="36"/>
      <c r="K39" s="36"/>
      <c r="L39" s="36"/>
      <c r="M39" s="36"/>
      <c r="N39" s="36"/>
      <c r="O39" s="36"/>
      <c r="P39" s="36">
        <f t="shared" si="36"/>
        <v>0</v>
      </c>
      <c r="Q39" s="36">
        <f t="shared" si="37"/>
        <v>0</v>
      </c>
      <c r="R39" s="36"/>
      <c r="S39" s="103"/>
      <c r="T39" s="36"/>
      <c r="U39" s="36"/>
      <c r="V39" s="36"/>
      <c r="W39" s="36"/>
      <c r="X39" s="36"/>
      <c r="Y39" s="36"/>
      <c r="Z39" s="36"/>
      <c r="AA39" s="36"/>
      <c r="AB39" s="36"/>
      <c r="AC39" s="94">
        <f t="shared" si="26"/>
        <v>0</v>
      </c>
      <c r="AD39" s="30" t="s">
        <v>264</v>
      </c>
      <c r="AE39" s="47"/>
      <c r="AF39">
        <v>1</v>
      </c>
    </row>
    <row r="40" spans="1:32" ht="69.75" customHeight="1">
      <c r="A40" s="17"/>
      <c r="B40" s="18" t="s">
        <v>303</v>
      </c>
      <c r="C40" s="36">
        <f t="shared" si="34"/>
        <v>6000</v>
      </c>
      <c r="D40" s="36">
        <f t="shared" si="35"/>
        <v>6000</v>
      </c>
      <c r="E40" s="36"/>
      <c r="F40" s="36">
        <v>6000</v>
      </c>
      <c r="G40" s="36"/>
      <c r="H40" s="36"/>
      <c r="I40" s="36"/>
      <c r="J40" s="36"/>
      <c r="K40" s="36"/>
      <c r="L40" s="36"/>
      <c r="M40" s="36"/>
      <c r="N40" s="36"/>
      <c r="O40" s="36"/>
      <c r="P40" s="36">
        <f t="shared" si="36"/>
        <v>300</v>
      </c>
      <c r="Q40" s="36">
        <f t="shared" si="37"/>
        <v>300</v>
      </c>
      <c r="R40" s="36"/>
      <c r="S40" s="109">
        <v>300</v>
      </c>
      <c r="T40" s="36"/>
      <c r="U40" s="36"/>
      <c r="V40" s="36"/>
      <c r="W40" s="36"/>
      <c r="X40" s="36"/>
      <c r="Y40" s="36"/>
      <c r="Z40" s="36"/>
      <c r="AA40" s="36"/>
      <c r="AB40" s="36"/>
      <c r="AC40" s="94">
        <f t="shared" si="26"/>
        <v>5</v>
      </c>
      <c r="AD40" s="30" t="s">
        <v>265</v>
      </c>
      <c r="AE40" s="47"/>
      <c r="AF40">
        <v>1</v>
      </c>
    </row>
    <row r="41" spans="1:32" ht="56.25">
      <c r="A41" s="16">
        <v>3</v>
      </c>
      <c r="B41" s="2" t="s">
        <v>132</v>
      </c>
      <c r="C41" s="34">
        <f>SUM(C42:C45)</f>
        <v>235827</v>
      </c>
      <c r="D41" s="34">
        <f t="shared" ref="D41:AB41" si="38">SUM(D42:D45)</f>
        <v>235827</v>
      </c>
      <c r="E41" s="34">
        <f t="shared" si="38"/>
        <v>0</v>
      </c>
      <c r="F41" s="34">
        <f t="shared" si="38"/>
        <v>235827</v>
      </c>
      <c r="G41" s="34">
        <f t="shared" si="38"/>
        <v>0</v>
      </c>
      <c r="H41" s="34">
        <f t="shared" si="38"/>
        <v>0</v>
      </c>
      <c r="I41" s="34">
        <f t="shared" si="38"/>
        <v>0</v>
      </c>
      <c r="J41" s="34">
        <f t="shared" si="38"/>
        <v>0</v>
      </c>
      <c r="K41" s="34">
        <f t="shared" si="38"/>
        <v>0</v>
      </c>
      <c r="L41" s="34">
        <f t="shared" si="38"/>
        <v>0</v>
      </c>
      <c r="M41" s="34">
        <f t="shared" si="38"/>
        <v>0</v>
      </c>
      <c r="N41" s="34">
        <f t="shared" si="38"/>
        <v>0</v>
      </c>
      <c r="O41" s="34">
        <f t="shared" si="38"/>
        <v>0</v>
      </c>
      <c r="P41" s="34">
        <f t="shared" si="38"/>
        <v>2280</v>
      </c>
      <c r="Q41" s="34">
        <f t="shared" si="38"/>
        <v>2280</v>
      </c>
      <c r="R41" s="34">
        <f t="shared" si="38"/>
        <v>0</v>
      </c>
      <c r="S41" s="34">
        <f t="shared" si="38"/>
        <v>2280</v>
      </c>
      <c r="T41" s="34">
        <f t="shared" si="38"/>
        <v>0</v>
      </c>
      <c r="U41" s="34">
        <f t="shared" si="38"/>
        <v>0</v>
      </c>
      <c r="V41" s="34">
        <f t="shared" si="38"/>
        <v>0</v>
      </c>
      <c r="W41" s="34">
        <f t="shared" si="38"/>
        <v>0</v>
      </c>
      <c r="X41" s="34">
        <f t="shared" si="38"/>
        <v>0</v>
      </c>
      <c r="Y41" s="34">
        <f t="shared" si="38"/>
        <v>0</v>
      </c>
      <c r="Z41" s="34">
        <f t="shared" si="38"/>
        <v>0</v>
      </c>
      <c r="AA41" s="34">
        <f t="shared" si="38"/>
        <v>0</v>
      </c>
      <c r="AB41" s="34">
        <f t="shared" si="38"/>
        <v>0</v>
      </c>
      <c r="AC41" s="91">
        <f t="shared" si="26"/>
        <v>0.96681041611011465</v>
      </c>
      <c r="AD41" s="16"/>
      <c r="AE41" s="44"/>
      <c r="AF41" s="34">
        <f t="shared" ref="AF41" si="39">SUM(AF42:AF45)</f>
        <v>4</v>
      </c>
    </row>
    <row r="42" spans="1:32" ht="82.5" customHeight="1">
      <c r="A42" s="17"/>
      <c r="B42" s="18" t="s">
        <v>133</v>
      </c>
      <c r="C42" s="36">
        <f t="shared" ref="C42:C45" si="40">D42+I42</f>
        <v>27553</v>
      </c>
      <c r="D42" s="36">
        <f t="shared" ref="D42:D45" si="41">SUM(E42:H42)</f>
        <v>27553</v>
      </c>
      <c r="E42" s="36"/>
      <c r="F42" s="36">
        <v>27553</v>
      </c>
      <c r="G42" s="36"/>
      <c r="H42" s="36"/>
      <c r="I42" s="36"/>
      <c r="J42" s="36"/>
      <c r="K42" s="36"/>
      <c r="L42" s="36"/>
      <c r="M42" s="36"/>
      <c r="N42" s="36"/>
      <c r="O42" s="36"/>
      <c r="P42" s="36">
        <f t="shared" ref="P42:P45" si="42">Q42+V42</f>
        <v>0</v>
      </c>
      <c r="Q42" s="36">
        <f t="shared" ref="Q42:Q45" si="43">R42+S42+T42+U42</f>
        <v>0</v>
      </c>
      <c r="R42" s="36"/>
      <c r="S42" s="36"/>
      <c r="T42" s="36"/>
      <c r="U42" s="36"/>
      <c r="V42" s="36"/>
      <c r="W42" s="36"/>
      <c r="X42" s="36"/>
      <c r="Y42" s="36"/>
      <c r="Z42" s="36"/>
      <c r="AA42" s="36"/>
      <c r="AB42" s="36"/>
      <c r="AC42" s="91">
        <f t="shared" si="26"/>
        <v>0</v>
      </c>
      <c r="AD42" s="30" t="s">
        <v>262</v>
      </c>
      <c r="AE42" s="47"/>
      <c r="AF42">
        <v>1</v>
      </c>
    </row>
    <row r="43" spans="1:32" ht="80.25" customHeight="1">
      <c r="A43" s="17"/>
      <c r="B43" s="18" t="s">
        <v>285</v>
      </c>
      <c r="C43" s="36">
        <f t="shared" si="40"/>
        <v>55179</v>
      </c>
      <c r="D43" s="36">
        <f t="shared" si="41"/>
        <v>55179</v>
      </c>
      <c r="E43" s="36"/>
      <c r="F43" s="36">
        <v>55179</v>
      </c>
      <c r="G43" s="36"/>
      <c r="H43" s="36"/>
      <c r="I43" s="36"/>
      <c r="J43" s="36"/>
      <c r="K43" s="36"/>
      <c r="L43" s="36"/>
      <c r="M43" s="36"/>
      <c r="N43" s="36"/>
      <c r="O43" s="36"/>
      <c r="P43" s="36">
        <f t="shared" si="42"/>
        <v>0</v>
      </c>
      <c r="Q43" s="36">
        <f t="shared" si="43"/>
        <v>0</v>
      </c>
      <c r="R43" s="36"/>
      <c r="S43" s="36"/>
      <c r="T43" s="36"/>
      <c r="U43" s="36"/>
      <c r="V43" s="36"/>
      <c r="W43" s="36"/>
      <c r="X43" s="36"/>
      <c r="Y43" s="36"/>
      <c r="Z43" s="36"/>
      <c r="AA43" s="36"/>
      <c r="AB43" s="36"/>
      <c r="AC43" s="91">
        <f t="shared" si="26"/>
        <v>0</v>
      </c>
      <c r="AD43" s="30" t="s">
        <v>265</v>
      </c>
      <c r="AE43" s="47"/>
      <c r="AF43">
        <v>1</v>
      </c>
    </row>
    <row r="44" spans="1:32" ht="66" customHeight="1">
      <c r="A44" s="17"/>
      <c r="B44" s="18" t="s">
        <v>134</v>
      </c>
      <c r="C44" s="36">
        <f t="shared" si="40"/>
        <v>98355</v>
      </c>
      <c r="D44" s="36">
        <f t="shared" si="41"/>
        <v>98355</v>
      </c>
      <c r="E44" s="36"/>
      <c r="F44" s="36">
        <v>98355</v>
      </c>
      <c r="G44" s="36"/>
      <c r="H44" s="36"/>
      <c r="I44" s="36"/>
      <c r="J44" s="36"/>
      <c r="K44" s="36"/>
      <c r="L44" s="36"/>
      <c r="M44" s="36"/>
      <c r="N44" s="36"/>
      <c r="O44" s="36"/>
      <c r="P44" s="36">
        <f t="shared" si="42"/>
        <v>2280</v>
      </c>
      <c r="Q44" s="36">
        <f t="shared" si="43"/>
        <v>2280</v>
      </c>
      <c r="R44" s="36"/>
      <c r="S44" s="109">
        <v>2280</v>
      </c>
      <c r="T44" s="36"/>
      <c r="U44" s="36"/>
      <c r="V44" s="36"/>
      <c r="W44" s="36"/>
      <c r="X44" s="36"/>
      <c r="Y44" s="36"/>
      <c r="Z44" s="36"/>
      <c r="AA44" s="36"/>
      <c r="AB44" s="36"/>
      <c r="AC44" s="91">
        <f t="shared" si="26"/>
        <v>2.3181332926643283</v>
      </c>
      <c r="AD44" s="30" t="s">
        <v>315</v>
      </c>
      <c r="AE44" s="47"/>
      <c r="AF44">
        <v>1</v>
      </c>
    </row>
    <row r="45" spans="1:32" ht="77.25" customHeight="1">
      <c r="A45" s="17"/>
      <c r="B45" s="18" t="s">
        <v>135</v>
      </c>
      <c r="C45" s="36">
        <f t="shared" si="40"/>
        <v>54740</v>
      </c>
      <c r="D45" s="36">
        <f t="shared" si="41"/>
        <v>54740</v>
      </c>
      <c r="E45" s="36"/>
      <c r="F45" s="36">
        <v>54740</v>
      </c>
      <c r="G45" s="36"/>
      <c r="H45" s="36"/>
      <c r="I45" s="36"/>
      <c r="J45" s="36"/>
      <c r="K45" s="36"/>
      <c r="L45" s="36"/>
      <c r="M45" s="36"/>
      <c r="N45" s="36"/>
      <c r="O45" s="36"/>
      <c r="P45" s="36">
        <f t="shared" si="42"/>
        <v>0</v>
      </c>
      <c r="Q45" s="36">
        <f t="shared" si="43"/>
        <v>0</v>
      </c>
      <c r="R45" s="36"/>
      <c r="S45" s="36"/>
      <c r="T45" s="36"/>
      <c r="U45" s="36"/>
      <c r="V45" s="36"/>
      <c r="W45" s="36"/>
      <c r="X45" s="36"/>
      <c r="Y45" s="36"/>
      <c r="Z45" s="36"/>
      <c r="AA45" s="36"/>
      <c r="AB45" s="36"/>
      <c r="AC45" s="91">
        <f t="shared" si="26"/>
        <v>0</v>
      </c>
      <c r="AD45" s="30" t="s">
        <v>268</v>
      </c>
      <c r="AE45" s="47"/>
      <c r="AF45">
        <v>1</v>
      </c>
    </row>
    <row r="46" spans="1:32" ht="19.5">
      <c r="A46" s="21" t="s">
        <v>46</v>
      </c>
      <c r="B46" s="56" t="s">
        <v>33</v>
      </c>
      <c r="C46" s="38">
        <f>SUM(C47:C52,C55:C59)</f>
        <v>145257</v>
      </c>
      <c r="D46" s="38">
        <f t="shared" ref="D46:AB46" si="44">SUM(D47:D52,D55:D59)</f>
        <v>145257</v>
      </c>
      <c r="E46" s="38">
        <f t="shared" si="44"/>
        <v>0</v>
      </c>
      <c r="F46" s="38">
        <f t="shared" si="44"/>
        <v>145257</v>
      </c>
      <c r="G46" s="38">
        <f t="shared" si="44"/>
        <v>0</v>
      </c>
      <c r="H46" s="38">
        <f t="shared" si="44"/>
        <v>0</v>
      </c>
      <c r="I46" s="38">
        <f t="shared" si="44"/>
        <v>0</v>
      </c>
      <c r="J46" s="38">
        <f t="shared" si="44"/>
        <v>0</v>
      </c>
      <c r="K46" s="38">
        <f t="shared" si="44"/>
        <v>0</v>
      </c>
      <c r="L46" s="38">
        <f t="shared" si="44"/>
        <v>0</v>
      </c>
      <c r="M46" s="38">
        <f t="shared" si="44"/>
        <v>0</v>
      </c>
      <c r="N46" s="38">
        <f t="shared" si="44"/>
        <v>0</v>
      </c>
      <c r="O46" s="38">
        <f t="shared" si="44"/>
        <v>0</v>
      </c>
      <c r="P46" s="38">
        <f t="shared" si="44"/>
        <v>17847</v>
      </c>
      <c r="Q46" s="38">
        <f t="shared" si="44"/>
        <v>17847</v>
      </c>
      <c r="R46" s="38">
        <f t="shared" si="44"/>
        <v>0</v>
      </c>
      <c r="S46" s="38">
        <f t="shared" si="44"/>
        <v>17847</v>
      </c>
      <c r="T46" s="38">
        <f t="shared" si="44"/>
        <v>0</v>
      </c>
      <c r="U46" s="38">
        <f t="shared" si="44"/>
        <v>0</v>
      </c>
      <c r="V46" s="38">
        <f t="shared" si="44"/>
        <v>0</v>
      </c>
      <c r="W46" s="38">
        <f t="shared" si="44"/>
        <v>0</v>
      </c>
      <c r="X46" s="38">
        <f t="shared" si="44"/>
        <v>0</v>
      </c>
      <c r="Y46" s="38">
        <f t="shared" si="44"/>
        <v>0</v>
      </c>
      <c r="Z46" s="38">
        <f t="shared" si="44"/>
        <v>0</v>
      </c>
      <c r="AA46" s="38">
        <f t="shared" si="44"/>
        <v>0</v>
      </c>
      <c r="AB46" s="38">
        <f t="shared" si="44"/>
        <v>0</v>
      </c>
      <c r="AC46" s="96">
        <f t="shared" si="26"/>
        <v>12.28649910159235</v>
      </c>
      <c r="AD46" s="31"/>
      <c r="AE46" s="51"/>
      <c r="AF46" s="38">
        <f t="shared" ref="AF46" si="45">SUM(AF47:AF52,AF55:AF59)</f>
        <v>18</v>
      </c>
    </row>
    <row r="47" spans="1:32" ht="56.25">
      <c r="A47" s="12">
        <v>1</v>
      </c>
      <c r="B47" s="5" t="s">
        <v>136</v>
      </c>
      <c r="C47" s="39">
        <f t="shared" ref="C47:C51" si="46">D47+I47</f>
        <v>10000</v>
      </c>
      <c r="D47" s="39">
        <f t="shared" ref="D47:D51" si="47">SUM(E47:H47)</f>
        <v>10000</v>
      </c>
      <c r="E47" s="35"/>
      <c r="F47" s="35">
        <v>10000</v>
      </c>
      <c r="G47" s="35"/>
      <c r="H47" s="35"/>
      <c r="I47" s="35"/>
      <c r="J47" s="35"/>
      <c r="K47" s="35"/>
      <c r="L47" s="35"/>
      <c r="M47" s="35"/>
      <c r="N47" s="35"/>
      <c r="O47" s="35"/>
      <c r="P47" s="35"/>
      <c r="Q47" s="35"/>
      <c r="R47" s="35"/>
      <c r="S47" s="35"/>
      <c r="T47" s="35"/>
      <c r="U47" s="35"/>
      <c r="V47" s="35"/>
      <c r="W47" s="35"/>
      <c r="X47" s="35"/>
      <c r="Y47" s="35"/>
      <c r="Z47" s="35"/>
      <c r="AA47" s="35"/>
      <c r="AB47" s="35"/>
      <c r="AC47" s="91">
        <f t="shared" si="26"/>
        <v>0</v>
      </c>
      <c r="AD47" s="12" t="s">
        <v>266</v>
      </c>
      <c r="AE47" s="45"/>
      <c r="AF47">
        <v>1</v>
      </c>
    </row>
    <row r="48" spans="1:32" ht="37.5">
      <c r="A48" s="12">
        <v>2</v>
      </c>
      <c r="B48" s="5" t="s">
        <v>137</v>
      </c>
      <c r="C48" s="39">
        <f t="shared" si="46"/>
        <v>10000</v>
      </c>
      <c r="D48" s="39">
        <f t="shared" si="47"/>
        <v>10000</v>
      </c>
      <c r="E48" s="35"/>
      <c r="F48" s="35">
        <v>10000</v>
      </c>
      <c r="G48" s="35"/>
      <c r="H48" s="35"/>
      <c r="I48" s="35"/>
      <c r="J48" s="35"/>
      <c r="K48" s="35"/>
      <c r="L48" s="35"/>
      <c r="M48" s="35"/>
      <c r="N48" s="35"/>
      <c r="O48" s="35"/>
      <c r="P48" s="39">
        <f t="shared" ref="P48:P50" si="48">Q48+V48</f>
        <v>771</v>
      </c>
      <c r="Q48" s="39">
        <f t="shared" ref="Q48:Q50" si="49">R48+S48+T48+U48</f>
        <v>771</v>
      </c>
      <c r="R48" s="35"/>
      <c r="S48" s="107">
        <v>771</v>
      </c>
      <c r="T48" s="35"/>
      <c r="U48" s="35"/>
      <c r="V48" s="35"/>
      <c r="W48" s="35"/>
      <c r="X48" s="35"/>
      <c r="Y48" s="35"/>
      <c r="Z48" s="35"/>
      <c r="AA48" s="35"/>
      <c r="AB48" s="35"/>
      <c r="AC48" s="91">
        <f t="shared" si="26"/>
        <v>7.71</v>
      </c>
      <c r="AD48" s="12" t="s">
        <v>264</v>
      </c>
      <c r="AE48" s="45"/>
      <c r="AF48">
        <v>1</v>
      </c>
    </row>
    <row r="49" spans="1:32" ht="37.5">
      <c r="A49" s="12" t="s">
        <v>138</v>
      </c>
      <c r="B49" s="5" t="s">
        <v>139</v>
      </c>
      <c r="C49" s="39">
        <f t="shared" si="46"/>
        <v>10000</v>
      </c>
      <c r="D49" s="39">
        <f t="shared" si="47"/>
        <v>10000</v>
      </c>
      <c r="E49" s="35"/>
      <c r="F49" s="35">
        <v>10000</v>
      </c>
      <c r="G49" s="35"/>
      <c r="H49" s="35"/>
      <c r="I49" s="35"/>
      <c r="J49" s="35"/>
      <c r="K49" s="35"/>
      <c r="L49" s="35"/>
      <c r="M49" s="35"/>
      <c r="N49" s="35"/>
      <c r="O49" s="35"/>
      <c r="P49" s="39">
        <f t="shared" si="48"/>
        <v>0</v>
      </c>
      <c r="Q49" s="39">
        <f t="shared" si="49"/>
        <v>0</v>
      </c>
      <c r="R49" s="35"/>
      <c r="S49" s="35"/>
      <c r="T49" s="35"/>
      <c r="U49" s="35"/>
      <c r="V49" s="35"/>
      <c r="W49" s="35"/>
      <c r="X49" s="35"/>
      <c r="Y49" s="35"/>
      <c r="Z49" s="35"/>
      <c r="AA49" s="35"/>
      <c r="AB49" s="35"/>
      <c r="AC49" s="91">
        <f t="shared" si="26"/>
        <v>0</v>
      </c>
      <c r="AD49" s="12" t="s">
        <v>264</v>
      </c>
      <c r="AE49" s="45"/>
      <c r="AF49">
        <v>1</v>
      </c>
    </row>
    <row r="50" spans="1:32" ht="37.5">
      <c r="A50" s="12" t="s">
        <v>140</v>
      </c>
      <c r="B50" s="5" t="s">
        <v>141</v>
      </c>
      <c r="C50" s="39">
        <f t="shared" si="46"/>
        <v>1500</v>
      </c>
      <c r="D50" s="39">
        <f t="shared" si="47"/>
        <v>1500</v>
      </c>
      <c r="E50" s="35"/>
      <c r="F50" s="35">
        <v>1500</v>
      </c>
      <c r="G50" s="35"/>
      <c r="H50" s="35"/>
      <c r="I50" s="35"/>
      <c r="J50" s="35"/>
      <c r="K50" s="35"/>
      <c r="L50" s="35"/>
      <c r="M50" s="35"/>
      <c r="N50" s="35"/>
      <c r="O50" s="35"/>
      <c r="P50" s="39">
        <f t="shared" si="48"/>
        <v>559</v>
      </c>
      <c r="Q50" s="39">
        <f t="shared" si="49"/>
        <v>559</v>
      </c>
      <c r="R50" s="35"/>
      <c r="S50" s="107">
        <v>559</v>
      </c>
      <c r="T50" s="35"/>
      <c r="U50" s="35"/>
      <c r="V50" s="35"/>
      <c r="W50" s="35"/>
      <c r="X50" s="35"/>
      <c r="Y50" s="35"/>
      <c r="Z50" s="35"/>
      <c r="AA50" s="35"/>
      <c r="AB50" s="35"/>
      <c r="AC50" s="91">
        <f t="shared" si="26"/>
        <v>37.266666666666666</v>
      </c>
      <c r="AD50" s="12" t="s">
        <v>264</v>
      </c>
      <c r="AE50" s="45"/>
      <c r="AF50">
        <v>1</v>
      </c>
    </row>
    <row r="51" spans="1:32" ht="37.5">
      <c r="A51" s="12">
        <v>5</v>
      </c>
      <c r="B51" s="5" t="s">
        <v>142</v>
      </c>
      <c r="C51" s="39">
        <f t="shared" si="46"/>
        <v>10000</v>
      </c>
      <c r="D51" s="39">
        <f t="shared" si="47"/>
        <v>10000</v>
      </c>
      <c r="E51" s="35"/>
      <c r="F51" s="35">
        <v>10000</v>
      </c>
      <c r="G51" s="35"/>
      <c r="H51" s="35"/>
      <c r="I51" s="35"/>
      <c r="J51" s="35"/>
      <c r="K51" s="35"/>
      <c r="L51" s="35"/>
      <c r="M51" s="35"/>
      <c r="N51" s="35"/>
      <c r="O51" s="35"/>
      <c r="P51" s="35"/>
      <c r="Q51" s="35"/>
      <c r="R51" s="35"/>
      <c r="S51" s="35"/>
      <c r="T51" s="35"/>
      <c r="U51" s="35"/>
      <c r="V51" s="35"/>
      <c r="W51" s="35"/>
      <c r="X51" s="35"/>
      <c r="Y51" s="35"/>
      <c r="Z51" s="35"/>
      <c r="AA51" s="35"/>
      <c r="AB51" s="35"/>
      <c r="AC51" s="91">
        <f t="shared" ref="AC51:AC80" si="50">P51/C51*100</f>
        <v>0</v>
      </c>
      <c r="AD51" s="12" t="s">
        <v>264</v>
      </c>
      <c r="AE51" s="45"/>
      <c r="AF51">
        <v>1</v>
      </c>
    </row>
    <row r="52" spans="1:32" ht="87" customHeight="1">
      <c r="A52" s="16">
        <v>6</v>
      </c>
      <c r="B52" s="2" t="s">
        <v>118</v>
      </c>
      <c r="C52" s="34">
        <f>C53+C54</f>
        <v>13986</v>
      </c>
      <c r="D52" s="34">
        <f t="shared" ref="D52:AB52" si="51">D53+D54</f>
        <v>13986</v>
      </c>
      <c r="E52" s="34">
        <f t="shared" si="51"/>
        <v>0</v>
      </c>
      <c r="F52" s="34">
        <f t="shared" si="51"/>
        <v>13986</v>
      </c>
      <c r="G52" s="34">
        <f t="shared" si="51"/>
        <v>0</v>
      </c>
      <c r="H52" s="34">
        <f t="shared" si="51"/>
        <v>0</v>
      </c>
      <c r="I52" s="34">
        <f t="shared" si="51"/>
        <v>0</v>
      </c>
      <c r="J52" s="34">
        <f t="shared" si="51"/>
        <v>0</v>
      </c>
      <c r="K52" s="34">
        <f t="shared" si="51"/>
        <v>0</v>
      </c>
      <c r="L52" s="34">
        <f t="shared" si="51"/>
        <v>0</v>
      </c>
      <c r="M52" s="34">
        <f t="shared" si="51"/>
        <v>0</v>
      </c>
      <c r="N52" s="34">
        <f t="shared" si="51"/>
        <v>0</v>
      </c>
      <c r="O52" s="34">
        <f t="shared" si="51"/>
        <v>0</v>
      </c>
      <c r="P52" s="34">
        <f t="shared" si="51"/>
        <v>8914</v>
      </c>
      <c r="Q52" s="34">
        <f t="shared" si="51"/>
        <v>8914</v>
      </c>
      <c r="R52" s="34">
        <f t="shared" si="51"/>
        <v>0</v>
      </c>
      <c r="S52" s="34">
        <f t="shared" si="51"/>
        <v>8914</v>
      </c>
      <c r="T52" s="34">
        <f t="shared" si="51"/>
        <v>0</v>
      </c>
      <c r="U52" s="34">
        <f t="shared" si="51"/>
        <v>0</v>
      </c>
      <c r="V52" s="34">
        <f t="shared" si="51"/>
        <v>0</v>
      </c>
      <c r="W52" s="34">
        <f t="shared" si="51"/>
        <v>0</v>
      </c>
      <c r="X52" s="34">
        <f t="shared" si="51"/>
        <v>0</v>
      </c>
      <c r="Y52" s="34">
        <f t="shared" si="51"/>
        <v>0</v>
      </c>
      <c r="Z52" s="34">
        <f t="shared" si="51"/>
        <v>0</v>
      </c>
      <c r="AA52" s="34">
        <f t="shared" si="51"/>
        <v>0</v>
      </c>
      <c r="AB52" s="34">
        <f t="shared" si="51"/>
        <v>0</v>
      </c>
      <c r="AC52" s="96">
        <f t="shared" si="50"/>
        <v>63.735163735163738</v>
      </c>
      <c r="AD52" s="16"/>
      <c r="AE52" s="44"/>
      <c r="AF52" s="34">
        <f t="shared" ref="AF52" si="52">AF53+AF54</f>
        <v>2</v>
      </c>
    </row>
    <row r="53" spans="1:32" ht="81" customHeight="1">
      <c r="A53" s="17"/>
      <c r="B53" s="18" t="s">
        <v>286</v>
      </c>
      <c r="C53" s="36">
        <f t="shared" ref="C53:C58" si="53">D53+I53</f>
        <v>10000</v>
      </c>
      <c r="D53" s="36">
        <f t="shared" ref="D53:D58" si="54">SUM(E53:H53)</f>
        <v>10000</v>
      </c>
      <c r="E53" s="36"/>
      <c r="F53" s="36">
        <v>10000</v>
      </c>
      <c r="G53" s="36"/>
      <c r="H53" s="36"/>
      <c r="I53" s="36"/>
      <c r="J53" s="36"/>
      <c r="K53" s="36"/>
      <c r="L53" s="36"/>
      <c r="M53" s="36"/>
      <c r="N53" s="36"/>
      <c r="O53" s="36"/>
      <c r="P53" s="36">
        <f t="shared" ref="P53:P55" si="55">Q53+V53</f>
        <v>6252</v>
      </c>
      <c r="Q53" s="36">
        <f t="shared" ref="Q53:Q55" si="56">R53+S53+T53+U53</f>
        <v>6252</v>
      </c>
      <c r="R53" s="36"/>
      <c r="S53" s="109">
        <v>6252</v>
      </c>
      <c r="T53" s="36"/>
      <c r="U53" s="36"/>
      <c r="V53" s="36"/>
      <c r="W53" s="36"/>
      <c r="X53" s="36"/>
      <c r="Y53" s="36"/>
      <c r="Z53" s="36"/>
      <c r="AA53" s="36"/>
      <c r="AB53" s="36"/>
      <c r="AC53" s="91">
        <f t="shared" si="50"/>
        <v>62.519999999999996</v>
      </c>
      <c r="AD53" s="30" t="s">
        <v>268</v>
      </c>
      <c r="AE53" s="47"/>
      <c r="AF53">
        <v>1</v>
      </c>
    </row>
    <row r="54" spans="1:32" ht="83.25" customHeight="1">
      <c r="A54" s="17"/>
      <c r="B54" s="18" t="s">
        <v>287</v>
      </c>
      <c r="C54" s="36">
        <f t="shared" si="53"/>
        <v>3986</v>
      </c>
      <c r="D54" s="36">
        <f t="shared" si="54"/>
        <v>3986</v>
      </c>
      <c r="E54" s="36"/>
      <c r="F54" s="36">
        <v>3986</v>
      </c>
      <c r="G54" s="36"/>
      <c r="H54" s="36"/>
      <c r="I54" s="36"/>
      <c r="J54" s="36"/>
      <c r="K54" s="36"/>
      <c r="L54" s="36"/>
      <c r="M54" s="36"/>
      <c r="N54" s="36"/>
      <c r="O54" s="36"/>
      <c r="P54" s="36">
        <f t="shared" si="55"/>
        <v>2662</v>
      </c>
      <c r="Q54" s="36">
        <f t="shared" si="56"/>
        <v>2662</v>
      </c>
      <c r="R54" s="36"/>
      <c r="S54" s="109">
        <v>2662</v>
      </c>
      <c r="T54" s="36"/>
      <c r="U54" s="36"/>
      <c r="V54" s="36"/>
      <c r="W54" s="36"/>
      <c r="X54" s="36"/>
      <c r="Y54" s="36"/>
      <c r="Z54" s="36"/>
      <c r="AA54" s="36"/>
      <c r="AB54" s="36"/>
      <c r="AC54" s="91">
        <f t="shared" si="50"/>
        <v>66.783743100852988</v>
      </c>
      <c r="AD54" s="30" t="s">
        <v>312</v>
      </c>
      <c r="AE54" s="30" t="s">
        <v>269</v>
      </c>
      <c r="AF54">
        <v>1</v>
      </c>
    </row>
    <row r="55" spans="1:32" ht="56.25">
      <c r="A55" s="12" t="s">
        <v>143</v>
      </c>
      <c r="B55" s="5" t="s">
        <v>144</v>
      </c>
      <c r="C55" s="39">
        <f t="shared" si="53"/>
        <v>10000</v>
      </c>
      <c r="D55" s="39">
        <f t="shared" si="54"/>
        <v>10000</v>
      </c>
      <c r="E55" s="35"/>
      <c r="F55" s="35">
        <v>10000</v>
      </c>
      <c r="G55" s="35"/>
      <c r="H55" s="35"/>
      <c r="I55" s="35"/>
      <c r="J55" s="35"/>
      <c r="K55" s="35"/>
      <c r="L55" s="35"/>
      <c r="M55" s="35"/>
      <c r="N55" s="35"/>
      <c r="O55" s="35"/>
      <c r="P55" s="39">
        <f t="shared" si="55"/>
        <v>1854</v>
      </c>
      <c r="Q55" s="39">
        <f t="shared" si="56"/>
        <v>1854</v>
      </c>
      <c r="R55" s="35"/>
      <c r="S55" s="107">
        <v>1854</v>
      </c>
      <c r="T55" s="35"/>
      <c r="U55" s="35"/>
      <c r="V55" s="35"/>
      <c r="W55" s="35"/>
      <c r="X55" s="35"/>
      <c r="Y55" s="35"/>
      <c r="Z55" s="35"/>
      <c r="AA55" s="35"/>
      <c r="AB55" s="35"/>
      <c r="AC55" s="91">
        <f t="shared" si="50"/>
        <v>18.54</v>
      </c>
      <c r="AD55" s="12" t="s">
        <v>268</v>
      </c>
      <c r="AE55" s="12" t="s">
        <v>269</v>
      </c>
      <c r="AF55">
        <v>1</v>
      </c>
    </row>
    <row r="56" spans="1:32" ht="37.5">
      <c r="A56" s="12" t="s">
        <v>145</v>
      </c>
      <c r="B56" s="5" t="s">
        <v>146</v>
      </c>
      <c r="C56" s="39">
        <f t="shared" si="53"/>
        <v>10000</v>
      </c>
      <c r="D56" s="39">
        <f t="shared" si="54"/>
        <v>10000</v>
      </c>
      <c r="E56" s="35"/>
      <c r="F56" s="35">
        <v>10000</v>
      </c>
      <c r="G56" s="35"/>
      <c r="H56" s="35"/>
      <c r="I56" s="35"/>
      <c r="J56" s="35"/>
      <c r="K56" s="35"/>
      <c r="L56" s="35"/>
      <c r="M56" s="35"/>
      <c r="N56" s="35"/>
      <c r="O56" s="35"/>
      <c r="P56" s="35"/>
      <c r="Q56" s="35"/>
      <c r="R56" s="35"/>
      <c r="S56" s="35"/>
      <c r="T56" s="35"/>
      <c r="U56" s="35"/>
      <c r="V56" s="35"/>
      <c r="W56" s="35"/>
      <c r="X56" s="35"/>
      <c r="Y56" s="35"/>
      <c r="Z56" s="35"/>
      <c r="AA56" s="35"/>
      <c r="AB56" s="35"/>
      <c r="AC56" s="91">
        <f t="shared" si="50"/>
        <v>0</v>
      </c>
      <c r="AD56" s="12" t="s">
        <v>268</v>
      </c>
      <c r="AE56" s="45"/>
      <c r="AF56">
        <v>1</v>
      </c>
    </row>
    <row r="57" spans="1:32" ht="44.25" customHeight="1">
      <c r="A57" s="12" t="s">
        <v>147</v>
      </c>
      <c r="B57" s="5" t="s">
        <v>148</v>
      </c>
      <c r="C57" s="39">
        <f t="shared" si="53"/>
        <v>16434</v>
      </c>
      <c r="D57" s="39">
        <f t="shared" si="54"/>
        <v>16434</v>
      </c>
      <c r="E57" s="35"/>
      <c r="F57" s="35">
        <v>16434</v>
      </c>
      <c r="G57" s="35"/>
      <c r="H57" s="35"/>
      <c r="I57" s="35"/>
      <c r="J57" s="35"/>
      <c r="K57" s="35"/>
      <c r="L57" s="35"/>
      <c r="M57" s="35"/>
      <c r="N57" s="35"/>
      <c r="O57" s="35"/>
      <c r="P57" s="39">
        <f t="shared" ref="P57:P58" si="57">Q57+V57</f>
        <v>1652</v>
      </c>
      <c r="Q57" s="39">
        <f t="shared" ref="Q57:Q58" si="58">R57+S57+T57+U57</f>
        <v>1652</v>
      </c>
      <c r="R57" s="35"/>
      <c r="S57" s="107">
        <v>1652</v>
      </c>
      <c r="T57" s="35"/>
      <c r="U57" s="35"/>
      <c r="V57" s="35"/>
      <c r="W57" s="35"/>
      <c r="X57" s="35"/>
      <c r="Y57" s="35"/>
      <c r="Z57" s="35"/>
      <c r="AA57" s="35"/>
      <c r="AB57" s="35"/>
      <c r="AC57" s="91">
        <f t="shared" si="50"/>
        <v>10.052330534258246</v>
      </c>
      <c r="AD57" s="12" t="s">
        <v>268</v>
      </c>
      <c r="AE57" s="45"/>
      <c r="AF57">
        <v>1</v>
      </c>
    </row>
    <row r="58" spans="1:32" ht="47.25" customHeight="1">
      <c r="A58" s="12" t="s">
        <v>149</v>
      </c>
      <c r="B58" s="5" t="s">
        <v>150</v>
      </c>
      <c r="C58" s="39">
        <f t="shared" si="53"/>
        <v>4337</v>
      </c>
      <c r="D58" s="39">
        <f t="shared" si="54"/>
        <v>4337</v>
      </c>
      <c r="E58" s="35"/>
      <c r="F58" s="35">
        <v>4337</v>
      </c>
      <c r="G58" s="35"/>
      <c r="H58" s="35"/>
      <c r="I58" s="35"/>
      <c r="J58" s="35"/>
      <c r="K58" s="35"/>
      <c r="L58" s="35"/>
      <c r="M58" s="35"/>
      <c r="N58" s="35"/>
      <c r="O58" s="35"/>
      <c r="P58" s="39">
        <f t="shared" si="57"/>
        <v>4097</v>
      </c>
      <c r="Q58" s="39">
        <f t="shared" si="58"/>
        <v>4097</v>
      </c>
      <c r="R58" s="35"/>
      <c r="S58" s="107">
        <v>4097</v>
      </c>
      <c r="T58" s="35"/>
      <c r="U58" s="35"/>
      <c r="V58" s="35"/>
      <c r="W58" s="35"/>
      <c r="X58" s="35"/>
      <c r="Y58" s="35"/>
      <c r="Z58" s="35"/>
      <c r="AA58" s="35"/>
      <c r="AB58" s="35"/>
      <c r="AC58" s="91">
        <f t="shared" si="50"/>
        <v>94.466220890016146</v>
      </c>
      <c r="AD58" s="12" t="s">
        <v>268</v>
      </c>
      <c r="AE58" s="45"/>
      <c r="AF58">
        <v>1</v>
      </c>
    </row>
    <row r="59" spans="1:32">
      <c r="A59" s="15">
        <v>12</v>
      </c>
      <c r="B59" s="2" t="s">
        <v>64</v>
      </c>
      <c r="C59" s="34">
        <f>SUM(C60:C66)</f>
        <v>49000</v>
      </c>
      <c r="D59" s="34">
        <f t="shared" ref="D59:AB59" si="59">SUM(D60:D66)</f>
        <v>49000</v>
      </c>
      <c r="E59" s="34">
        <f t="shared" si="59"/>
        <v>0</v>
      </c>
      <c r="F59" s="34">
        <f t="shared" si="59"/>
        <v>49000</v>
      </c>
      <c r="G59" s="34">
        <f t="shared" si="59"/>
        <v>0</v>
      </c>
      <c r="H59" s="34">
        <f t="shared" si="59"/>
        <v>0</v>
      </c>
      <c r="I59" s="34">
        <f t="shared" si="59"/>
        <v>0</v>
      </c>
      <c r="J59" s="34">
        <f t="shared" si="59"/>
        <v>0</v>
      </c>
      <c r="K59" s="34">
        <f t="shared" si="59"/>
        <v>0</v>
      </c>
      <c r="L59" s="34">
        <f t="shared" si="59"/>
        <v>0</v>
      </c>
      <c r="M59" s="34">
        <f t="shared" si="59"/>
        <v>0</v>
      </c>
      <c r="N59" s="34">
        <f t="shared" si="59"/>
        <v>0</v>
      </c>
      <c r="O59" s="34">
        <f t="shared" si="59"/>
        <v>0</v>
      </c>
      <c r="P59" s="34">
        <f t="shared" si="59"/>
        <v>0</v>
      </c>
      <c r="Q59" s="34">
        <f t="shared" si="59"/>
        <v>0</v>
      </c>
      <c r="R59" s="34">
        <f t="shared" si="59"/>
        <v>0</v>
      </c>
      <c r="S59" s="34">
        <f t="shared" si="59"/>
        <v>0</v>
      </c>
      <c r="T59" s="34">
        <f t="shared" si="59"/>
        <v>0</v>
      </c>
      <c r="U59" s="34">
        <f t="shared" si="59"/>
        <v>0</v>
      </c>
      <c r="V59" s="34">
        <f t="shared" si="59"/>
        <v>0</v>
      </c>
      <c r="W59" s="34">
        <f t="shared" si="59"/>
        <v>0</v>
      </c>
      <c r="X59" s="34">
        <f t="shared" si="59"/>
        <v>0</v>
      </c>
      <c r="Y59" s="34">
        <f t="shared" si="59"/>
        <v>0</v>
      </c>
      <c r="Z59" s="34">
        <f t="shared" si="59"/>
        <v>0</v>
      </c>
      <c r="AA59" s="34">
        <f t="shared" si="59"/>
        <v>0</v>
      </c>
      <c r="AB59" s="34">
        <f t="shared" si="59"/>
        <v>0</v>
      </c>
      <c r="AC59" s="91">
        <f t="shared" si="50"/>
        <v>0</v>
      </c>
      <c r="AD59" s="16"/>
      <c r="AE59" s="44"/>
      <c r="AF59" s="34">
        <f t="shared" ref="AF59" si="60">SUM(AF60:AF66)</f>
        <v>7</v>
      </c>
    </row>
    <row r="60" spans="1:32" ht="56.25">
      <c r="A60" s="30" t="s">
        <v>30</v>
      </c>
      <c r="B60" s="18" t="s">
        <v>151</v>
      </c>
      <c r="C60" s="36">
        <f t="shared" ref="C60:C66" si="61">D60+I60</f>
        <v>10000</v>
      </c>
      <c r="D60" s="36">
        <f t="shared" ref="D60:D66" si="62">SUM(E60:H60)</f>
        <v>10000</v>
      </c>
      <c r="E60" s="36"/>
      <c r="F60" s="36">
        <v>10000</v>
      </c>
      <c r="G60" s="36"/>
      <c r="H60" s="36"/>
      <c r="I60" s="36"/>
      <c r="J60" s="36"/>
      <c r="K60" s="36"/>
      <c r="L60" s="36"/>
      <c r="M60" s="36"/>
      <c r="N60" s="36"/>
      <c r="O60" s="36"/>
      <c r="P60" s="36"/>
      <c r="Q60" s="36"/>
      <c r="R60" s="36"/>
      <c r="S60" s="36"/>
      <c r="T60" s="36"/>
      <c r="U60" s="36"/>
      <c r="V60" s="36"/>
      <c r="W60" s="36"/>
      <c r="X60" s="36"/>
      <c r="Y60" s="36"/>
      <c r="Z60" s="36"/>
      <c r="AA60" s="36"/>
      <c r="AB60" s="36"/>
      <c r="AC60" s="91">
        <f t="shared" si="50"/>
        <v>0</v>
      </c>
      <c r="AD60" s="30" t="s">
        <v>262</v>
      </c>
      <c r="AE60" s="47"/>
      <c r="AF60">
        <v>1</v>
      </c>
    </row>
    <row r="61" spans="1:32" ht="56.25">
      <c r="A61" s="30" t="s">
        <v>34</v>
      </c>
      <c r="B61" s="18" t="s">
        <v>152</v>
      </c>
      <c r="C61" s="36">
        <f t="shared" si="61"/>
        <v>10000</v>
      </c>
      <c r="D61" s="36">
        <f t="shared" si="62"/>
        <v>10000</v>
      </c>
      <c r="E61" s="36"/>
      <c r="F61" s="36">
        <v>10000</v>
      </c>
      <c r="G61" s="36"/>
      <c r="H61" s="36"/>
      <c r="I61" s="36"/>
      <c r="J61" s="36"/>
      <c r="K61" s="36"/>
      <c r="L61" s="36"/>
      <c r="M61" s="36"/>
      <c r="N61" s="36"/>
      <c r="O61" s="36"/>
      <c r="P61" s="36"/>
      <c r="Q61" s="36"/>
      <c r="R61" s="36"/>
      <c r="S61" s="36"/>
      <c r="T61" s="36"/>
      <c r="U61" s="36"/>
      <c r="V61" s="36"/>
      <c r="W61" s="36"/>
      <c r="X61" s="36"/>
      <c r="Y61" s="36"/>
      <c r="Z61" s="36"/>
      <c r="AA61" s="36"/>
      <c r="AB61" s="36"/>
      <c r="AC61" s="91">
        <f t="shared" si="50"/>
        <v>0</v>
      </c>
      <c r="AD61" s="30" t="s">
        <v>262</v>
      </c>
      <c r="AE61" s="47"/>
      <c r="AF61">
        <v>1</v>
      </c>
    </row>
    <row r="62" spans="1:32" ht="56.25">
      <c r="A62" s="30" t="s">
        <v>36</v>
      </c>
      <c r="B62" s="18" t="s">
        <v>153</v>
      </c>
      <c r="C62" s="36">
        <f t="shared" si="61"/>
        <v>10000</v>
      </c>
      <c r="D62" s="36">
        <f t="shared" si="62"/>
        <v>10000</v>
      </c>
      <c r="E62" s="36"/>
      <c r="F62" s="36">
        <v>10000</v>
      </c>
      <c r="G62" s="36"/>
      <c r="H62" s="36"/>
      <c r="I62" s="36"/>
      <c r="J62" s="36"/>
      <c r="K62" s="36"/>
      <c r="L62" s="36"/>
      <c r="M62" s="36"/>
      <c r="N62" s="36"/>
      <c r="O62" s="36"/>
      <c r="P62" s="36"/>
      <c r="Q62" s="36"/>
      <c r="R62" s="36"/>
      <c r="S62" s="36"/>
      <c r="T62" s="36"/>
      <c r="U62" s="36"/>
      <c r="V62" s="36"/>
      <c r="W62" s="36"/>
      <c r="X62" s="36"/>
      <c r="Y62" s="36"/>
      <c r="Z62" s="36"/>
      <c r="AA62" s="36"/>
      <c r="AB62" s="36"/>
      <c r="AC62" s="91">
        <f t="shared" si="50"/>
        <v>0</v>
      </c>
      <c r="AD62" s="30" t="s">
        <v>262</v>
      </c>
      <c r="AE62" s="47"/>
      <c r="AF62">
        <v>1</v>
      </c>
    </row>
    <row r="63" spans="1:32" ht="56.25">
      <c r="A63" s="30" t="s">
        <v>80</v>
      </c>
      <c r="B63" s="18" t="s">
        <v>154</v>
      </c>
      <c r="C63" s="36">
        <f t="shared" si="61"/>
        <v>5000</v>
      </c>
      <c r="D63" s="36">
        <f t="shared" si="62"/>
        <v>5000</v>
      </c>
      <c r="E63" s="36"/>
      <c r="F63" s="36">
        <v>5000</v>
      </c>
      <c r="G63" s="36"/>
      <c r="H63" s="36"/>
      <c r="I63" s="36"/>
      <c r="J63" s="36"/>
      <c r="K63" s="36"/>
      <c r="L63" s="36"/>
      <c r="M63" s="36"/>
      <c r="N63" s="36"/>
      <c r="O63" s="36"/>
      <c r="P63" s="36"/>
      <c r="Q63" s="36"/>
      <c r="R63" s="36"/>
      <c r="S63" s="36"/>
      <c r="T63" s="36"/>
      <c r="U63" s="36"/>
      <c r="V63" s="36"/>
      <c r="W63" s="36"/>
      <c r="X63" s="36"/>
      <c r="Y63" s="36"/>
      <c r="Z63" s="36"/>
      <c r="AA63" s="36"/>
      <c r="AB63" s="36"/>
      <c r="AC63" s="91">
        <f t="shared" si="50"/>
        <v>0</v>
      </c>
      <c r="AD63" s="30" t="s">
        <v>262</v>
      </c>
      <c r="AE63" s="47"/>
      <c r="AF63">
        <v>1</v>
      </c>
    </row>
    <row r="64" spans="1:32" ht="56.25">
      <c r="A64" s="30" t="s">
        <v>82</v>
      </c>
      <c r="B64" s="18" t="s">
        <v>155</v>
      </c>
      <c r="C64" s="36">
        <f t="shared" si="61"/>
        <v>5000</v>
      </c>
      <c r="D64" s="36">
        <f t="shared" si="62"/>
        <v>5000</v>
      </c>
      <c r="E64" s="36"/>
      <c r="F64" s="36">
        <v>5000</v>
      </c>
      <c r="G64" s="36"/>
      <c r="H64" s="36"/>
      <c r="I64" s="36"/>
      <c r="J64" s="36"/>
      <c r="K64" s="36"/>
      <c r="L64" s="36"/>
      <c r="M64" s="36"/>
      <c r="N64" s="36"/>
      <c r="O64" s="36"/>
      <c r="P64" s="36"/>
      <c r="Q64" s="36"/>
      <c r="R64" s="36"/>
      <c r="S64" s="36"/>
      <c r="T64" s="36"/>
      <c r="U64" s="36"/>
      <c r="V64" s="36"/>
      <c r="W64" s="36"/>
      <c r="X64" s="36"/>
      <c r="Y64" s="36"/>
      <c r="Z64" s="36"/>
      <c r="AA64" s="36"/>
      <c r="AB64" s="36"/>
      <c r="AC64" s="91">
        <f t="shared" si="50"/>
        <v>0</v>
      </c>
      <c r="AD64" s="30" t="s">
        <v>262</v>
      </c>
      <c r="AE64" s="47"/>
      <c r="AF64">
        <v>1</v>
      </c>
    </row>
    <row r="65" spans="1:32" ht="56.25">
      <c r="A65" s="30" t="s">
        <v>84</v>
      </c>
      <c r="B65" s="18" t="s">
        <v>156</v>
      </c>
      <c r="C65" s="36">
        <f t="shared" si="61"/>
        <v>4000</v>
      </c>
      <c r="D65" s="36">
        <f t="shared" si="62"/>
        <v>4000</v>
      </c>
      <c r="E65" s="36"/>
      <c r="F65" s="36">
        <v>4000</v>
      </c>
      <c r="G65" s="36"/>
      <c r="H65" s="36"/>
      <c r="I65" s="36"/>
      <c r="J65" s="36"/>
      <c r="K65" s="36"/>
      <c r="L65" s="36"/>
      <c r="M65" s="36"/>
      <c r="N65" s="36"/>
      <c r="O65" s="36"/>
      <c r="P65" s="36"/>
      <c r="Q65" s="36"/>
      <c r="R65" s="36"/>
      <c r="S65" s="36"/>
      <c r="T65" s="36"/>
      <c r="U65" s="36"/>
      <c r="V65" s="36"/>
      <c r="W65" s="36"/>
      <c r="X65" s="36"/>
      <c r="Y65" s="36"/>
      <c r="Z65" s="36"/>
      <c r="AA65" s="36"/>
      <c r="AB65" s="36"/>
      <c r="AC65" s="91">
        <f t="shared" si="50"/>
        <v>0</v>
      </c>
      <c r="AD65" s="30" t="s">
        <v>262</v>
      </c>
      <c r="AE65" s="47"/>
      <c r="AF65">
        <v>1</v>
      </c>
    </row>
    <row r="66" spans="1:32" ht="56.25">
      <c r="A66" s="30" t="s">
        <v>67</v>
      </c>
      <c r="B66" s="18" t="s">
        <v>157</v>
      </c>
      <c r="C66" s="36">
        <f t="shared" si="61"/>
        <v>5000</v>
      </c>
      <c r="D66" s="36">
        <f t="shared" si="62"/>
        <v>5000</v>
      </c>
      <c r="E66" s="36"/>
      <c r="F66" s="36">
        <v>5000</v>
      </c>
      <c r="G66" s="36"/>
      <c r="H66" s="36"/>
      <c r="I66" s="36"/>
      <c r="J66" s="36"/>
      <c r="K66" s="36"/>
      <c r="L66" s="36"/>
      <c r="M66" s="36"/>
      <c r="N66" s="36"/>
      <c r="O66" s="36"/>
      <c r="P66" s="36"/>
      <c r="Q66" s="36"/>
      <c r="R66" s="36"/>
      <c r="S66" s="36"/>
      <c r="T66" s="36"/>
      <c r="U66" s="36"/>
      <c r="V66" s="36"/>
      <c r="W66" s="36"/>
      <c r="X66" s="36"/>
      <c r="Y66" s="36"/>
      <c r="Z66" s="36"/>
      <c r="AA66" s="36"/>
      <c r="AB66" s="36"/>
      <c r="AC66" s="91">
        <f t="shared" si="50"/>
        <v>0</v>
      </c>
      <c r="AD66" s="30" t="s">
        <v>262</v>
      </c>
      <c r="AE66" s="47"/>
      <c r="AF66">
        <v>1</v>
      </c>
    </row>
    <row r="67" spans="1:32">
      <c r="A67" s="24" t="s">
        <v>158</v>
      </c>
      <c r="B67" s="25" t="s">
        <v>159</v>
      </c>
      <c r="C67" s="37">
        <f>C68</f>
        <v>2853</v>
      </c>
      <c r="D67" s="37">
        <f t="shared" ref="D67:AB67" si="63">D68</f>
        <v>2853</v>
      </c>
      <c r="E67" s="37">
        <f t="shared" si="63"/>
        <v>0</v>
      </c>
      <c r="F67" s="37">
        <f t="shared" si="63"/>
        <v>2853</v>
      </c>
      <c r="G67" s="37">
        <f t="shared" si="63"/>
        <v>0</v>
      </c>
      <c r="H67" s="37">
        <f t="shared" si="63"/>
        <v>0</v>
      </c>
      <c r="I67" s="37">
        <f t="shared" si="63"/>
        <v>0</v>
      </c>
      <c r="J67" s="37">
        <f t="shared" si="63"/>
        <v>0</v>
      </c>
      <c r="K67" s="37">
        <f t="shared" si="63"/>
        <v>0</v>
      </c>
      <c r="L67" s="37">
        <f t="shared" si="63"/>
        <v>0</v>
      </c>
      <c r="M67" s="37">
        <f t="shared" si="63"/>
        <v>0</v>
      </c>
      <c r="N67" s="37">
        <f t="shared" si="63"/>
        <v>0</v>
      </c>
      <c r="O67" s="37">
        <f t="shared" si="63"/>
        <v>0</v>
      </c>
      <c r="P67" s="37">
        <f t="shared" si="63"/>
        <v>672</v>
      </c>
      <c r="Q67" s="37">
        <f t="shared" si="63"/>
        <v>672</v>
      </c>
      <c r="R67" s="37">
        <f t="shared" si="63"/>
        <v>0</v>
      </c>
      <c r="S67" s="37">
        <f t="shared" si="63"/>
        <v>672</v>
      </c>
      <c r="T67" s="37">
        <f t="shared" si="63"/>
        <v>0</v>
      </c>
      <c r="U67" s="37">
        <f t="shared" si="63"/>
        <v>0</v>
      </c>
      <c r="V67" s="37">
        <f t="shared" si="63"/>
        <v>0</v>
      </c>
      <c r="W67" s="37">
        <f t="shared" si="63"/>
        <v>0</v>
      </c>
      <c r="X67" s="37">
        <f t="shared" si="63"/>
        <v>0</v>
      </c>
      <c r="Y67" s="37">
        <f t="shared" si="63"/>
        <v>0</v>
      </c>
      <c r="Z67" s="37">
        <f t="shared" si="63"/>
        <v>0</v>
      </c>
      <c r="AA67" s="37">
        <f t="shared" si="63"/>
        <v>0</v>
      </c>
      <c r="AB67" s="37">
        <f t="shared" si="63"/>
        <v>0</v>
      </c>
      <c r="AC67" s="93">
        <f t="shared" si="50"/>
        <v>23.554153522607781</v>
      </c>
      <c r="AD67" s="26"/>
      <c r="AE67" s="49"/>
      <c r="AF67" s="37">
        <f t="shared" ref="AF67:AF70" si="64">AF68</f>
        <v>1</v>
      </c>
    </row>
    <row r="68" spans="1:32">
      <c r="A68" s="15" t="s">
        <v>38</v>
      </c>
      <c r="B68" s="2" t="s">
        <v>29</v>
      </c>
      <c r="C68" s="34">
        <f>C69</f>
        <v>2853</v>
      </c>
      <c r="D68" s="34">
        <f t="shared" ref="D68:AB68" si="65">D69</f>
        <v>2853</v>
      </c>
      <c r="E68" s="34">
        <f t="shared" si="65"/>
        <v>0</v>
      </c>
      <c r="F68" s="34">
        <f t="shared" si="65"/>
        <v>2853</v>
      </c>
      <c r="G68" s="34">
        <f t="shared" si="65"/>
        <v>0</v>
      </c>
      <c r="H68" s="34">
        <f t="shared" si="65"/>
        <v>0</v>
      </c>
      <c r="I68" s="34">
        <f t="shared" si="65"/>
        <v>0</v>
      </c>
      <c r="J68" s="34">
        <f t="shared" si="65"/>
        <v>0</v>
      </c>
      <c r="K68" s="34">
        <f t="shared" si="65"/>
        <v>0</v>
      </c>
      <c r="L68" s="34">
        <f t="shared" si="65"/>
        <v>0</v>
      </c>
      <c r="M68" s="34">
        <f t="shared" si="65"/>
        <v>0</v>
      </c>
      <c r="N68" s="34">
        <f t="shared" si="65"/>
        <v>0</v>
      </c>
      <c r="O68" s="34">
        <f t="shared" si="65"/>
        <v>0</v>
      </c>
      <c r="P68" s="34">
        <f t="shared" si="65"/>
        <v>672</v>
      </c>
      <c r="Q68" s="34">
        <f t="shared" si="65"/>
        <v>672</v>
      </c>
      <c r="R68" s="34">
        <f t="shared" si="65"/>
        <v>0</v>
      </c>
      <c r="S68" s="34">
        <f t="shared" si="65"/>
        <v>672</v>
      </c>
      <c r="T68" s="34">
        <f t="shared" si="65"/>
        <v>0</v>
      </c>
      <c r="U68" s="34">
        <f t="shared" si="65"/>
        <v>0</v>
      </c>
      <c r="V68" s="34">
        <f t="shared" si="65"/>
        <v>0</v>
      </c>
      <c r="W68" s="34">
        <f t="shared" si="65"/>
        <v>0</v>
      </c>
      <c r="X68" s="34">
        <f t="shared" si="65"/>
        <v>0</v>
      </c>
      <c r="Y68" s="34">
        <f t="shared" si="65"/>
        <v>0</v>
      </c>
      <c r="Z68" s="34">
        <f t="shared" si="65"/>
        <v>0</v>
      </c>
      <c r="AA68" s="34">
        <f t="shared" si="65"/>
        <v>0</v>
      </c>
      <c r="AB68" s="34">
        <f t="shared" si="65"/>
        <v>0</v>
      </c>
      <c r="AC68" s="90">
        <f t="shared" si="50"/>
        <v>23.554153522607781</v>
      </c>
      <c r="AD68" s="16"/>
      <c r="AE68" s="44"/>
      <c r="AF68" s="34">
        <f t="shared" si="64"/>
        <v>1</v>
      </c>
    </row>
    <row r="69" spans="1:32">
      <c r="A69" s="15" t="s">
        <v>36</v>
      </c>
      <c r="B69" s="2" t="s">
        <v>37</v>
      </c>
      <c r="C69" s="34">
        <f>C70</f>
        <v>2853</v>
      </c>
      <c r="D69" s="34">
        <f t="shared" ref="D69:S70" si="66">D70</f>
        <v>2853</v>
      </c>
      <c r="E69" s="34">
        <f t="shared" si="66"/>
        <v>0</v>
      </c>
      <c r="F69" s="34">
        <f t="shared" si="66"/>
        <v>2853</v>
      </c>
      <c r="G69" s="34">
        <f t="shared" si="66"/>
        <v>0</v>
      </c>
      <c r="H69" s="34">
        <f t="shared" si="66"/>
        <v>0</v>
      </c>
      <c r="I69" s="34">
        <f t="shared" si="66"/>
        <v>0</v>
      </c>
      <c r="J69" s="34">
        <f t="shared" si="66"/>
        <v>0</v>
      </c>
      <c r="K69" s="34">
        <f t="shared" si="66"/>
        <v>0</v>
      </c>
      <c r="L69" s="34">
        <f t="shared" si="66"/>
        <v>0</v>
      </c>
      <c r="M69" s="34">
        <f t="shared" si="66"/>
        <v>0</v>
      </c>
      <c r="N69" s="34">
        <f t="shared" si="66"/>
        <v>0</v>
      </c>
      <c r="O69" s="34">
        <f t="shared" si="66"/>
        <v>0</v>
      </c>
      <c r="P69" s="34">
        <f t="shared" si="66"/>
        <v>672</v>
      </c>
      <c r="Q69" s="34">
        <f t="shared" si="66"/>
        <v>672</v>
      </c>
      <c r="R69" s="34">
        <f t="shared" si="66"/>
        <v>0</v>
      </c>
      <c r="S69" s="34">
        <f t="shared" si="66"/>
        <v>672</v>
      </c>
      <c r="T69" s="34">
        <f t="shared" ref="T69:AB70" si="67">T70</f>
        <v>0</v>
      </c>
      <c r="U69" s="34">
        <f t="shared" si="67"/>
        <v>0</v>
      </c>
      <c r="V69" s="34">
        <f t="shared" si="67"/>
        <v>0</v>
      </c>
      <c r="W69" s="34">
        <f t="shared" si="67"/>
        <v>0</v>
      </c>
      <c r="X69" s="34">
        <f t="shared" si="67"/>
        <v>0</v>
      </c>
      <c r="Y69" s="34">
        <f t="shared" si="67"/>
        <v>0</v>
      </c>
      <c r="Z69" s="34">
        <f t="shared" si="67"/>
        <v>0</v>
      </c>
      <c r="AA69" s="34">
        <f t="shared" si="67"/>
        <v>0</v>
      </c>
      <c r="AB69" s="34">
        <f t="shared" si="67"/>
        <v>0</v>
      </c>
      <c r="AC69" s="91">
        <f t="shared" si="50"/>
        <v>23.554153522607781</v>
      </c>
      <c r="AD69" s="16"/>
      <c r="AE69" s="44"/>
      <c r="AF69" s="34">
        <f t="shared" si="64"/>
        <v>1</v>
      </c>
    </row>
    <row r="70" spans="1:32" ht="19.5">
      <c r="A70" s="21" t="s">
        <v>46</v>
      </c>
      <c r="B70" s="56" t="s">
        <v>33</v>
      </c>
      <c r="C70" s="38">
        <f>C71</f>
        <v>2853</v>
      </c>
      <c r="D70" s="38">
        <f t="shared" si="66"/>
        <v>2853</v>
      </c>
      <c r="E70" s="38">
        <f t="shared" si="66"/>
        <v>0</v>
      </c>
      <c r="F70" s="38">
        <f t="shared" si="66"/>
        <v>2853</v>
      </c>
      <c r="G70" s="38">
        <f t="shared" si="66"/>
        <v>0</v>
      </c>
      <c r="H70" s="38">
        <f t="shared" si="66"/>
        <v>0</v>
      </c>
      <c r="I70" s="38">
        <f t="shared" si="66"/>
        <v>0</v>
      </c>
      <c r="J70" s="38">
        <f t="shared" si="66"/>
        <v>0</v>
      </c>
      <c r="K70" s="38">
        <f t="shared" si="66"/>
        <v>0</v>
      </c>
      <c r="L70" s="38">
        <f t="shared" si="66"/>
        <v>0</v>
      </c>
      <c r="M70" s="38">
        <f t="shared" si="66"/>
        <v>0</v>
      </c>
      <c r="N70" s="38">
        <f t="shared" si="66"/>
        <v>0</v>
      </c>
      <c r="O70" s="38">
        <f t="shared" si="66"/>
        <v>0</v>
      </c>
      <c r="P70" s="38">
        <f t="shared" si="66"/>
        <v>672</v>
      </c>
      <c r="Q70" s="38">
        <f t="shared" si="66"/>
        <v>672</v>
      </c>
      <c r="R70" s="38">
        <f t="shared" si="66"/>
        <v>0</v>
      </c>
      <c r="S70" s="38">
        <f t="shared" si="66"/>
        <v>672</v>
      </c>
      <c r="T70" s="38">
        <f t="shared" si="67"/>
        <v>0</v>
      </c>
      <c r="U70" s="38">
        <f t="shared" si="67"/>
        <v>0</v>
      </c>
      <c r="V70" s="38">
        <f t="shared" si="67"/>
        <v>0</v>
      </c>
      <c r="W70" s="38">
        <f t="shared" si="67"/>
        <v>0</v>
      </c>
      <c r="X70" s="38">
        <f t="shared" si="67"/>
        <v>0</v>
      </c>
      <c r="Y70" s="38">
        <f t="shared" si="67"/>
        <v>0</v>
      </c>
      <c r="Z70" s="38">
        <f t="shared" si="67"/>
        <v>0</v>
      </c>
      <c r="AA70" s="38">
        <f t="shared" si="67"/>
        <v>0</v>
      </c>
      <c r="AB70" s="38">
        <f t="shared" si="67"/>
        <v>0</v>
      </c>
      <c r="AC70" s="91">
        <f t="shared" si="50"/>
        <v>23.554153522607781</v>
      </c>
      <c r="AD70" s="31"/>
      <c r="AE70" s="51"/>
      <c r="AF70" s="38">
        <f t="shared" si="64"/>
        <v>1</v>
      </c>
    </row>
    <row r="71" spans="1:32" ht="37.5">
      <c r="A71" s="12"/>
      <c r="B71" s="5" t="s">
        <v>171</v>
      </c>
      <c r="C71" s="39">
        <f t="shared" ref="C71" si="68">D71+I71</f>
        <v>2853</v>
      </c>
      <c r="D71" s="39">
        <f t="shared" ref="D71" si="69">SUM(E71:H71)</f>
        <v>2853</v>
      </c>
      <c r="E71" s="35"/>
      <c r="F71" s="35">
        <v>2853</v>
      </c>
      <c r="G71" s="35"/>
      <c r="H71" s="35"/>
      <c r="I71" s="35"/>
      <c r="J71" s="35"/>
      <c r="K71" s="35"/>
      <c r="L71" s="35"/>
      <c r="M71" s="35"/>
      <c r="N71" s="35"/>
      <c r="O71" s="35"/>
      <c r="P71" s="35">
        <f t="shared" ref="P71" si="70">Q71+V71</f>
        <v>672</v>
      </c>
      <c r="Q71" s="35">
        <f t="shared" ref="Q71" si="71">R71+S71+T71+U71</f>
        <v>672</v>
      </c>
      <c r="R71" s="35"/>
      <c r="S71" s="107">
        <v>672</v>
      </c>
      <c r="T71" s="35"/>
      <c r="U71" s="35"/>
      <c r="V71" s="35"/>
      <c r="W71" s="35"/>
      <c r="X71" s="35"/>
      <c r="Y71" s="35"/>
      <c r="Z71" s="35"/>
      <c r="AA71" s="35"/>
      <c r="AB71" s="35"/>
      <c r="AC71" s="91">
        <f t="shared" si="50"/>
        <v>23.554153522607781</v>
      </c>
      <c r="AD71" s="12" t="s">
        <v>264</v>
      </c>
      <c r="AE71" s="45"/>
      <c r="AF71">
        <v>1</v>
      </c>
    </row>
    <row r="72" spans="1:32">
      <c r="A72" s="24" t="s">
        <v>172</v>
      </c>
      <c r="B72" s="25" t="s">
        <v>173</v>
      </c>
      <c r="C72" s="37">
        <f>C73</f>
        <v>14051</v>
      </c>
      <c r="D72" s="37">
        <f t="shared" ref="D72:AB73" si="72">D73</f>
        <v>14051</v>
      </c>
      <c r="E72" s="37">
        <f t="shared" si="72"/>
        <v>0</v>
      </c>
      <c r="F72" s="37">
        <f t="shared" si="72"/>
        <v>14051</v>
      </c>
      <c r="G72" s="37">
        <f t="shared" si="72"/>
        <v>0</v>
      </c>
      <c r="H72" s="37">
        <f t="shared" si="72"/>
        <v>0</v>
      </c>
      <c r="I72" s="37">
        <f t="shared" si="72"/>
        <v>0</v>
      </c>
      <c r="J72" s="37">
        <f t="shared" si="72"/>
        <v>0</v>
      </c>
      <c r="K72" s="37">
        <f t="shared" si="72"/>
        <v>0</v>
      </c>
      <c r="L72" s="37">
        <f t="shared" si="72"/>
        <v>0</v>
      </c>
      <c r="M72" s="37">
        <f t="shared" si="72"/>
        <v>0</v>
      </c>
      <c r="N72" s="37">
        <f t="shared" si="72"/>
        <v>0</v>
      </c>
      <c r="O72" s="37">
        <f t="shared" si="72"/>
        <v>0</v>
      </c>
      <c r="P72" s="37">
        <f t="shared" si="72"/>
        <v>1156</v>
      </c>
      <c r="Q72" s="37">
        <f t="shared" si="72"/>
        <v>1156</v>
      </c>
      <c r="R72" s="37">
        <f t="shared" si="72"/>
        <v>0</v>
      </c>
      <c r="S72" s="37">
        <f t="shared" si="72"/>
        <v>1156</v>
      </c>
      <c r="T72" s="37">
        <f t="shared" si="72"/>
        <v>0</v>
      </c>
      <c r="U72" s="37">
        <f t="shared" si="72"/>
        <v>0</v>
      </c>
      <c r="V72" s="37">
        <f t="shared" si="72"/>
        <v>0</v>
      </c>
      <c r="W72" s="37">
        <f t="shared" si="72"/>
        <v>0</v>
      </c>
      <c r="X72" s="37">
        <f t="shared" si="72"/>
        <v>0</v>
      </c>
      <c r="Y72" s="37">
        <f t="shared" si="72"/>
        <v>0</v>
      </c>
      <c r="Z72" s="37">
        <f t="shared" si="72"/>
        <v>0</v>
      </c>
      <c r="AA72" s="37">
        <f t="shared" si="72"/>
        <v>0</v>
      </c>
      <c r="AB72" s="37">
        <f t="shared" si="72"/>
        <v>0</v>
      </c>
      <c r="AC72" s="93">
        <f t="shared" si="50"/>
        <v>8.2271724432424733</v>
      </c>
      <c r="AD72" s="26">
        <v>0</v>
      </c>
      <c r="AE72" s="49">
        <v>0</v>
      </c>
      <c r="AF72" s="37">
        <f t="shared" ref="AF72:AF74" si="73">AF73</f>
        <v>3</v>
      </c>
    </row>
    <row r="73" spans="1:32">
      <c r="A73" s="15" t="s">
        <v>38</v>
      </c>
      <c r="B73" s="2" t="s">
        <v>29</v>
      </c>
      <c r="C73" s="34">
        <f>C74</f>
        <v>14051</v>
      </c>
      <c r="D73" s="34">
        <f t="shared" si="72"/>
        <v>14051</v>
      </c>
      <c r="E73" s="34">
        <f t="shared" si="72"/>
        <v>0</v>
      </c>
      <c r="F73" s="34">
        <f t="shared" si="72"/>
        <v>14051</v>
      </c>
      <c r="G73" s="34">
        <f t="shared" si="72"/>
        <v>0</v>
      </c>
      <c r="H73" s="34">
        <f t="shared" si="72"/>
        <v>0</v>
      </c>
      <c r="I73" s="34">
        <f t="shared" si="72"/>
        <v>0</v>
      </c>
      <c r="J73" s="34">
        <f t="shared" si="72"/>
        <v>0</v>
      </c>
      <c r="K73" s="34">
        <f t="shared" si="72"/>
        <v>0</v>
      </c>
      <c r="L73" s="34">
        <f t="shared" si="72"/>
        <v>0</v>
      </c>
      <c r="M73" s="34">
        <f t="shared" si="72"/>
        <v>0</v>
      </c>
      <c r="N73" s="34">
        <f t="shared" si="72"/>
        <v>0</v>
      </c>
      <c r="O73" s="34">
        <f t="shared" si="72"/>
        <v>0</v>
      </c>
      <c r="P73" s="34">
        <f t="shared" si="72"/>
        <v>1156</v>
      </c>
      <c r="Q73" s="34">
        <f t="shared" si="72"/>
        <v>1156</v>
      </c>
      <c r="R73" s="34">
        <f t="shared" si="72"/>
        <v>0</v>
      </c>
      <c r="S73" s="34">
        <f t="shared" si="72"/>
        <v>1156</v>
      </c>
      <c r="T73" s="34">
        <f t="shared" si="72"/>
        <v>0</v>
      </c>
      <c r="U73" s="34">
        <f t="shared" si="72"/>
        <v>0</v>
      </c>
      <c r="V73" s="34">
        <f t="shared" si="72"/>
        <v>0</v>
      </c>
      <c r="W73" s="34">
        <f t="shared" si="72"/>
        <v>0</v>
      </c>
      <c r="X73" s="34">
        <f t="shared" si="72"/>
        <v>0</v>
      </c>
      <c r="Y73" s="34">
        <f t="shared" si="72"/>
        <v>0</v>
      </c>
      <c r="Z73" s="34">
        <f t="shared" si="72"/>
        <v>0</v>
      </c>
      <c r="AA73" s="34">
        <f t="shared" si="72"/>
        <v>0</v>
      </c>
      <c r="AB73" s="34">
        <f t="shared" si="72"/>
        <v>0</v>
      </c>
      <c r="AC73" s="90">
        <f t="shared" si="50"/>
        <v>8.2271724432424733</v>
      </c>
      <c r="AD73" s="16"/>
      <c r="AE73" s="44"/>
      <c r="AF73" s="34">
        <f t="shared" si="73"/>
        <v>3</v>
      </c>
    </row>
    <row r="74" spans="1:32">
      <c r="A74" s="15" t="s">
        <v>36</v>
      </c>
      <c r="B74" s="2" t="s">
        <v>37</v>
      </c>
      <c r="C74" s="34">
        <f>C75</f>
        <v>14051</v>
      </c>
      <c r="D74" s="34">
        <f t="shared" ref="D74:AB74" si="74">D75</f>
        <v>14051</v>
      </c>
      <c r="E74" s="34">
        <f t="shared" si="74"/>
        <v>0</v>
      </c>
      <c r="F74" s="34">
        <f t="shared" si="74"/>
        <v>14051</v>
      </c>
      <c r="G74" s="34">
        <f t="shared" si="74"/>
        <v>0</v>
      </c>
      <c r="H74" s="34">
        <f t="shared" si="74"/>
        <v>0</v>
      </c>
      <c r="I74" s="34">
        <f t="shared" si="74"/>
        <v>0</v>
      </c>
      <c r="J74" s="34">
        <f t="shared" si="74"/>
        <v>0</v>
      </c>
      <c r="K74" s="34">
        <f t="shared" si="74"/>
        <v>0</v>
      </c>
      <c r="L74" s="34">
        <f t="shared" si="74"/>
        <v>0</v>
      </c>
      <c r="M74" s="34">
        <f t="shared" si="74"/>
        <v>0</v>
      </c>
      <c r="N74" s="34">
        <f t="shared" si="74"/>
        <v>0</v>
      </c>
      <c r="O74" s="34">
        <f t="shared" si="74"/>
        <v>0</v>
      </c>
      <c r="P74" s="34">
        <f t="shared" si="74"/>
        <v>1156</v>
      </c>
      <c r="Q74" s="34">
        <f t="shared" si="74"/>
        <v>1156</v>
      </c>
      <c r="R74" s="34">
        <f t="shared" si="74"/>
        <v>0</v>
      </c>
      <c r="S74" s="34">
        <f t="shared" si="74"/>
        <v>1156</v>
      </c>
      <c r="T74" s="34">
        <f t="shared" si="74"/>
        <v>0</v>
      </c>
      <c r="U74" s="34">
        <f t="shared" si="74"/>
        <v>0</v>
      </c>
      <c r="V74" s="34">
        <f t="shared" si="74"/>
        <v>0</v>
      </c>
      <c r="W74" s="34">
        <f t="shared" si="74"/>
        <v>0</v>
      </c>
      <c r="X74" s="34">
        <f t="shared" si="74"/>
        <v>0</v>
      </c>
      <c r="Y74" s="34">
        <f t="shared" si="74"/>
        <v>0</v>
      </c>
      <c r="Z74" s="34">
        <f t="shared" si="74"/>
        <v>0</v>
      </c>
      <c r="AA74" s="34">
        <f t="shared" si="74"/>
        <v>0</v>
      </c>
      <c r="AB74" s="34">
        <f t="shared" si="74"/>
        <v>0</v>
      </c>
      <c r="AC74" s="91">
        <f t="shared" si="50"/>
        <v>8.2271724432424733</v>
      </c>
      <c r="AD74" s="16"/>
      <c r="AE74" s="44"/>
      <c r="AF74" s="34">
        <f t="shared" si="73"/>
        <v>3</v>
      </c>
    </row>
    <row r="75" spans="1:32" ht="19.5">
      <c r="A75" s="21" t="s">
        <v>46</v>
      </c>
      <c r="B75" s="56" t="s">
        <v>33</v>
      </c>
      <c r="C75" s="38">
        <f>C76+C78</f>
        <v>14051</v>
      </c>
      <c r="D75" s="38">
        <f t="shared" ref="D75:AB75" si="75">D76+D78</f>
        <v>14051</v>
      </c>
      <c r="E75" s="38">
        <f t="shared" si="75"/>
        <v>0</v>
      </c>
      <c r="F75" s="38">
        <f t="shared" si="75"/>
        <v>14051</v>
      </c>
      <c r="G75" s="38">
        <f t="shared" si="75"/>
        <v>0</v>
      </c>
      <c r="H75" s="38">
        <f t="shared" si="75"/>
        <v>0</v>
      </c>
      <c r="I75" s="38">
        <f t="shared" si="75"/>
        <v>0</v>
      </c>
      <c r="J75" s="38">
        <f t="shared" si="75"/>
        <v>0</v>
      </c>
      <c r="K75" s="38">
        <f t="shared" si="75"/>
        <v>0</v>
      </c>
      <c r="L75" s="38">
        <f t="shared" si="75"/>
        <v>0</v>
      </c>
      <c r="M75" s="38">
        <f t="shared" si="75"/>
        <v>0</v>
      </c>
      <c r="N75" s="38">
        <f t="shared" si="75"/>
        <v>0</v>
      </c>
      <c r="O75" s="38">
        <f t="shared" si="75"/>
        <v>0</v>
      </c>
      <c r="P75" s="38">
        <f t="shared" si="75"/>
        <v>1156</v>
      </c>
      <c r="Q75" s="38">
        <f t="shared" si="75"/>
        <v>1156</v>
      </c>
      <c r="R75" s="38">
        <f t="shared" si="75"/>
        <v>0</v>
      </c>
      <c r="S75" s="38">
        <f t="shared" si="75"/>
        <v>1156</v>
      </c>
      <c r="T75" s="38">
        <f t="shared" si="75"/>
        <v>0</v>
      </c>
      <c r="U75" s="38">
        <f t="shared" si="75"/>
        <v>0</v>
      </c>
      <c r="V75" s="38">
        <f t="shared" si="75"/>
        <v>0</v>
      </c>
      <c r="W75" s="38">
        <f t="shared" si="75"/>
        <v>0</v>
      </c>
      <c r="X75" s="38">
        <f t="shared" si="75"/>
        <v>0</v>
      </c>
      <c r="Y75" s="38">
        <f t="shared" si="75"/>
        <v>0</v>
      </c>
      <c r="Z75" s="38">
        <f t="shared" si="75"/>
        <v>0</v>
      </c>
      <c r="AA75" s="38">
        <f t="shared" si="75"/>
        <v>0</v>
      </c>
      <c r="AB75" s="38">
        <f t="shared" si="75"/>
        <v>0</v>
      </c>
      <c r="AC75" s="91">
        <f t="shared" si="50"/>
        <v>8.2271724432424733</v>
      </c>
      <c r="AD75" s="31">
        <v>0</v>
      </c>
      <c r="AE75" s="51">
        <v>0</v>
      </c>
      <c r="AF75" s="38">
        <f t="shared" ref="AF75" si="76">AF76+AF78</f>
        <v>3</v>
      </c>
    </row>
    <row r="76" spans="1:32">
      <c r="A76" s="15">
        <v>1</v>
      </c>
      <c r="B76" s="2" t="s">
        <v>177</v>
      </c>
      <c r="C76" s="34">
        <f>C77</f>
        <v>3999</v>
      </c>
      <c r="D76" s="34">
        <f t="shared" ref="D76:AB76" si="77">D77</f>
        <v>3999</v>
      </c>
      <c r="E76" s="34">
        <f t="shared" si="77"/>
        <v>0</v>
      </c>
      <c r="F76" s="34">
        <f t="shared" si="77"/>
        <v>3999</v>
      </c>
      <c r="G76" s="34">
        <f t="shared" si="77"/>
        <v>0</v>
      </c>
      <c r="H76" s="34">
        <f t="shared" si="77"/>
        <v>0</v>
      </c>
      <c r="I76" s="34">
        <f t="shared" si="77"/>
        <v>0</v>
      </c>
      <c r="J76" s="34">
        <f t="shared" si="77"/>
        <v>0</v>
      </c>
      <c r="K76" s="34">
        <f t="shared" si="77"/>
        <v>0</v>
      </c>
      <c r="L76" s="34">
        <f t="shared" si="77"/>
        <v>0</v>
      </c>
      <c r="M76" s="34">
        <f t="shared" si="77"/>
        <v>0</v>
      </c>
      <c r="N76" s="34">
        <f t="shared" si="77"/>
        <v>0</v>
      </c>
      <c r="O76" s="34">
        <f t="shared" si="77"/>
        <v>0</v>
      </c>
      <c r="P76" s="34">
        <f t="shared" si="77"/>
        <v>998</v>
      </c>
      <c r="Q76" s="34">
        <f t="shared" si="77"/>
        <v>998</v>
      </c>
      <c r="R76" s="34">
        <f t="shared" si="77"/>
        <v>0</v>
      </c>
      <c r="S76" s="34">
        <f t="shared" si="77"/>
        <v>998</v>
      </c>
      <c r="T76" s="34">
        <f t="shared" si="77"/>
        <v>0</v>
      </c>
      <c r="U76" s="34">
        <f t="shared" si="77"/>
        <v>0</v>
      </c>
      <c r="V76" s="34">
        <f t="shared" si="77"/>
        <v>0</v>
      </c>
      <c r="W76" s="34">
        <f t="shared" si="77"/>
        <v>0</v>
      </c>
      <c r="X76" s="34">
        <f t="shared" si="77"/>
        <v>0</v>
      </c>
      <c r="Y76" s="34">
        <f t="shared" si="77"/>
        <v>0</v>
      </c>
      <c r="Z76" s="34">
        <f t="shared" si="77"/>
        <v>0</v>
      </c>
      <c r="AA76" s="34">
        <f t="shared" si="77"/>
        <v>0</v>
      </c>
      <c r="AB76" s="34">
        <f t="shared" si="77"/>
        <v>0</v>
      </c>
      <c r="AC76" s="91">
        <f t="shared" si="50"/>
        <v>24.956239059764943</v>
      </c>
      <c r="AD76" s="16"/>
      <c r="AE76" s="44">
        <v>0</v>
      </c>
      <c r="AF76" s="34">
        <f t="shared" ref="AF76" si="78">AF77</f>
        <v>1</v>
      </c>
    </row>
    <row r="77" spans="1:32" ht="37.5">
      <c r="A77" s="17"/>
      <c r="B77" s="18" t="s">
        <v>184</v>
      </c>
      <c r="C77" s="36">
        <f t="shared" ref="C77" si="79">D77+I77</f>
        <v>3999</v>
      </c>
      <c r="D77" s="36">
        <f t="shared" ref="D77" si="80">SUM(E77:H77)</f>
        <v>3999</v>
      </c>
      <c r="E77" s="36"/>
      <c r="F77" s="36">
        <v>3999</v>
      </c>
      <c r="G77" s="36"/>
      <c r="H77" s="36"/>
      <c r="I77" s="36"/>
      <c r="J77" s="36"/>
      <c r="K77" s="36"/>
      <c r="L77" s="36"/>
      <c r="M77" s="36"/>
      <c r="N77" s="36"/>
      <c r="O77" s="36"/>
      <c r="P77" s="36">
        <f t="shared" ref="P77" si="81">Q77+V77</f>
        <v>998</v>
      </c>
      <c r="Q77" s="36">
        <f t="shared" ref="Q77" si="82">R77+S77+T77+U77</f>
        <v>998</v>
      </c>
      <c r="R77" s="36"/>
      <c r="S77" s="109">
        <v>998</v>
      </c>
      <c r="T77" s="36"/>
      <c r="U77" s="36"/>
      <c r="V77" s="36"/>
      <c r="W77" s="36"/>
      <c r="X77" s="36"/>
      <c r="Y77" s="36"/>
      <c r="Z77" s="36"/>
      <c r="AA77" s="36"/>
      <c r="AB77" s="36"/>
      <c r="AC77" s="91">
        <f t="shared" si="50"/>
        <v>24.956239059764943</v>
      </c>
      <c r="AD77" s="30" t="s">
        <v>268</v>
      </c>
      <c r="AE77" s="47"/>
      <c r="AF77">
        <v>1</v>
      </c>
    </row>
    <row r="78" spans="1:32" ht="45.75" customHeight="1">
      <c r="A78" s="16">
        <v>2</v>
      </c>
      <c r="B78" s="2" t="s">
        <v>182</v>
      </c>
      <c r="C78" s="34">
        <f>SUM(C79:C80)</f>
        <v>10052</v>
      </c>
      <c r="D78" s="34">
        <f t="shared" ref="D78:AB78" si="83">SUM(D79:D80)</f>
        <v>10052</v>
      </c>
      <c r="E78" s="34">
        <f t="shared" si="83"/>
        <v>0</v>
      </c>
      <c r="F78" s="34">
        <f t="shared" si="83"/>
        <v>10052</v>
      </c>
      <c r="G78" s="34">
        <f t="shared" si="83"/>
        <v>0</v>
      </c>
      <c r="H78" s="34">
        <f t="shared" si="83"/>
        <v>0</v>
      </c>
      <c r="I78" s="34">
        <f t="shared" si="83"/>
        <v>0</v>
      </c>
      <c r="J78" s="34">
        <f t="shared" si="83"/>
        <v>0</v>
      </c>
      <c r="K78" s="34">
        <f t="shared" si="83"/>
        <v>0</v>
      </c>
      <c r="L78" s="34">
        <f t="shared" si="83"/>
        <v>0</v>
      </c>
      <c r="M78" s="34">
        <f t="shared" si="83"/>
        <v>0</v>
      </c>
      <c r="N78" s="34">
        <f t="shared" si="83"/>
        <v>0</v>
      </c>
      <c r="O78" s="34">
        <f t="shared" si="83"/>
        <v>0</v>
      </c>
      <c r="P78" s="34">
        <f t="shared" si="83"/>
        <v>158</v>
      </c>
      <c r="Q78" s="34">
        <f t="shared" si="83"/>
        <v>158</v>
      </c>
      <c r="R78" s="34">
        <f t="shared" si="83"/>
        <v>0</v>
      </c>
      <c r="S78" s="34">
        <f t="shared" si="83"/>
        <v>158</v>
      </c>
      <c r="T78" s="34">
        <f t="shared" si="83"/>
        <v>0</v>
      </c>
      <c r="U78" s="34">
        <f t="shared" si="83"/>
        <v>0</v>
      </c>
      <c r="V78" s="34">
        <f t="shared" si="83"/>
        <v>0</v>
      </c>
      <c r="W78" s="34">
        <f t="shared" si="83"/>
        <v>0</v>
      </c>
      <c r="X78" s="34">
        <f t="shared" si="83"/>
        <v>0</v>
      </c>
      <c r="Y78" s="34">
        <f t="shared" si="83"/>
        <v>0</v>
      </c>
      <c r="Z78" s="34">
        <f t="shared" si="83"/>
        <v>0</v>
      </c>
      <c r="AA78" s="34">
        <f t="shared" si="83"/>
        <v>0</v>
      </c>
      <c r="AB78" s="34">
        <f t="shared" si="83"/>
        <v>0</v>
      </c>
      <c r="AC78" s="91">
        <f t="shared" si="50"/>
        <v>1.5718265021886193</v>
      </c>
      <c r="AD78" s="16"/>
      <c r="AE78" s="44"/>
      <c r="AF78" s="34">
        <f t="shared" ref="AF78" si="84">SUM(AF79:AF80)</f>
        <v>2</v>
      </c>
    </row>
    <row r="79" spans="1:32" ht="75">
      <c r="A79" s="30"/>
      <c r="B79" s="18" t="s">
        <v>288</v>
      </c>
      <c r="C79" s="36">
        <f t="shared" ref="C79:C80" si="85">D79+I79</f>
        <v>8052</v>
      </c>
      <c r="D79" s="36">
        <f t="shared" ref="D79:D80" si="86">SUM(E79:H79)</f>
        <v>8052</v>
      </c>
      <c r="E79" s="36"/>
      <c r="F79" s="36">
        <v>8052</v>
      </c>
      <c r="G79" s="36"/>
      <c r="H79" s="36"/>
      <c r="I79" s="36"/>
      <c r="J79" s="36"/>
      <c r="K79" s="36"/>
      <c r="L79" s="36"/>
      <c r="M79" s="36"/>
      <c r="N79" s="36"/>
      <c r="O79" s="36"/>
      <c r="P79" s="36">
        <f t="shared" ref="P79:P80" si="87">Q79+V79</f>
        <v>158</v>
      </c>
      <c r="Q79" s="36">
        <f t="shared" ref="Q79:Q80" si="88">R79+S79+T79+U79</f>
        <v>158</v>
      </c>
      <c r="R79" s="36"/>
      <c r="S79" s="109">
        <v>158</v>
      </c>
      <c r="T79" s="36"/>
      <c r="U79" s="36"/>
      <c r="V79" s="36"/>
      <c r="W79" s="36"/>
      <c r="X79" s="36"/>
      <c r="Y79" s="36"/>
      <c r="Z79" s="36"/>
      <c r="AA79" s="36"/>
      <c r="AB79" s="36"/>
      <c r="AC79" s="91">
        <f t="shared" si="50"/>
        <v>1.9622454048683557</v>
      </c>
      <c r="AD79" s="30" t="s">
        <v>268</v>
      </c>
      <c r="AE79" s="30" t="s">
        <v>270</v>
      </c>
      <c r="AF79">
        <v>1</v>
      </c>
    </row>
    <row r="80" spans="1:32" ht="56.25">
      <c r="A80" s="30"/>
      <c r="B80" s="18" t="s">
        <v>289</v>
      </c>
      <c r="C80" s="36">
        <f t="shared" si="85"/>
        <v>2000</v>
      </c>
      <c r="D80" s="36">
        <f t="shared" si="86"/>
        <v>2000</v>
      </c>
      <c r="E80" s="36"/>
      <c r="F80" s="36">
        <v>2000</v>
      </c>
      <c r="G80" s="36"/>
      <c r="H80" s="36"/>
      <c r="I80" s="36"/>
      <c r="J80" s="36"/>
      <c r="K80" s="36"/>
      <c r="L80" s="36"/>
      <c r="M80" s="36"/>
      <c r="N80" s="36"/>
      <c r="O80" s="36"/>
      <c r="P80" s="36">
        <f t="shared" si="87"/>
        <v>0</v>
      </c>
      <c r="Q80" s="36">
        <f t="shared" si="88"/>
        <v>0</v>
      </c>
      <c r="R80" s="36"/>
      <c r="S80" s="36"/>
      <c r="T80" s="36"/>
      <c r="U80" s="36"/>
      <c r="V80" s="36"/>
      <c r="W80" s="36"/>
      <c r="X80" s="36"/>
      <c r="Y80" s="36"/>
      <c r="Z80" s="36"/>
      <c r="AA80" s="36"/>
      <c r="AB80" s="36"/>
      <c r="AC80" s="91">
        <f t="shared" si="50"/>
        <v>0</v>
      </c>
      <c r="AD80" s="30" t="s">
        <v>265</v>
      </c>
      <c r="AE80" s="47"/>
      <c r="AF80">
        <v>1</v>
      </c>
    </row>
    <row r="81" spans="1:32">
      <c r="A81" s="24" t="s">
        <v>291</v>
      </c>
      <c r="B81" s="25" t="s">
        <v>185</v>
      </c>
      <c r="C81" s="37">
        <f>C82+C89+C99</f>
        <v>437371</v>
      </c>
      <c r="D81" s="37">
        <f t="shared" ref="D81:AB81" si="89">D82+D89+D99</f>
        <v>64055</v>
      </c>
      <c r="E81" s="37">
        <f t="shared" si="89"/>
        <v>4055</v>
      </c>
      <c r="F81" s="37">
        <f t="shared" si="89"/>
        <v>60000</v>
      </c>
      <c r="G81" s="37">
        <f t="shared" si="89"/>
        <v>0</v>
      </c>
      <c r="H81" s="37">
        <f t="shared" si="89"/>
        <v>0</v>
      </c>
      <c r="I81" s="37">
        <f t="shared" si="89"/>
        <v>373316</v>
      </c>
      <c r="J81" s="37">
        <f t="shared" si="89"/>
        <v>373316</v>
      </c>
      <c r="K81" s="37">
        <f t="shared" si="89"/>
        <v>373316</v>
      </c>
      <c r="L81" s="37">
        <f t="shared" si="89"/>
        <v>0</v>
      </c>
      <c r="M81" s="37">
        <f t="shared" si="89"/>
        <v>0</v>
      </c>
      <c r="N81" s="37">
        <f t="shared" si="89"/>
        <v>0</v>
      </c>
      <c r="O81" s="37">
        <f t="shared" si="89"/>
        <v>0</v>
      </c>
      <c r="P81" s="37">
        <f t="shared" si="89"/>
        <v>19869</v>
      </c>
      <c r="Q81" s="37">
        <f t="shared" si="89"/>
        <v>18075</v>
      </c>
      <c r="R81" s="37">
        <f t="shared" si="89"/>
        <v>0</v>
      </c>
      <c r="S81" s="37">
        <f t="shared" si="89"/>
        <v>18075</v>
      </c>
      <c r="T81" s="37">
        <f t="shared" si="89"/>
        <v>0</v>
      </c>
      <c r="U81" s="37">
        <f t="shared" si="89"/>
        <v>0</v>
      </c>
      <c r="V81" s="37">
        <f t="shared" si="89"/>
        <v>1794</v>
      </c>
      <c r="W81" s="37">
        <f t="shared" si="89"/>
        <v>1794</v>
      </c>
      <c r="X81" s="37">
        <f t="shared" si="89"/>
        <v>1794</v>
      </c>
      <c r="Y81" s="37">
        <f t="shared" si="89"/>
        <v>0</v>
      </c>
      <c r="Z81" s="37">
        <f t="shared" si="89"/>
        <v>0</v>
      </c>
      <c r="AA81" s="37">
        <f t="shared" si="89"/>
        <v>0</v>
      </c>
      <c r="AB81" s="37">
        <f t="shared" si="89"/>
        <v>0</v>
      </c>
      <c r="AC81" s="93">
        <f t="shared" ref="AC81:AC100" si="90">P81/C81*100</f>
        <v>4.5428251987443158</v>
      </c>
      <c r="AD81" s="48">
        <v>0</v>
      </c>
      <c r="AE81" s="49">
        <v>0</v>
      </c>
      <c r="AF81" s="37">
        <f t="shared" ref="AF81" si="91">AF82+AF89+AF99</f>
        <v>5</v>
      </c>
    </row>
    <row r="82" spans="1:32" ht="37.5">
      <c r="A82" s="32" t="s">
        <v>292</v>
      </c>
      <c r="B82" s="23" t="s">
        <v>186</v>
      </c>
      <c r="C82" s="40">
        <f t="shared" ref="C82:C87" si="92">C83</f>
        <v>1913</v>
      </c>
      <c r="D82" s="40">
        <f t="shared" ref="D82:AB83" si="93">D83</f>
        <v>1913</v>
      </c>
      <c r="E82" s="40">
        <f t="shared" si="93"/>
        <v>1913</v>
      </c>
      <c r="F82" s="40">
        <f t="shared" si="93"/>
        <v>0</v>
      </c>
      <c r="G82" s="40">
        <f t="shared" si="93"/>
        <v>0</v>
      </c>
      <c r="H82" s="40">
        <f t="shared" si="93"/>
        <v>0</v>
      </c>
      <c r="I82" s="40">
        <f t="shared" si="93"/>
        <v>0</v>
      </c>
      <c r="J82" s="40">
        <f t="shared" si="93"/>
        <v>0</v>
      </c>
      <c r="K82" s="40">
        <f t="shared" si="93"/>
        <v>0</v>
      </c>
      <c r="L82" s="40">
        <f t="shared" si="93"/>
        <v>0</v>
      </c>
      <c r="M82" s="40">
        <f t="shared" si="93"/>
        <v>0</v>
      </c>
      <c r="N82" s="40">
        <f t="shared" si="93"/>
        <v>0</v>
      </c>
      <c r="O82" s="40">
        <f t="shared" si="93"/>
        <v>0</v>
      </c>
      <c r="P82" s="40">
        <f t="shared" si="93"/>
        <v>0</v>
      </c>
      <c r="Q82" s="40">
        <f t="shared" si="93"/>
        <v>0</v>
      </c>
      <c r="R82" s="40">
        <f t="shared" si="93"/>
        <v>0</v>
      </c>
      <c r="S82" s="40">
        <f t="shared" si="93"/>
        <v>0</v>
      </c>
      <c r="T82" s="40">
        <f t="shared" si="93"/>
        <v>0</v>
      </c>
      <c r="U82" s="40">
        <f t="shared" si="93"/>
        <v>0</v>
      </c>
      <c r="V82" s="40">
        <f t="shared" si="93"/>
        <v>0</v>
      </c>
      <c r="W82" s="40">
        <f t="shared" si="93"/>
        <v>0</v>
      </c>
      <c r="X82" s="40">
        <f t="shared" si="93"/>
        <v>0</v>
      </c>
      <c r="Y82" s="40">
        <f t="shared" si="93"/>
        <v>0</v>
      </c>
      <c r="Z82" s="40">
        <f t="shared" si="93"/>
        <v>0</v>
      </c>
      <c r="AA82" s="40">
        <f t="shared" si="93"/>
        <v>0</v>
      </c>
      <c r="AB82" s="40">
        <f t="shared" si="93"/>
        <v>0</v>
      </c>
      <c r="AC82" s="97">
        <f t="shared" si="90"/>
        <v>0</v>
      </c>
      <c r="AD82" s="53"/>
      <c r="AE82" s="54"/>
      <c r="AF82" s="40">
        <f t="shared" ref="AF82:AF87" si="94">AF83</f>
        <v>1</v>
      </c>
    </row>
    <row r="83" spans="1:32">
      <c r="A83" s="15" t="s">
        <v>38</v>
      </c>
      <c r="B83" s="2" t="s">
        <v>29</v>
      </c>
      <c r="C83" s="34">
        <f t="shared" si="92"/>
        <v>1913</v>
      </c>
      <c r="D83" s="34">
        <f t="shared" si="93"/>
        <v>1913</v>
      </c>
      <c r="E83" s="34">
        <f t="shared" si="93"/>
        <v>1913</v>
      </c>
      <c r="F83" s="34">
        <f t="shared" si="93"/>
        <v>0</v>
      </c>
      <c r="G83" s="34">
        <f t="shared" si="93"/>
        <v>0</v>
      </c>
      <c r="H83" s="34">
        <f t="shared" si="93"/>
        <v>0</v>
      </c>
      <c r="I83" s="34">
        <f t="shared" si="93"/>
        <v>0</v>
      </c>
      <c r="J83" s="34">
        <f t="shared" si="93"/>
        <v>0</v>
      </c>
      <c r="K83" s="34">
        <f t="shared" si="93"/>
        <v>0</v>
      </c>
      <c r="L83" s="34">
        <f t="shared" si="93"/>
        <v>0</v>
      </c>
      <c r="M83" s="34">
        <f t="shared" si="93"/>
        <v>0</v>
      </c>
      <c r="N83" s="34">
        <f t="shared" si="93"/>
        <v>0</v>
      </c>
      <c r="O83" s="34">
        <f t="shared" si="93"/>
        <v>0</v>
      </c>
      <c r="P83" s="34">
        <f t="shared" si="93"/>
        <v>0</v>
      </c>
      <c r="Q83" s="34">
        <f t="shared" si="93"/>
        <v>0</v>
      </c>
      <c r="R83" s="34">
        <f t="shared" si="93"/>
        <v>0</v>
      </c>
      <c r="S83" s="34">
        <f t="shared" si="93"/>
        <v>0</v>
      </c>
      <c r="T83" s="34">
        <f t="shared" si="93"/>
        <v>0</v>
      </c>
      <c r="U83" s="34">
        <f t="shared" si="93"/>
        <v>0</v>
      </c>
      <c r="V83" s="34">
        <f t="shared" si="93"/>
        <v>0</v>
      </c>
      <c r="W83" s="34">
        <f t="shared" si="93"/>
        <v>0</v>
      </c>
      <c r="X83" s="34">
        <f t="shared" si="93"/>
        <v>0</v>
      </c>
      <c r="Y83" s="34">
        <f t="shared" si="93"/>
        <v>0</v>
      </c>
      <c r="Z83" s="34">
        <f t="shared" si="93"/>
        <v>0</v>
      </c>
      <c r="AA83" s="34">
        <f t="shared" si="93"/>
        <v>0</v>
      </c>
      <c r="AB83" s="34">
        <f t="shared" si="93"/>
        <v>0</v>
      </c>
      <c r="AC83" s="90">
        <f t="shared" si="90"/>
        <v>0</v>
      </c>
      <c r="AD83" s="16"/>
      <c r="AE83" s="44"/>
      <c r="AF83" s="34">
        <f t="shared" si="94"/>
        <v>1</v>
      </c>
    </row>
    <row r="84" spans="1:32">
      <c r="A84" s="15" t="s">
        <v>36</v>
      </c>
      <c r="B84" s="2" t="s">
        <v>37</v>
      </c>
      <c r="C84" s="34">
        <f t="shared" si="92"/>
        <v>1913</v>
      </c>
      <c r="D84" s="34">
        <f t="shared" ref="D84:S87" si="95">D85</f>
        <v>1913</v>
      </c>
      <c r="E84" s="34">
        <f t="shared" si="95"/>
        <v>1913</v>
      </c>
      <c r="F84" s="34">
        <f t="shared" si="95"/>
        <v>0</v>
      </c>
      <c r="G84" s="34">
        <f t="shared" si="95"/>
        <v>0</v>
      </c>
      <c r="H84" s="34">
        <f t="shared" si="95"/>
        <v>0</v>
      </c>
      <c r="I84" s="34">
        <f t="shared" si="95"/>
        <v>0</v>
      </c>
      <c r="J84" s="34">
        <f t="shared" si="95"/>
        <v>0</v>
      </c>
      <c r="K84" s="34">
        <f t="shared" si="95"/>
        <v>0</v>
      </c>
      <c r="L84" s="34">
        <f t="shared" si="95"/>
        <v>0</v>
      </c>
      <c r="M84" s="34">
        <f t="shared" si="95"/>
        <v>0</v>
      </c>
      <c r="N84" s="34">
        <f t="shared" si="95"/>
        <v>0</v>
      </c>
      <c r="O84" s="34">
        <f t="shared" si="95"/>
        <v>0</v>
      </c>
      <c r="P84" s="34">
        <f t="shared" si="95"/>
        <v>0</v>
      </c>
      <c r="Q84" s="34">
        <f t="shared" si="95"/>
        <v>0</v>
      </c>
      <c r="R84" s="34">
        <f t="shared" si="95"/>
        <v>0</v>
      </c>
      <c r="S84" s="34">
        <f t="shared" si="95"/>
        <v>0</v>
      </c>
      <c r="T84" s="34">
        <f t="shared" ref="T84:AB87" si="96">T85</f>
        <v>0</v>
      </c>
      <c r="U84" s="34">
        <f t="shared" si="96"/>
        <v>0</v>
      </c>
      <c r="V84" s="34">
        <f t="shared" si="96"/>
        <v>0</v>
      </c>
      <c r="W84" s="34">
        <f t="shared" si="96"/>
        <v>0</v>
      </c>
      <c r="X84" s="34">
        <f t="shared" si="96"/>
        <v>0</v>
      </c>
      <c r="Y84" s="34">
        <f t="shared" si="96"/>
        <v>0</v>
      </c>
      <c r="Z84" s="34">
        <f t="shared" si="96"/>
        <v>0</v>
      </c>
      <c r="AA84" s="34">
        <f t="shared" si="96"/>
        <v>0</v>
      </c>
      <c r="AB84" s="34">
        <f t="shared" si="96"/>
        <v>0</v>
      </c>
      <c r="AC84" s="91">
        <f t="shared" si="90"/>
        <v>0</v>
      </c>
      <c r="AD84" s="20">
        <v>0</v>
      </c>
      <c r="AE84" s="44">
        <v>0</v>
      </c>
      <c r="AF84" s="34">
        <f t="shared" si="94"/>
        <v>1</v>
      </c>
    </row>
    <row r="85" spans="1:32" ht="19.5">
      <c r="A85" s="21" t="s">
        <v>46</v>
      </c>
      <c r="B85" s="56" t="s">
        <v>33</v>
      </c>
      <c r="C85" s="38">
        <f t="shared" si="92"/>
        <v>1913</v>
      </c>
      <c r="D85" s="38">
        <f t="shared" si="95"/>
        <v>1913</v>
      </c>
      <c r="E85" s="38">
        <f t="shared" si="95"/>
        <v>1913</v>
      </c>
      <c r="F85" s="38">
        <f t="shared" si="95"/>
        <v>0</v>
      </c>
      <c r="G85" s="38">
        <f t="shared" si="95"/>
        <v>0</v>
      </c>
      <c r="H85" s="38">
        <f t="shared" si="95"/>
        <v>0</v>
      </c>
      <c r="I85" s="38">
        <f t="shared" si="95"/>
        <v>0</v>
      </c>
      <c r="J85" s="38">
        <f t="shared" si="95"/>
        <v>0</v>
      </c>
      <c r="K85" s="38">
        <f t="shared" si="95"/>
        <v>0</v>
      </c>
      <c r="L85" s="38">
        <f t="shared" si="95"/>
        <v>0</v>
      </c>
      <c r="M85" s="38">
        <f t="shared" si="95"/>
        <v>0</v>
      </c>
      <c r="N85" s="38">
        <f t="shared" si="95"/>
        <v>0</v>
      </c>
      <c r="O85" s="38">
        <f t="shared" si="95"/>
        <v>0</v>
      </c>
      <c r="P85" s="38">
        <f t="shared" si="95"/>
        <v>0</v>
      </c>
      <c r="Q85" s="38">
        <f t="shared" si="95"/>
        <v>0</v>
      </c>
      <c r="R85" s="38">
        <f t="shared" si="95"/>
        <v>0</v>
      </c>
      <c r="S85" s="38">
        <f t="shared" si="95"/>
        <v>0</v>
      </c>
      <c r="T85" s="38">
        <f t="shared" si="96"/>
        <v>0</v>
      </c>
      <c r="U85" s="38">
        <f t="shared" si="96"/>
        <v>0</v>
      </c>
      <c r="V85" s="38">
        <f t="shared" si="96"/>
        <v>0</v>
      </c>
      <c r="W85" s="38">
        <f t="shared" si="96"/>
        <v>0</v>
      </c>
      <c r="X85" s="38">
        <f t="shared" si="96"/>
        <v>0</v>
      </c>
      <c r="Y85" s="38">
        <f t="shared" si="96"/>
        <v>0</v>
      </c>
      <c r="Z85" s="38">
        <f t="shared" si="96"/>
        <v>0</v>
      </c>
      <c r="AA85" s="38">
        <f t="shared" si="96"/>
        <v>0</v>
      </c>
      <c r="AB85" s="38">
        <f t="shared" si="96"/>
        <v>0</v>
      </c>
      <c r="AC85" s="91">
        <f t="shared" si="90"/>
        <v>0</v>
      </c>
      <c r="AD85" s="50">
        <v>0</v>
      </c>
      <c r="AE85" s="51">
        <v>0</v>
      </c>
      <c r="AF85" s="38">
        <f t="shared" si="94"/>
        <v>1</v>
      </c>
    </row>
    <row r="86" spans="1:32" ht="54" customHeight="1">
      <c r="A86" s="15"/>
      <c r="B86" s="2" t="s">
        <v>194</v>
      </c>
      <c r="C86" s="34">
        <f t="shared" si="92"/>
        <v>1913</v>
      </c>
      <c r="D86" s="34">
        <f t="shared" si="95"/>
        <v>1913</v>
      </c>
      <c r="E86" s="34">
        <f t="shared" si="95"/>
        <v>1913</v>
      </c>
      <c r="F86" s="34">
        <f t="shared" si="95"/>
        <v>0</v>
      </c>
      <c r="G86" s="34">
        <f t="shared" si="95"/>
        <v>0</v>
      </c>
      <c r="H86" s="34">
        <f t="shared" si="95"/>
        <v>0</v>
      </c>
      <c r="I86" s="34">
        <f t="shared" si="95"/>
        <v>0</v>
      </c>
      <c r="J86" s="34">
        <f t="shared" si="95"/>
        <v>0</v>
      </c>
      <c r="K86" s="34">
        <f t="shared" si="95"/>
        <v>0</v>
      </c>
      <c r="L86" s="34">
        <f t="shared" si="95"/>
        <v>0</v>
      </c>
      <c r="M86" s="34">
        <f t="shared" si="95"/>
        <v>0</v>
      </c>
      <c r="N86" s="34">
        <f t="shared" si="95"/>
        <v>0</v>
      </c>
      <c r="O86" s="34">
        <f t="shared" si="95"/>
        <v>0</v>
      </c>
      <c r="P86" s="34">
        <f t="shared" si="95"/>
        <v>0</v>
      </c>
      <c r="Q86" s="34">
        <f t="shared" si="95"/>
        <v>0</v>
      </c>
      <c r="R86" s="34">
        <f t="shared" si="95"/>
        <v>0</v>
      </c>
      <c r="S86" s="34">
        <f t="shared" si="95"/>
        <v>0</v>
      </c>
      <c r="T86" s="34">
        <f t="shared" si="96"/>
        <v>0</v>
      </c>
      <c r="U86" s="34">
        <f t="shared" si="96"/>
        <v>0</v>
      </c>
      <c r="V86" s="34">
        <f t="shared" si="96"/>
        <v>0</v>
      </c>
      <c r="W86" s="34">
        <f t="shared" si="96"/>
        <v>0</v>
      </c>
      <c r="X86" s="34">
        <f t="shared" si="96"/>
        <v>0</v>
      </c>
      <c r="Y86" s="34">
        <f t="shared" si="96"/>
        <v>0</v>
      </c>
      <c r="Z86" s="34">
        <f t="shared" si="96"/>
        <v>0</v>
      </c>
      <c r="AA86" s="34">
        <f t="shared" si="96"/>
        <v>0</v>
      </c>
      <c r="AB86" s="34">
        <f t="shared" si="96"/>
        <v>0</v>
      </c>
      <c r="AC86" s="91">
        <f t="shared" si="90"/>
        <v>0</v>
      </c>
      <c r="AD86" s="20"/>
      <c r="AE86" s="44"/>
      <c r="AF86" s="34">
        <f t="shared" si="94"/>
        <v>1</v>
      </c>
    </row>
    <row r="87" spans="1:32" ht="81.75" customHeight="1">
      <c r="A87" s="3"/>
      <c r="B87" s="5" t="s">
        <v>290</v>
      </c>
      <c r="C87" s="35">
        <f t="shared" si="92"/>
        <v>1913</v>
      </c>
      <c r="D87" s="35">
        <f t="shared" si="95"/>
        <v>1913</v>
      </c>
      <c r="E87" s="35">
        <f t="shared" si="95"/>
        <v>1913</v>
      </c>
      <c r="F87" s="35">
        <f t="shared" si="95"/>
        <v>0</v>
      </c>
      <c r="G87" s="35">
        <f t="shared" si="95"/>
        <v>0</v>
      </c>
      <c r="H87" s="35">
        <f t="shared" si="95"/>
        <v>0</v>
      </c>
      <c r="I87" s="35">
        <f t="shared" si="95"/>
        <v>0</v>
      </c>
      <c r="J87" s="35">
        <f t="shared" si="95"/>
        <v>0</v>
      </c>
      <c r="K87" s="35">
        <f t="shared" si="95"/>
        <v>0</v>
      </c>
      <c r="L87" s="35">
        <f t="shared" si="95"/>
        <v>0</v>
      </c>
      <c r="M87" s="35">
        <f t="shared" si="95"/>
        <v>0</v>
      </c>
      <c r="N87" s="35">
        <f t="shared" si="95"/>
        <v>0</v>
      </c>
      <c r="O87" s="35">
        <f t="shared" si="95"/>
        <v>0</v>
      </c>
      <c r="P87" s="35">
        <f t="shared" si="95"/>
        <v>0</v>
      </c>
      <c r="Q87" s="35">
        <f t="shared" si="95"/>
        <v>0</v>
      </c>
      <c r="R87" s="35">
        <f t="shared" si="95"/>
        <v>0</v>
      </c>
      <c r="S87" s="35">
        <f t="shared" si="95"/>
        <v>0</v>
      </c>
      <c r="T87" s="35">
        <f t="shared" si="96"/>
        <v>0</v>
      </c>
      <c r="U87" s="35">
        <f t="shared" si="96"/>
        <v>0</v>
      </c>
      <c r="V87" s="35">
        <f t="shared" si="96"/>
        <v>0</v>
      </c>
      <c r="W87" s="35">
        <f t="shared" si="96"/>
        <v>0</v>
      </c>
      <c r="X87" s="35">
        <f t="shared" si="96"/>
        <v>0</v>
      </c>
      <c r="Y87" s="35">
        <f t="shared" si="96"/>
        <v>0</v>
      </c>
      <c r="Z87" s="35">
        <f t="shared" si="96"/>
        <v>0</v>
      </c>
      <c r="AA87" s="35">
        <f t="shared" si="96"/>
        <v>0</v>
      </c>
      <c r="AB87" s="35">
        <f t="shared" si="96"/>
        <v>0</v>
      </c>
      <c r="AC87" s="91">
        <f t="shared" si="90"/>
        <v>0</v>
      </c>
      <c r="AD87" s="19"/>
      <c r="AE87" s="45"/>
      <c r="AF87" s="35">
        <f t="shared" si="94"/>
        <v>1</v>
      </c>
    </row>
    <row r="88" spans="1:32" ht="44.25" customHeight="1">
      <c r="A88" s="17"/>
      <c r="B88" s="18" t="s">
        <v>195</v>
      </c>
      <c r="C88" s="36">
        <f t="shared" ref="C88" si="97">D88+I88</f>
        <v>1913</v>
      </c>
      <c r="D88" s="36">
        <f t="shared" ref="D88" si="98">SUM(E88:H88)</f>
        <v>1913</v>
      </c>
      <c r="E88" s="36">
        <v>1913</v>
      </c>
      <c r="F88" s="36"/>
      <c r="G88" s="36"/>
      <c r="H88" s="36"/>
      <c r="I88" s="36"/>
      <c r="J88" s="36"/>
      <c r="K88" s="36"/>
      <c r="L88" s="36"/>
      <c r="M88" s="36"/>
      <c r="N88" s="36"/>
      <c r="O88" s="36"/>
      <c r="P88" s="36"/>
      <c r="Q88" s="36"/>
      <c r="R88" s="36"/>
      <c r="S88" s="36"/>
      <c r="T88" s="36"/>
      <c r="U88" s="36"/>
      <c r="V88" s="36"/>
      <c r="W88" s="36"/>
      <c r="X88" s="36"/>
      <c r="Y88" s="36"/>
      <c r="Z88" s="36"/>
      <c r="AA88" s="36"/>
      <c r="AB88" s="36"/>
      <c r="AC88" s="91">
        <f t="shared" si="90"/>
        <v>0</v>
      </c>
      <c r="AD88" s="30" t="s">
        <v>315</v>
      </c>
      <c r="AE88" s="47"/>
      <c r="AF88">
        <v>1</v>
      </c>
    </row>
    <row r="89" spans="1:32">
      <c r="A89" s="22" t="s">
        <v>293</v>
      </c>
      <c r="B89" s="23" t="s">
        <v>196</v>
      </c>
      <c r="C89" s="40">
        <f>C90</f>
        <v>433316</v>
      </c>
      <c r="D89" s="40">
        <f t="shared" ref="D89:AB90" si="99">D90</f>
        <v>60000</v>
      </c>
      <c r="E89" s="40">
        <f t="shared" si="99"/>
        <v>0</v>
      </c>
      <c r="F89" s="40">
        <f t="shared" si="99"/>
        <v>60000</v>
      </c>
      <c r="G89" s="40">
        <f t="shared" si="99"/>
        <v>0</v>
      </c>
      <c r="H89" s="40">
        <f t="shared" si="99"/>
        <v>0</v>
      </c>
      <c r="I89" s="40">
        <f t="shared" si="99"/>
        <v>373316</v>
      </c>
      <c r="J89" s="40">
        <f t="shared" si="99"/>
        <v>373316</v>
      </c>
      <c r="K89" s="40">
        <f t="shared" si="99"/>
        <v>373316</v>
      </c>
      <c r="L89" s="40">
        <f t="shared" si="99"/>
        <v>0</v>
      </c>
      <c r="M89" s="40">
        <f t="shared" si="99"/>
        <v>0</v>
      </c>
      <c r="N89" s="40">
        <f t="shared" si="99"/>
        <v>0</v>
      </c>
      <c r="O89" s="40">
        <f t="shared" si="99"/>
        <v>0</v>
      </c>
      <c r="P89" s="40">
        <f t="shared" si="99"/>
        <v>19869</v>
      </c>
      <c r="Q89" s="40">
        <f t="shared" si="99"/>
        <v>18075</v>
      </c>
      <c r="R89" s="40">
        <f t="shared" si="99"/>
        <v>0</v>
      </c>
      <c r="S89" s="40">
        <f t="shared" si="99"/>
        <v>18075</v>
      </c>
      <c r="T89" s="40">
        <f t="shared" si="99"/>
        <v>0</v>
      </c>
      <c r="U89" s="40">
        <f t="shared" si="99"/>
        <v>0</v>
      </c>
      <c r="V89" s="40">
        <f t="shared" si="99"/>
        <v>1794</v>
      </c>
      <c r="W89" s="40">
        <f t="shared" si="99"/>
        <v>1794</v>
      </c>
      <c r="X89" s="40">
        <f t="shared" si="99"/>
        <v>1794</v>
      </c>
      <c r="Y89" s="40">
        <f t="shared" si="99"/>
        <v>0</v>
      </c>
      <c r="Z89" s="40">
        <f t="shared" si="99"/>
        <v>0</v>
      </c>
      <c r="AA89" s="40">
        <f t="shared" si="99"/>
        <v>0</v>
      </c>
      <c r="AB89" s="40">
        <f t="shared" si="99"/>
        <v>0</v>
      </c>
      <c r="AC89" s="97">
        <f t="shared" si="90"/>
        <v>4.5853372596442323</v>
      </c>
      <c r="AD89" s="32"/>
      <c r="AE89" s="54"/>
      <c r="AF89" s="40">
        <f t="shared" ref="AF89:AF90" si="100">AF90</f>
        <v>3</v>
      </c>
    </row>
    <row r="90" spans="1:32">
      <c r="A90" s="15" t="s">
        <v>38</v>
      </c>
      <c r="B90" s="2" t="s">
        <v>29</v>
      </c>
      <c r="C90" s="34">
        <f>C91</f>
        <v>433316</v>
      </c>
      <c r="D90" s="34">
        <f t="shared" si="99"/>
        <v>60000</v>
      </c>
      <c r="E90" s="34">
        <f t="shared" si="99"/>
        <v>0</v>
      </c>
      <c r="F90" s="34">
        <f t="shared" si="99"/>
        <v>60000</v>
      </c>
      <c r="G90" s="34">
        <f t="shared" si="99"/>
        <v>0</v>
      </c>
      <c r="H90" s="34">
        <f t="shared" si="99"/>
        <v>0</v>
      </c>
      <c r="I90" s="34">
        <f t="shared" si="99"/>
        <v>373316</v>
      </c>
      <c r="J90" s="34">
        <f t="shared" si="99"/>
        <v>373316</v>
      </c>
      <c r="K90" s="34">
        <f t="shared" si="99"/>
        <v>373316</v>
      </c>
      <c r="L90" s="34">
        <f t="shared" si="99"/>
        <v>0</v>
      </c>
      <c r="M90" s="34">
        <f t="shared" si="99"/>
        <v>0</v>
      </c>
      <c r="N90" s="34">
        <f t="shared" si="99"/>
        <v>0</v>
      </c>
      <c r="O90" s="34">
        <f t="shared" si="99"/>
        <v>0</v>
      </c>
      <c r="P90" s="34">
        <f t="shared" si="99"/>
        <v>19869</v>
      </c>
      <c r="Q90" s="34">
        <f t="shared" si="99"/>
        <v>18075</v>
      </c>
      <c r="R90" s="34">
        <f t="shared" si="99"/>
        <v>0</v>
      </c>
      <c r="S90" s="34">
        <f t="shared" si="99"/>
        <v>18075</v>
      </c>
      <c r="T90" s="34">
        <f t="shared" si="99"/>
        <v>0</v>
      </c>
      <c r="U90" s="34">
        <f t="shared" si="99"/>
        <v>0</v>
      </c>
      <c r="V90" s="34">
        <f t="shared" si="99"/>
        <v>1794</v>
      </c>
      <c r="W90" s="34">
        <f t="shared" si="99"/>
        <v>1794</v>
      </c>
      <c r="X90" s="34">
        <f t="shared" si="99"/>
        <v>1794</v>
      </c>
      <c r="Y90" s="34">
        <f t="shared" si="99"/>
        <v>0</v>
      </c>
      <c r="Z90" s="34">
        <f t="shared" si="99"/>
        <v>0</v>
      </c>
      <c r="AA90" s="34">
        <f t="shared" si="99"/>
        <v>0</v>
      </c>
      <c r="AB90" s="34">
        <f t="shared" si="99"/>
        <v>0</v>
      </c>
      <c r="AC90" s="90">
        <f t="shared" si="90"/>
        <v>4.5853372596442323</v>
      </c>
      <c r="AD90" s="16"/>
      <c r="AE90" s="44"/>
      <c r="AF90" s="34">
        <f t="shared" si="100"/>
        <v>3</v>
      </c>
    </row>
    <row r="91" spans="1:32">
      <c r="A91" s="15" t="s">
        <v>36</v>
      </c>
      <c r="B91" s="2" t="s">
        <v>37</v>
      </c>
      <c r="C91" s="34">
        <f>C92+C96</f>
        <v>433316</v>
      </c>
      <c r="D91" s="34">
        <f t="shared" ref="D91:AB91" si="101">D92+D96</f>
        <v>60000</v>
      </c>
      <c r="E91" s="34">
        <f t="shared" si="101"/>
        <v>0</v>
      </c>
      <c r="F91" s="34">
        <f t="shared" si="101"/>
        <v>60000</v>
      </c>
      <c r="G91" s="34">
        <f t="shared" si="101"/>
        <v>0</v>
      </c>
      <c r="H91" s="34">
        <f t="shared" si="101"/>
        <v>0</v>
      </c>
      <c r="I91" s="34">
        <f t="shared" si="101"/>
        <v>373316</v>
      </c>
      <c r="J91" s="34">
        <f t="shared" si="101"/>
        <v>373316</v>
      </c>
      <c r="K91" s="34">
        <f t="shared" si="101"/>
        <v>373316</v>
      </c>
      <c r="L91" s="34">
        <f t="shared" si="101"/>
        <v>0</v>
      </c>
      <c r="M91" s="34">
        <f t="shared" si="101"/>
        <v>0</v>
      </c>
      <c r="N91" s="34">
        <f t="shared" si="101"/>
        <v>0</v>
      </c>
      <c r="O91" s="34">
        <f t="shared" si="101"/>
        <v>0</v>
      </c>
      <c r="P91" s="34">
        <f t="shared" si="101"/>
        <v>19869</v>
      </c>
      <c r="Q91" s="34">
        <f t="shared" si="101"/>
        <v>18075</v>
      </c>
      <c r="R91" s="34">
        <f t="shared" si="101"/>
        <v>0</v>
      </c>
      <c r="S91" s="34">
        <f t="shared" si="101"/>
        <v>18075</v>
      </c>
      <c r="T91" s="34">
        <f t="shared" si="101"/>
        <v>0</v>
      </c>
      <c r="U91" s="34">
        <f t="shared" si="101"/>
        <v>0</v>
      </c>
      <c r="V91" s="34">
        <f t="shared" si="101"/>
        <v>1794</v>
      </c>
      <c r="W91" s="34">
        <f t="shared" si="101"/>
        <v>1794</v>
      </c>
      <c r="X91" s="34">
        <f t="shared" si="101"/>
        <v>1794</v>
      </c>
      <c r="Y91" s="34">
        <f t="shared" si="101"/>
        <v>0</v>
      </c>
      <c r="Z91" s="34">
        <f t="shared" si="101"/>
        <v>0</v>
      </c>
      <c r="AA91" s="34">
        <f t="shared" si="101"/>
        <v>0</v>
      </c>
      <c r="AB91" s="34">
        <f t="shared" si="101"/>
        <v>0</v>
      </c>
      <c r="AC91" s="90">
        <f t="shared" si="90"/>
        <v>4.5853372596442323</v>
      </c>
      <c r="AD91" s="16"/>
      <c r="AE91" s="44"/>
      <c r="AF91" s="34">
        <f t="shared" ref="AF91" si="102">AF92+AF96</f>
        <v>3</v>
      </c>
    </row>
    <row r="92" spans="1:32" ht="19.5">
      <c r="A92" s="21" t="s">
        <v>52</v>
      </c>
      <c r="B92" s="56" t="s">
        <v>32</v>
      </c>
      <c r="C92" s="38">
        <f>C93+C94+C95</f>
        <v>403316</v>
      </c>
      <c r="D92" s="38">
        <f t="shared" ref="D92:AB92" si="103">D93+D94+D95</f>
        <v>30000</v>
      </c>
      <c r="E92" s="38">
        <f t="shared" si="103"/>
        <v>0</v>
      </c>
      <c r="F92" s="38">
        <f t="shared" si="103"/>
        <v>30000</v>
      </c>
      <c r="G92" s="38">
        <f t="shared" si="103"/>
        <v>0</v>
      </c>
      <c r="H92" s="38">
        <f t="shared" si="103"/>
        <v>0</v>
      </c>
      <c r="I92" s="38">
        <f t="shared" si="103"/>
        <v>373316</v>
      </c>
      <c r="J92" s="38">
        <f t="shared" si="103"/>
        <v>373316</v>
      </c>
      <c r="K92" s="38">
        <f t="shared" si="103"/>
        <v>373316</v>
      </c>
      <c r="L92" s="38">
        <f t="shared" si="103"/>
        <v>0</v>
      </c>
      <c r="M92" s="38">
        <f t="shared" si="103"/>
        <v>0</v>
      </c>
      <c r="N92" s="38">
        <f t="shared" si="103"/>
        <v>0</v>
      </c>
      <c r="O92" s="38">
        <f t="shared" si="103"/>
        <v>0</v>
      </c>
      <c r="P92" s="38">
        <f t="shared" si="103"/>
        <v>1794</v>
      </c>
      <c r="Q92" s="38">
        <f t="shared" si="103"/>
        <v>0</v>
      </c>
      <c r="R92" s="38">
        <f t="shared" si="103"/>
        <v>0</v>
      </c>
      <c r="S92" s="38">
        <f t="shared" si="103"/>
        <v>0</v>
      </c>
      <c r="T92" s="38">
        <f t="shared" si="103"/>
        <v>0</v>
      </c>
      <c r="U92" s="38">
        <f t="shared" si="103"/>
        <v>0</v>
      </c>
      <c r="V92" s="38">
        <f t="shared" si="103"/>
        <v>1794</v>
      </c>
      <c r="W92" s="38">
        <f t="shared" si="103"/>
        <v>1794</v>
      </c>
      <c r="X92" s="38">
        <f t="shared" si="103"/>
        <v>1794</v>
      </c>
      <c r="Y92" s="38">
        <f t="shared" si="103"/>
        <v>0</v>
      </c>
      <c r="Z92" s="38">
        <f t="shared" si="103"/>
        <v>0</v>
      </c>
      <c r="AA92" s="38">
        <f t="shared" si="103"/>
        <v>0</v>
      </c>
      <c r="AB92" s="38">
        <f t="shared" si="103"/>
        <v>0</v>
      </c>
      <c r="AC92" s="96">
        <f t="shared" si="90"/>
        <v>0.44481250433902947</v>
      </c>
      <c r="AD92" s="31"/>
      <c r="AE92" s="51"/>
      <c r="AF92" s="38">
        <f t="shared" ref="AF92" si="104">AF93+AF94+AF95</f>
        <v>3</v>
      </c>
    </row>
    <row r="93" spans="1:32" ht="56.25">
      <c r="A93" s="12">
        <v>1</v>
      </c>
      <c r="B93" s="5" t="s">
        <v>219</v>
      </c>
      <c r="C93" s="39">
        <f t="shared" ref="C93:C95" si="105">D93+I93</f>
        <v>30000</v>
      </c>
      <c r="D93" s="39">
        <f t="shared" ref="D93:D95" si="106">SUM(E93:H93)</f>
        <v>30000</v>
      </c>
      <c r="E93" s="35"/>
      <c r="F93" s="35">
        <v>30000</v>
      </c>
      <c r="G93" s="35"/>
      <c r="H93" s="35"/>
      <c r="I93" s="39">
        <f t="shared" ref="I93:I95" si="107">J93+O93</f>
        <v>0</v>
      </c>
      <c r="J93" s="39">
        <f t="shared" ref="J93:J95" si="108">SUM(K93:N93)</f>
        <v>0</v>
      </c>
      <c r="K93" s="35"/>
      <c r="L93" s="35"/>
      <c r="M93" s="35"/>
      <c r="N93" s="35"/>
      <c r="O93" s="35"/>
      <c r="P93" s="35"/>
      <c r="Q93" s="35"/>
      <c r="R93" s="35"/>
      <c r="S93" s="35"/>
      <c r="T93" s="35"/>
      <c r="U93" s="35"/>
      <c r="V93" s="35"/>
      <c r="W93" s="35"/>
      <c r="Y93" s="35"/>
      <c r="Z93" s="35"/>
      <c r="AA93" s="35"/>
      <c r="AB93" s="35"/>
      <c r="AC93" s="91">
        <f t="shared" si="90"/>
        <v>0</v>
      </c>
      <c r="AD93" s="12" t="s">
        <v>315</v>
      </c>
      <c r="AE93" s="45"/>
      <c r="AF93">
        <v>1</v>
      </c>
    </row>
    <row r="94" spans="1:32" ht="37.5">
      <c r="A94" s="12">
        <v>2</v>
      </c>
      <c r="B94" s="5" t="s">
        <v>343</v>
      </c>
      <c r="C94" s="39">
        <f t="shared" si="105"/>
        <v>241316</v>
      </c>
      <c r="D94" s="39">
        <f t="shared" si="106"/>
        <v>0</v>
      </c>
      <c r="E94" s="35"/>
      <c r="F94" s="35"/>
      <c r="G94" s="35"/>
      <c r="H94" s="35"/>
      <c r="I94" s="39">
        <f t="shared" si="107"/>
        <v>241316</v>
      </c>
      <c r="J94" s="39">
        <f t="shared" si="108"/>
        <v>241316</v>
      </c>
      <c r="K94" s="35">
        <v>241316</v>
      </c>
      <c r="L94" s="35"/>
      <c r="M94" s="35"/>
      <c r="N94" s="35"/>
      <c r="O94" s="35"/>
      <c r="P94" s="35">
        <f>Q94+V94</f>
        <v>0</v>
      </c>
      <c r="Q94" s="35">
        <f t="shared" ref="Q94" si="109">R94+S94+T94+U94</f>
        <v>0</v>
      </c>
      <c r="R94" s="35"/>
      <c r="S94" s="35"/>
      <c r="T94" s="35"/>
      <c r="U94" s="35"/>
      <c r="V94" s="35">
        <f>W94+AB94</f>
        <v>0</v>
      </c>
      <c r="W94" s="35">
        <f>X94+Y94+Z94+AA94</f>
        <v>0</v>
      </c>
      <c r="X94" s="35"/>
      <c r="Y94" s="35"/>
      <c r="Z94" s="35"/>
      <c r="AA94" s="35"/>
      <c r="AB94" s="35"/>
      <c r="AC94" s="91">
        <f t="shared" si="90"/>
        <v>0</v>
      </c>
      <c r="AD94" s="12" t="s">
        <v>271</v>
      </c>
      <c r="AE94" s="45"/>
      <c r="AF94">
        <v>1</v>
      </c>
    </row>
    <row r="95" spans="1:32" ht="37.5">
      <c r="A95" s="12">
        <v>3</v>
      </c>
      <c r="B95" s="5" t="s">
        <v>344</v>
      </c>
      <c r="C95" s="39">
        <f t="shared" si="105"/>
        <v>132000</v>
      </c>
      <c r="D95" s="39">
        <f t="shared" si="106"/>
        <v>0</v>
      </c>
      <c r="E95" s="35"/>
      <c r="F95" s="35"/>
      <c r="G95" s="35"/>
      <c r="H95" s="35"/>
      <c r="I95" s="39">
        <f t="shared" si="107"/>
        <v>132000</v>
      </c>
      <c r="J95" s="39">
        <f t="shared" si="108"/>
        <v>132000</v>
      </c>
      <c r="K95" s="35">
        <v>132000</v>
      </c>
      <c r="L95" s="35"/>
      <c r="M95" s="35"/>
      <c r="N95" s="35"/>
      <c r="O95" s="35"/>
      <c r="P95" s="35">
        <f>Q95+V95</f>
        <v>1794</v>
      </c>
      <c r="Q95" s="35">
        <f>R95+S95+T95+U95</f>
        <v>0</v>
      </c>
      <c r="R95" s="35"/>
      <c r="S95" s="35"/>
      <c r="T95" s="35"/>
      <c r="U95" s="35"/>
      <c r="V95" s="35">
        <f t="shared" ref="V95" si="110">W95+AB95</f>
        <v>1794</v>
      </c>
      <c r="W95" s="35">
        <f t="shared" ref="W95" si="111">X95+Y95+Z95+AA95</f>
        <v>1794</v>
      </c>
      <c r="X95" s="102">
        <v>1794</v>
      </c>
      <c r="Y95" s="35"/>
      <c r="Z95" s="35"/>
      <c r="AA95" s="35"/>
      <c r="AB95" s="35"/>
      <c r="AC95" s="91">
        <f t="shared" si="90"/>
        <v>1.3590909090909091</v>
      </c>
      <c r="AD95" s="12" t="s">
        <v>264</v>
      </c>
      <c r="AE95" s="45"/>
      <c r="AF95">
        <v>1</v>
      </c>
    </row>
    <row r="96" spans="1:32" ht="19.5">
      <c r="A96" s="21" t="s">
        <v>46</v>
      </c>
      <c r="B96" s="56" t="s">
        <v>33</v>
      </c>
      <c r="C96" s="38">
        <f>SUM(C97:C98)</f>
        <v>30000</v>
      </c>
      <c r="D96" s="38">
        <f t="shared" ref="D96:AB96" si="112">SUM(D97:D98)</f>
        <v>30000</v>
      </c>
      <c r="E96" s="38">
        <f t="shared" si="112"/>
        <v>0</v>
      </c>
      <c r="F96" s="38">
        <f t="shared" si="112"/>
        <v>30000</v>
      </c>
      <c r="G96" s="38">
        <f t="shared" si="112"/>
        <v>0</v>
      </c>
      <c r="H96" s="38">
        <f t="shared" si="112"/>
        <v>0</v>
      </c>
      <c r="I96" s="38">
        <f t="shared" si="112"/>
        <v>0</v>
      </c>
      <c r="J96" s="38">
        <f t="shared" si="112"/>
        <v>0</v>
      </c>
      <c r="K96" s="38">
        <f t="shared" si="112"/>
        <v>0</v>
      </c>
      <c r="L96" s="38">
        <f t="shared" si="112"/>
        <v>0</v>
      </c>
      <c r="M96" s="38">
        <f t="shared" si="112"/>
        <v>0</v>
      </c>
      <c r="N96" s="38">
        <f t="shared" si="112"/>
        <v>0</v>
      </c>
      <c r="O96" s="38">
        <f t="shared" si="112"/>
        <v>0</v>
      </c>
      <c r="P96" s="38">
        <f t="shared" si="112"/>
        <v>18075</v>
      </c>
      <c r="Q96" s="38">
        <f t="shared" si="112"/>
        <v>18075</v>
      </c>
      <c r="R96" s="38">
        <f t="shared" si="112"/>
        <v>0</v>
      </c>
      <c r="S96" s="38">
        <f t="shared" si="112"/>
        <v>18075</v>
      </c>
      <c r="T96" s="38">
        <f t="shared" si="112"/>
        <v>0</v>
      </c>
      <c r="U96" s="38">
        <f t="shared" si="112"/>
        <v>0</v>
      </c>
      <c r="V96" s="38">
        <f t="shared" si="112"/>
        <v>0</v>
      </c>
      <c r="W96" s="38">
        <f t="shared" si="112"/>
        <v>0</v>
      </c>
      <c r="X96" s="38">
        <f t="shared" si="112"/>
        <v>0</v>
      </c>
      <c r="Y96" s="38">
        <f t="shared" si="112"/>
        <v>0</v>
      </c>
      <c r="Z96" s="38">
        <f t="shared" si="112"/>
        <v>0</v>
      </c>
      <c r="AA96" s="38">
        <f t="shared" si="112"/>
        <v>0</v>
      </c>
      <c r="AB96" s="38">
        <f t="shared" si="112"/>
        <v>0</v>
      </c>
      <c r="AC96" s="96">
        <f t="shared" si="90"/>
        <v>60.25</v>
      </c>
      <c r="AD96" s="31"/>
      <c r="AE96" s="51"/>
    </row>
    <row r="97" spans="1:32" ht="56.25">
      <c r="A97" s="12" t="s">
        <v>49</v>
      </c>
      <c r="B97" s="5" t="s">
        <v>220</v>
      </c>
      <c r="C97" s="39">
        <f t="shared" ref="C97:C98" si="113">D97+I97</f>
        <v>10000</v>
      </c>
      <c r="D97" s="39">
        <f t="shared" ref="D97:D98" si="114">SUM(E97:H97)</f>
        <v>10000</v>
      </c>
      <c r="E97" s="35"/>
      <c r="F97" s="35">
        <v>10000</v>
      </c>
      <c r="G97" s="35"/>
      <c r="H97" s="35"/>
      <c r="I97" s="35"/>
      <c r="J97" s="35"/>
      <c r="K97" s="35"/>
      <c r="L97" s="35"/>
      <c r="M97" s="35"/>
      <c r="N97" s="35"/>
      <c r="O97" s="35"/>
      <c r="P97" s="35">
        <f t="shared" ref="P97:P98" si="115">Q97+V97</f>
        <v>0</v>
      </c>
      <c r="Q97" s="35"/>
      <c r="R97" s="35"/>
      <c r="S97" s="35"/>
      <c r="T97" s="35"/>
      <c r="U97" s="35"/>
      <c r="V97" s="35"/>
      <c r="W97" s="35"/>
      <c r="X97" s="35"/>
      <c r="Y97" s="35"/>
      <c r="Z97" s="35"/>
      <c r="AA97" s="35"/>
      <c r="AB97" s="35"/>
      <c r="AC97" s="91">
        <f t="shared" si="90"/>
        <v>0</v>
      </c>
      <c r="AD97" s="12" t="s">
        <v>266</v>
      </c>
      <c r="AE97" s="45"/>
      <c r="AF97">
        <v>1</v>
      </c>
    </row>
    <row r="98" spans="1:32" ht="67.5" customHeight="1">
      <c r="A98" s="12" t="s">
        <v>54</v>
      </c>
      <c r="B98" s="5" t="s">
        <v>302</v>
      </c>
      <c r="C98" s="39">
        <f t="shared" si="113"/>
        <v>20000</v>
      </c>
      <c r="D98" s="39">
        <f t="shared" si="114"/>
        <v>20000</v>
      </c>
      <c r="E98" s="35">
        <v>0</v>
      </c>
      <c r="F98" s="35">
        <v>20000</v>
      </c>
      <c r="G98" s="35"/>
      <c r="H98" s="35"/>
      <c r="I98" s="35"/>
      <c r="J98" s="35"/>
      <c r="K98" s="35"/>
      <c r="L98" s="35"/>
      <c r="M98" s="35"/>
      <c r="N98" s="35"/>
      <c r="O98" s="35"/>
      <c r="P98" s="35">
        <f t="shared" si="115"/>
        <v>18075</v>
      </c>
      <c r="Q98" s="35">
        <f>R98+S98+T98+U98</f>
        <v>18075</v>
      </c>
      <c r="R98" s="35"/>
      <c r="S98" s="107">
        <v>18075</v>
      </c>
      <c r="T98" s="35"/>
      <c r="U98" s="35"/>
      <c r="V98" s="35"/>
      <c r="W98" s="35"/>
      <c r="X98" s="35"/>
      <c r="Y98" s="35"/>
      <c r="Z98" s="35"/>
      <c r="AA98" s="35"/>
      <c r="AB98" s="35"/>
      <c r="AC98" s="91">
        <f t="shared" si="90"/>
        <v>90.375</v>
      </c>
      <c r="AD98" s="12" t="s">
        <v>261</v>
      </c>
      <c r="AE98" s="45"/>
      <c r="AF98">
        <v>1</v>
      </c>
    </row>
    <row r="99" spans="1:32">
      <c r="A99" s="32" t="s">
        <v>294</v>
      </c>
      <c r="B99" s="23" t="s">
        <v>221</v>
      </c>
      <c r="C99" s="40">
        <f>C100</f>
        <v>2142</v>
      </c>
      <c r="D99" s="40">
        <f t="shared" ref="D99:AB100" si="116">D100</f>
        <v>2142</v>
      </c>
      <c r="E99" s="40">
        <f t="shared" si="116"/>
        <v>2142</v>
      </c>
      <c r="F99" s="40">
        <f t="shared" si="116"/>
        <v>0</v>
      </c>
      <c r="G99" s="40">
        <f t="shared" si="116"/>
        <v>0</v>
      </c>
      <c r="H99" s="40">
        <f t="shared" si="116"/>
        <v>0</v>
      </c>
      <c r="I99" s="40">
        <f t="shared" si="116"/>
        <v>0</v>
      </c>
      <c r="J99" s="40">
        <f t="shared" si="116"/>
        <v>0</v>
      </c>
      <c r="K99" s="40">
        <f t="shared" si="116"/>
        <v>0</v>
      </c>
      <c r="L99" s="40">
        <f t="shared" si="116"/>
        <v>0</v>
      </c>
      <c r="M99" s="40">
        <f t="shared" si="116"/>
        <v>0</v>
      </c>
      <c r="N99" s="40">
        <f t="shared" si="116"/>
        <v>0</v>
      </c>
      <c r="O99" s="40">
        <f t="shared" si="116"/>
        <v>0</v>
      </c>
      <c r="P99" s="40">
        <f t="shared" si="116"/>
        <v>0</v>
      </c>
      <c r="Q99" s="40">
        <f t="shared" si="116"/>
        <v>0</v>
      </c>
      <c r="R99" s="40">
        <f t="shared" si="116"/>
        <v>0</v>
      </c>
      <c r="S99" s="40">
        <f t="shared" si="116"/>
        <v>0</v>
      </c>
      <c r="T99" s="40">
        <f t="shared" si="116"/>
        <v>0</v>
      </c>
      <c r="U99" s="40">
        <f t="shared" si="116"/>
        <v>0</v>
      </c>
      <c r="V99" s="40">
        <f t="shared" si="116"/>
        <v>0</v>
      </c>
      <c r="W99" s="40">
        <f t="shared" si="116"/>
        <v>0</v>
      </c>
      <c r="X99" s="40">
        <f t="shared" si="116"/>
        <v>0</v>
      </c>
      <c r="Y99" s="40">
        <f t="shared" si="116"/>
        <v>0</v>
      </c>
      <c r="Z99" s="40">
        <f t="shared" si="116"/>
        <v>0</v>
      </c>
      <c r="AA99" s="40">
        <f t="shared" si="116"/>
        <v>0</v>
      </c>
      <c r="AB99" s="40">
        <f t="shared" si="116"/>
        <v>0</v>
      </c>
      <c r="AC99" s="97">
        <f t="shared" si="90"/>
        <v>0</v>
      </c>
      <c r="AD99" s="32"/>
      <c r="AE99" s="54"/>
      <c r="AF99" s="40">
        <f t="shared" ref="AF99:AF102" si="117">AF100</f>
        <v>1</v>
      </c>
    </row>
    <row r="100" spans="1:32">
      <c r="A100" s="15" t="s">
        <v>38</v>
      </c>
      <c r="B100" s="2" t="s">
        <v>29</v>
      </c>
      <c r="C100" s="34">
        <f>C101</f>
        <v>2142</v>
      </c>
      <c r="D100" s="34">
        <f t="shared" si="116"/>
        <v>2142</v>
      </c>
      <c r="E100" s="34">
        <f t="shared" si="116"/>
        <v>2142</v>
      </c>
      <c r="F100" s="34">
        <f t="shared" si="116"/>
        <v>0</v>
      </c>
      <c r="G100" s="34">
        <f t="shared" si="116"/>
        <v>0</v>
      </c>
      <c r="H100" s="34">
        <f t="shared" si="116"/>
        <v>0</v>
      </c>
      <c r="I100" s="34">
        <f t="shared" si="116"/>
        <v>0</v>
      </c>
      <c r="J100" s="34">
        <f t="shared" si="116"/>
        <v>0</v>
      </c>
      <c r="K100" s="34">
        <f t="shared" si="116"/>
        <v>0</v>
      </c>
      <c r="L100" s="34">
        <f t="shared" si="116"/>
        <v>0</v>
      </c>
      <c r="M100" s="34">
        <f t="shared" si="116"/>
        <v>0</v>
      </c>
      <c r="N100" s="34">
        <f t="shared" si="116"/>
        <v>0</v>
      </c>
      <c r="O100" s="34">
        <f t="shared" si="116"/>
        <v>0</v>
      </c>
      <c r="P100" s="34">
        <f t="shared" si="116"/>
        <v>0</v>
      </c>
      <c r="Q100" s="34">
        <f t="shared" si="116"/>
        <v>0</v>
      </c>
      <c r="R100" s="34">
        <f t="shared" si="116"/>
        <v>0</v>
      </c>
      <c r="S100" s="34">
        <f t="shared" si="116"/>
        <v>0</v>
      </c>
      <c r="T100" s="34">
        <f t="shared" si="116"/>
        <v>0</v>
      </c>
      <c r="U100" s="34">
        <f t="shared" si="116"/>
        <v>0</v>
      </c>
      <c r="V100" s="34">
        <f t="shared" si="116"/>
        <v>0</v>
      </c>
      <c r="W100" s="34">
        <f t="shared" si="116"/>
        <v>0</v>
      </c>
      <c r="X100" s="34">
        <f t="shared" si="116"/>
        <v>0</v>
      </c>
      <c r="Y100" s="34">
        <f t="shared" si="116"/>
        <v>0</v>
      </c>
      <c r="Z100" s="34">
        <f t="shared" si="116"/>
        <v>0</v>
      </c>
      <c r="AA100" s="34">
        <f t="shared" si="116"/>
        <v>0</v>
      </c>
      <c r="AB100" s="34">
        <f t="shared" si="116"/>
        <v>0</v>
      </c>
      <c r="AC100" s="90">
        <f t="shared" si="90"/>
        <v>0</v>
      </c>
      <c r="AD100" s="16"/>
      <c r="AE100" s="44"/>
      <c r="AF100" s="34">
        <f t="shared" si="117"/>
        <v>1</v>
      </c>
    </row>
    <row r="101" spans="1:32">
      <c r="A101" s="15" t="s">
        <v>36</v>
      </c>
      <c r="B101" s="2" t="s">
        <v>37</v>
      </c>
      <c r="C101" s="34">
        <f>C102</f>
        <v>2142</v>
      </c>
      <c r="D101" s="34">
        <f t="shared" ref="D101:S102" si="118">D102</f>
        <v>2142</v>
      </c>
      <c r="E101" s="34">
        <f t="shared" si="118"/>
        <v>2142</v>
      </c>
      <c r="F101" s="34">
        <f t="shared" si="118"/>
        <v>0</v>
      </c>
      <c r="G101" s="34">
        <f t="shared" si="118"/>
        <v>0</v>
      </c>
      <c r="H101" s="34">
        <f t="shared" si="118"/>
        <v>0</v>
      </c>
      <c r="I101" s="34">
        <f t="shared" si="118"/>
        <v>0</v>
      </c>
      <c r="J101" s="34">
        <f t="shared" si="118"/>
        <v>0</v>
      </c>
      <c r="K101" s="34">
        <f t="shared" si="118"/>
        <v>0</v>
      </c>
      <c r="L101" s="34">
        <f t="shared" si="118"/>
        <v>0</v>
      </c>
      <c r="M101" s="34">
        <f t="shared" si="118"/>
        <v>0</v>
      </c>
      <c r="N101" s="34">
        <f t="shared" si="118"/>
        <v>0</v>
      </c>
      <c r="O101" s="34">
        <f t="shared" si="118"/>
        <v>0</v>
      </c>
      <c r="P101" s="34">
        <f t="shared" si="118"/>
        <v>0</v>
      </c>
      <c r="Q101" s="34">
        <f t="shared" si="118"/>
        <v>0</v>
      </c>
      <c r="R101" s="34">
        <f t="shared" si="118"/>
        <v>0</v>
      </c>
      <c r="S101" s="34">
        <f t="shared" si="118"/>
        <v>0</v>
      </c>
      <c r="T101" s="34">
        <f t="shared" ref="T101:AB102" si="119">T102</f>
        <v>0</v>
      </c>
      <c r="U101" s="34">
        <f t="shared" si="119"/>
        <v>0</v>
      </c>
      <c r="V101" s="34">
        <f t="shared" si="119"/>
        <v>0</v>
      </c>
      <c r="W101" s="34">
        <f t="shared" si="119"/>
        <v>0</v>
      </c>
      <c r="X101" s="34">
        <f t="shared" si="119"/>
        <v>0</v>
      </c>
      <c r="Y101" s="34">
        <f t="shared" si="119"/>
        <v>0</v>
      </c>
      <c r="Z101" s="34">
        <f t="shared" si="119"/>
        <v>0</v>
      </c>
      <c r="AA101" s="34">
        <f t="shared" si="119"/>
        <v>0</v>
      </c>
      <c r="AB101" s="34">
        <f t="shared" si="119"/>
        <v>0</v>
      </c>
      <c r="AC101" s="91">
        <f t="shared" ref="AC101:AC103" si="120">P101/C101*100</f>
        <v>0</v>
      </c>
      <c r="AD101" s="16"/>
      <c r="AE101" s="44"/>
      <c r="AF101" s="34">
        <f t="shared" si="117"/>
        <v>1</v>
      </c>
    </row>
    <row r="102" spans="1:32" ht="19.5">
      <c r="A102" s="21" t="s">
        <v>46</v>
      </c>
      <c r="B102" s="56" t="s">
        <v>33</v>
      </c>
      <c r="C102" s="38">
        <f>C103</f>
        <v>2142</v>
      </c>
      <c r="D102" s="38">
        <f t="shared" si="118"/>
        <v>2142</v>
      </c>
      <c r="E102" s="38">
        <f t="shared" si="118"/>
        <v>2142</v>
      </c>
      <c r="F102" s="38">
        <f t="shared" si="118"/>
        <v>0</v>
      </c>
      <c r="G102" s="38">
        <f t="shared" si="118"/>
        <v>0</v>
      </c>
      <c r="H102" s="38">
        <f t="shared" si="118"/>
        <v>0</v>
      </c>
      <c r="I102" s="38">
        <f t="shared" si="118"/>
        <v>0</v>
      </c>
      <c r="J102" s="38">
        <f t="shared" si="118"/>
        <v>0</v>
      </c>
      <c r="K102" s="38">
        <f t="shared" si="118"/>
        <v>0</v>
      </c>
      <c r="L102" s="38">
        <f t="shared" si="118"/>
        <v>0</v>
      </c>
      <c r="M102" s="38">
        <f t="shared" si="118"/>
        <v>0</v>
      </c>
      <c r="N102" s="38">
        <f t="shared" si="118"/>
        <v>0</v>
      </c>
      <c r="O102" s="38">
        <f t="shared" si="118"/>
        <v>0</v>
      </c>
      <c r="P102" s="38">
        <f t="shared" si="118"/>
        <v>0</v>
      </c>
      <c r="Q102" s="38">
        <f t="shared" si="118"/>
        <v>0</v>
      </c>
      <c r="R102" s="38">
        <f t="shared" si="118"/>
        <v>0</v>
      </c>
      <c r="S102" s="38">
        <f t="shared" si="118"/>
        <v>0</v>
      </c>
      <c r="T102" s="38">
        <f t="shared" si="119"/>
        <v>0</v>
      </c>
      <c r="U102" s="38">
        <f t="shared" si="119"/>
        <v>0</v>
      </c>
      <c r="V102" s="38">
        <f t="shared" si="119"/>
        <v>0</v>
      </c>
      <c r="W102" s="38">
        <f t="shared" si="119"/>
        <v>0</v>
      </c>
      <c r="X102" s="38">
        <f t="shared" si="119"/>
        <v>0</v>
      </c>
      <c r="Y102" s="38">
        <f t="shared" si="119"/>
        <v>0</v>
      </c>
      <c r="Z102" s="38">
        <f t="shared" si="119"/>
        <v>0</v>
      </c>
      <c r="AA102" s="38">
        <f t="shared" si="119"/>
        <v>0</v>
      </c>
      <c r="AB102" s="38">
        <f t="shared" si="119"/>
        <v>0</v>
      </c>
      <c r="AC102" s="91">
        <f t="shared" si="120"/>
        <v>0</v>
      </c>
      <c r="AD102" s="31"/>
      <c r="AE102" s="51"/>
      <c r="AF102" s="38">
        <f t="shared" si="117"/>
        <v>1</v>
      </c>
    </row>
    <row r="103" spans="1:32" ht="45" customHeight="1">
      <c r="A103" s="3"/>
      <c r="B103" s="5" t="s">
        <v>225</v>
      </c>
      <c r="C103" s="39">
        <f t="shared" ref="C103" si="121">D103+I103</f>
        <v>2142</v>
      </c>
      <c r="D103" s="39">
        <f t="shared" ref="D103" si="122">SUM(E103:H103)</f>
        <v>2142</v>
      </c>
      <c r="E103" s="35">
        <v>2142</v>
      </c>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91">
        <f t="shared" si="120"/>
        <v>0</v>
      </c>
      <c r="AD103" s="12" t="s">
        <v>276</v>
      </c>
      <c r="AE103" s="45"/>
      <c r="AF103">
        <v>1</v>
      </c>
    </row>
    <row r="104" spans="1:32" ht="10.5" customHeight="1">
      <c r="A104" s="6"/>
      <c r="B104" s="7"/>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60"/>
      <c r="AD104" s="6"/>
      <c r="AE104" s="8"/>
    </row>
  </sheetData>
  <autoFilter ref="A12:AE104" xr:uid="{00000000-0009-0000-0000-00000B000000}"/>
  <mergeCells count="42">
    <mergeCell ref="R10:R11"/>
    <mergeCell ref="Q8:Q11"/>
    <mergeCell ref="R8:U8"/>
    <mergeCell ref="V8:V11"/>
    <mergeCell ref="W8:AB8"/>
    <mergeCell ref="R9:U9"/>
    <mergeCell ref="W9:AB9"/>
    <mergeCell ref="S10:S11"/>
    <mergeCell ref="T10:T11"/>
    <mergeCell ref="U10:U11"/>
    <mergeCell ref="W10:W11"/>
    <mergeCell ref="X10:AA10"/>
    <mergeCell ref="Q6:AB6"/>
    <mergeCell ref="AC6:AC11"/>
    <mergeCell ref="AD6:AD11"/>
    <mergeCell ref="AE6:AE11"/>
    <mergeCell ref="D7:O7"/>
    <mergeCell ref="Q7:AB7"/>
    <mergeCell ref="D8:D11"/>
    <mergeCell ref="E8:H8"/>
    <mergeCell ref="I8:I11"/>
    <mergeCell ref="J8:O8"/>
    <mergeCell ref="AB10:AB11"/>
    <mergeCell ref="G10:G11"/>
    <mergeCell ref="H10:H11"/>
    <mergeCell ref="J10:J11"/>
    <mergeCell ref="K10:N10"/>
    <mergeCell ref="O10:O11"/>
    <mergeCell ref="A1:AE1"/>
    <mergeCell ref="A2:AE2"/>
    <mergeCell ref="A3:AE3"/>
    <mergeCell ref="A4:AE4"/>
    <mergeCell ref="AD5:AE5"/>
    <mergeCell ref="A6:A11"/>
    <mergeCell ref="B6:B11"/>
    <mergeCell ref="C6:C11"/>
    <mergeCell ref="D6:O6"/>
    <mergeCell ref="P6:P11"/>
    <mergeCell ref="F10:F11"/>
    <mergeCell ref="E9:H9"/>
    <mergeCell ref="J9:O9"/>
    <mergeCell ref="E10:E11"/>
  </mergeCells>
  <pageMargins left="0.23622047244094491" right="0.23622047244094491" top="0.74803149606299213" bottom="0.74803149606299213" header="0.31496062992125984" footer="0.31496062992125984"/>
  <pageSetup paperSize="9" scale="2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PL1-TH2024</vt:lpstr>
      <vt:lpstr>PL2-GN TUNG CĐT</vt:lpstr>
      <vt:lpstr>PL3-GN TUNG DA</vt:lpstr>
      <vt:lpstr>PL4-GN KD23-24</vt:lpstr>
      <vt:lpstr>PL4.1NTM2022-2023</vt:lpstr>
      <vt:lpstr>PL4.2NTM2023-2024</vt:lpstr>
      <vt:lpstr>PL4.3GNBV2022-2023</vt:lpstr>
      <vt:lpstr>PL4.4GNBV2023-2024</vt:lpstr>
      <vt:lpstr>PL4.5BTTS2022-2023</vt:lpstr>
      <vt:lpstr>PL4.6DTTS2023-2024</vt:lpstr>
      <vt:lpstr>PL3-GN TUNG DA-chuyentiep</vt:lpstr>
      <vt:lpstr>PL3-GN TUNG DA-Khoicongmoi</vt:lpstr>
      <vt:lpstr>'PL1-TH2024'!Print_Area</vt:lpstr>
      <vt:lpstr>'PL2-GN TUNG CĐT'!Print_Area</vt:lpstr>
      <vt:lpstr>'PL3-GN TUNG DA'!Print_Area</vt:lpstr>
      <vt:lpstr>'PL3-GN TUNG DA-chuyentiep'!Print_Area</vt:lpstr>
      <vt:lpstr>'PL3-GN TUNG DA-Khoicongmoi'!Print_Area</vt:lpstr>
      <vt:lpstr>'PL2-GN TUNG CĐT'!Print_Titles</vt:lpstr>
      <vt:lpstr>'PL3-GN TUNG DA-chuyentiep'!Print_Titles</vt:lpstr>
      <vt:lpstr>'PL3-GN TUNG DA-Khoicongmoi'!Print_Titles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2025-01-08T02:24:46Z</cp:lastPrinted>
  <dcterms:created xsi:type="dcterms:W3CDTF">2024-02-19T00:57:57Z</dcterms:created>
  <dcterms:modified xsi:type="dcterms:W3CDTF">2025-01-08T03:18:58Z</dcterms:modified>
</cp:coreProperties>
</file>