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LT\"/>
    </mc:Choice>
  </mc:AlternateContent>
  <bookViews>
    <workbookView xWindow="-120" yWindow="-120" windowWidth="29040" windowHeight="15840" activeTab="1"/>
  </bookViews>
  <sheets>
    <sheet name="PL1-TH2024" sheetId="3" r:id="rId1"/>
    <sheet name="PL2-GN TUNG CĐT" sheetId="2" r:id="rId2"/>
    <sheet name="PL3-GN TUNG DA" sheetId="1" r:id="rId3"/>
    <sheet name="PL4-GN KD23-24" sheetId="8" r:id="rId4"/>
    <sheet name="PL4.1NTM2022-2023" sheetId="9" state="hidden" r:id="rId5"/>
    <sheet name="PL4.2NTM2023-2024" sheetId="10" state="hidden" r:id="rId6"/>
    <sheet name="PL4.3GNBV2022-2023" sheetId="11" state="hidden" r:id="rId7"/>
    <sheet name="PL4.4GNBV2023-2024" sheetId="12" state="hidden" r:id="rId8"/>
    <sheet name="PL4.5BTTS2022-2023" sheetId="13" state="hidden" r:id="rId9"/>
    <sheet name="PL4.6DTTS2023-2024" sheetId="14" state="hidden" r:id="rId10"/>
    <sheet name="PL3-GN TUNG DA-chuyentiep" sheetId="6" state="hidden" r:id="rId11"/>
    <sheet name="PL3-GN TUNG DA-Khoicongmoi" sheetId="5" state="hidden" r:id="rId12"/>
  </sheets>
  <definedNames>
    <definedName name="_xlnm._FilterDatabase" localSheetId="2" hidden="1">'PL3-GN TUNG DA'!$A$12:$AE$394</definedName>
    <definedName name="_xlnm._FilterDatabase" localSheetId="10" hidden="1">'PL3-GN TUNG DA-chuyentiep'!$A$12:$AE$325</definedName>
    <definedName name="_xlnm._FilterDatabase" localSheetId="11" hidden="1">'PL3-GN TUNG DA-Khoicongmoi'!$A$12:$AE$104</definedName>
    <definedName name="_xlnm._FilterDatabase" localSheetId="3" hidden="1">'PL4-GN KD23-24'!$A$10:$AE$490</definedName>
    <definedName name="_xlnm.Print_Area" localSheetId="0">'PL1-TH2024'!$A$1:$K$30</definedName>
    <definedName name="_xlnm.Print_Area" localSheetId="1">'PL2-GN TUNG CĐT'!$A$1:$BG$114</definedName>
    <definedName name="_xlnm.Print_Area" localSheetId="2">'PL3-GN TUNG DA'!$A$1:$AE$394</definedName>
    <definedName name="_xlnm.Print_Area" localSheetId="10">'PL3-GN TUNG DA-chuyentiep'!$A$1:$AF$325</definedName>
    <definedName name="_xlnm.Print_Area" localSheetId="11">'PL3-GN TUNG DA-Khoicongmoi'!$A$1:$AF$104</definedName>
    <definedName name="_xlnm.Print_Titles" localSheetId="1">'PL2-GN TUNG CĐT'!$5:$12</definedName>
    <definedName name="_xlnm.Print_Titles" localSheetId="10">'PL3-GN TUNG DA-chuyentiep'!$6:$12</definedName>
    <definedName name="_xlnm.Print_Titles" localSheetId="11">'PL3-GN TUNG DA-Khoicongmoi'!$6:$12</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0" i="1" l="1"/>
  <c r="V39" i="2"/>
  <c r="AE14" i="2"/>
  <c r="AE84" i="2"/>
  <c r="AE82" i="2" s="1"/>
  <c r="AD84" i="2"/>
  <c r="AD82" i="2" s="1"/>
  <c r="AC84" i="2"/>
  <c r="AC82" i="2" s="1"/>
  <c r="AB84" i="2"/>
  <c r="AB82" i="2" s="1"/>
  <c r="AA84" i="2"/>
  <c r="AA82" i="2" s="1"/>
  <c r="Z84" i="2"/>
  <c r="Z82" i="2" s="1"/>
  <c r="Y84" i="2"/>
  <c r="Y82" i="2" s="1"/>
  <c r="X84" i="2"/>
  <c r="X82" i="2" s="1"/>
  <c r="W84" i="2"/>
  <c r="W82" i="2" s="1"/>
  <c r="V84" i="2"/>
  <c r="V82" i="2" s="1"/>
  <c r="U84" i="2"/>
  <c r="U82" i="2" s="1"/>
  <c r="R84" i="2"/>
  <c r="R82" i="2" s="1"/>
  <c r="Q84" i="2"/>
  <c r="Q82" i="2" s="1"/>
  <c r="P84" i="2"/>
  <c r="P82" i="2" s="1"/>
  <c r="O84" i="2"/>
  <c r="O82" i="2" s="1"/>
  <c r="N84" i="2"/>
  <c r="N82" i="2" s="1"/>
  <c r="M84" i="2"/>
  <c r="M82" i="2" s="1"/>
  <c r="L84" i="2"/>
  <c r="L82" i="2" s="1"/>
  <c r="AE59" i="2"/>
  <c r="AD59" i="2"/>
  <c r="AC59" i="2"/>
  <c r="AC55" i="2" s="1"/>
  <c r="AB59" i="2"/>
  <c r="AA59" i="2"/>
  <c r="Z59" i="2"/>
  <c r="Y59" i="2"/>
  <c r="Y55" i="2" s="1"/>
  <c r="X59" i="2"/>
  <c r="W59" i="2"/>
  <c r="V59" i="2"/>
  <c r="U59" i="2"/>
  <c r="R59" i="2"/>
  <c r="Q59" i="2"/>
  <c r="P59" i="2"/>
  <c r="O59" i="2"/>
  <c r="N59" i="2"/>
  <c r="M59" i="2"/>
  <c r="L59" i="2"/>
  <c r="AE56" i="2"/>
  <c r="AD56" i="2"/>
  <c r="AC56" i="2"/>
  <c r="AB56" i="2"/>
  <c r="AA56" i="2"/>
  <c r="Z56" i="2"/>
  <c r="Y56" i="2"/>
  <c r="X56" i="2"/>
  <c r="W56" i="2"/>
  <c r="V56" i="2"/>
  <c r="U56" i="2"/>
  <c r="R56" i="2"/>
  <c r="Q56" i="2"/>
  <c r="P56" i="2"/>
  <c r="O56" i="2"/>
  <c r="AE55" i="2"/>
  <c r="AD55" i="2"/>
  <c r="AA55" i="2"/>
  <c r="Z55" i="2"/>
  <c r="W55" i="2"/>
  <c r="V55" i="2"/>
  <c r="U55" i="2"/>
  <c r="R55" i="2"/>
  <c r="Q55" i="2"/>
  <c r="O55" i="2"/>
  <c r="AI130" i="8"/>
  <c r="AI228" i="8" s="1"/>
  <c r="AE43" i="2"/>
  <c r="AD43" i="2"/>
  <c r="AC43" i="2"/>
  <c r="AB43" i="2"/>
  <c r="AA43" i="2"/>
  <c r="Z43" i="2"/>
  <c r="Y43" i="2"/>
  <c r="X43" i="2"/>
  <c r="W43" i="2"/>
  <c r="V43" i="2"/>
  <c r="U43" i="2"/>
  <c r="T43" i="2"/>
  <c r="S43" i="2"/>
  <c r="Z44" i="2"/>
  <c r="Y44" i="2" s="1"/>
  <c r="Z41" i="2"/>
  <c r="Y41" i="2"/>
  <c r="Z40" i="2"/>
  <c r="Y40" i="2" s="1"/>
  <c r="AY40" i="2"/>
  <c r="Q92" i="8"/>
  <c r="P92" i="8" s="1"/>
  <c r="Q484" i="8"/>
  <c r="Q181" i="1"/>
  <c r="P181" i="1" s="1"/>
  <c r="Q219" i="1"/>
  <c r="P219" i="1" s="1"/>
  <c r="AB171" i="1"/>
  <c r="AA171" i="1"/>
  <c r="Z171" i="1"/>
  <c r="Y171" i="1"/>
  <c r="X171" i="1"/>
  <c r="W171" i="1"/>
  <c r="V171" i="1"/>
  <c r="U171" i="1"/>
  <c r="T171" i="1"/>
  <c r="S171" i="1"/>
  <c r="R171" i="1"/>
  <c r="O171" i="1"/>
  <c r="N171" i="1"/>
  <c r="M171" i="1"/>
  <c r="L171" i="1"/>
  <c r="K171" i="1"/>
  <c r="J171" i="1"/>
  <c r="I171" i="1"/>
  <c r="H171" i="1"/>
  <c r="G171" i="1"/>
  <c r="Q172" i="1"/>
  <c r="P172" i="1" s="1"/>
  <c r="P171" i="1" s="1"/>
  <c r="Q258" i="1"/>
  <c r="P258" i="1" s="1"/>
  <c r="Q86" i="1"/>
  <c r="P86" i="1" s="1"/>
  <c r="Q17" i="1"/>
  <c r="P17" i="1" s="1"/>
  <c r="AB277" i="8"/>
  <c r="AB274" i="8" s="1"/>
  <c r="AB273" i="8" s="1"/>
  <c r="AB272" i="8" s="1"/>
  <c r="AA277" i="8"/>
  <c r="AA274" i="8" s="1"/>
  <c r="AA273" i="8" s="1"/>
  <c r="AA272" i="8" s="1"/>
  <c r="Z277" i="8"/>
  <c r="Z274" i="8" s="1"/>
  <c r="Z273" i="8" s="1"/>
  <c r="Z272" i="8" s="1"/>
  <c r="Y277" i="8"/>
  <c r="Y274" i="8" s="1"/>
  <c r="Y273" i="8" s="1"/>
  <c r="Y272" i="8" s="1"/>
  <c r="X277" i="8"/>
  <c r="X274" i="8" s="1"/>
  <c r="X273" i="8" s="1"/>
  <c r="X272" i="8" s="1"/>
  <c r="W277" i="8"/>
  <c r="W274" i="8" s="1"/>
  <c r="W273" i="8" s="1"/>
  <c r="W272" i="8" s="1"/>
  <c r="V277" i="8"/>
  <c r="V274" i="8" s="1"/>
  <c r="V273" i="8" s="1"/>
  <c r="V272" i="8" s="1"/>
  <c r="U277" i="8"/>
  <c r="U274" i="8" s="1"/>
  <c r="U273" i="8" s="1"/>
  <c r="U272" i="8" s="1"/>
  <c r="T277" i="8"/>
  <c r="T274" i="8" s="1"/>
  <c r="T273" i="8" s="1"/>
  <c r="T272" i="8" s="1"/>
  <c r="S277" i="8"/>
  <c r="S274" i="8" s="1"/>
  <c r="S273" i="8" s="1"/>
  <c r="S272" i="8" s="1"/>
  <c r="R277" i="8"/>
  <c r="R274" i="8" s="1"/>
  <c r="R273" i="8" s="1"/>
  <c r="R272" i="8" s="1"/>
  <c r="O277" i="8"/>
  <c r="O274" i="8" s="1"/>
  <c r="O273" i="8" s="1"/>
  <c r="O272" i="8" s="1"/>
  <c r="N277" i="8"/>
  <c r="N274" i="8" s="1"/>
  <c r="N273" i="8" s="1"/>
  <c r="N272" i="8" s="1"/>
  <c r="M277" i="8"/>
  <c r="M274" i="8" s="1"/>
  <c r="M273" i="8" s="1"/>
  <c r="M272" i="8" s="1"/>
  <c r="L277" i="8"/>
  <c r="K277" i="8"/>
  <c r="K274" i="8" s="1"/>
  <c r="K273" i="8" s="1"/>
  <c r="K272" i="8" s="1"/>
  <c r="J277" i="8"/>
  <c r="J274" i="8" s="1"/>
  <c r="J273" i="8" s="1"/>
  <c r="J272" i="8" s="1"/>
  <c r="I277" i="8"/>
  <c r="I274" i="8" s="1"/>
  <c r="I273" i="8" s="1"/>
  <c r="I272" i="8" s="1"/>
  <c r="H277" i="8"/>
  <c r="H274" i="8" s="1"/>
  <c r="G277" i="8"/>
  <c r="G274" i="8" s="1"/>
  <c r="Q279" i="8"/>
  <c r="P279" i="8" s="1"/>
  <c r="P277" i="8" s="1"/>
  <c r="P274" i="8" s="1"/>
  <c r="P273" i="8" s="1"/>
  <c r="P272" i="8" s="1"/>
  <c r="L274" i="8"/>
  <c r="L273" i="8" s="1"/>
  <c r="L272" i="8" s="1"/>
  <c r="AB196" i="8"/>
  <c r="AB195" i="8" s="1"/>
  <c r="AA196" i="8"/>
  <c r="AA195" i="8" s="1"/>
  <c r="Z196" i="8"/>
  <c r="Z195" i="8" s="1"/>
  <c r="Y196" i="8"/>
  <c r="Y195" i="8" s="1"/>
  <c r="X196" i="8"/>
  <c r="X195" i="8" s="1"/>
  <c r="W196" i="8"/>
  <c r="W195" i="8" s="1"/>
  <c r="V196" i="8"/>
  <c r="V195" i="8" s="1"/>
  <c r="U196" i="8"/>
  <c r="T196" i="8"/>
  <c r="S196" i="8"/>
  <c r="R196" i="8"/>
  <c r="Q196" i="8"/>
  <c r="P196" i="8"/>
  <c r="O196" i="8"/>
  <c r="N196" i="8"/>
  <c r="M196" i="8"/>
  <c r="L196" i="8"/>
  <c r="K196" i="8"/>
  <c r="J196" i="8"/>
  <c r="I196" i="8"/>
  <c r="H196" i="8"/>
  <c r="G196" i="8"/>
  <c r="X55" i="2" l="1"/>
  <c r="P55" i="2"/>
  <c r="AB55" i="2"/>
  <c r="Q277" i="8"/>
  <c r="Q274" i="8" s="1"/>
  <c r="Q273" i="8" s="1"/>
  <c r="Q272" i="8" s="1"/>
  <c r="Q171" i="1"/>
  <c r="S225" i="8" l="1"/>
  <c r="R225" i="8"/>
  <c r="O225" i="8"/>
  <c r="O195" i="8" s="1"/>
  <c r="N225" i="8"/>
  <c r="N195" i="8" s="1"/>
  <c r="M225" i="8"/>
  <c r="M195" i="8" s="1"/>
  <c r="L225" i="8"/>
  <c r="L195" i="8" s="1"/>
  <c r="K225" i="8"/>
  <c r="K195" i="8" s="1"/>
  <c r="J225" i="8"/>
  <c r="J195" i="8" s="1"/>
  <c r="I225" i="8"/>
  <c r="I195" i="8" s="1"/>
  <c r="H225" i="8"/>
  <c r="G225" i="8"/>
  <c r="Q228" i="8"/>
  <c r="P228" i="8" s="1"/>
  <c r="Q106" i="1"/>
  <c r="P106" i="1" s="1"/>
  <c r="Q225" i="8" l="1"/>
  <c r="P225" i="8" s="1"/>
  <c r="Q195" i="8"/>
  <c r="P195" i="8" s="1"/>
  <c r="W486" i="8"/>
  <c r="W485" i="8"/>
  <c r="W484" i="8"/>
  <c r="W35" i="8"/>
  <c r="W14" i="8"/>
  <c r="AB43" i="8"/>
  <c r="AB35" i="8"/>
  <c r="AB14" i="8"/>
  <c r="AB402" i="8"/>
  <c r="AA402" i="8"/>
  <c r="Z402" i="8"/>
  <c r="Y402" i="8"/>
  <c r="X402" i="8"/>
  <c r="W402" i="8"/>
  <c r="V402" i="8"/>
  <c r="U402" i="8"/>
  <c r="T402" i="8"/>
  <c r="S402" i="8"/>
  <c r="R402" i="8"/>
  <c r="Q402" i="8"/>
  <c r="P402" i="8"/>
  <c r="O402" i="8"/>
  <c r="N402" i="8"/>
  <c r="M402" i="8"/>
  <c r="L402" i="8"/>
  <c r="K402" i="8"/>
  <c r="J402" i="8"/>
  <c r="I402" i="8"/>
  <c r="H402" i="8"/>
  <c r="G402" i="8"/>
  <c r="F402" i="8"/>
  <c r="AA401" i="8"/>
  <c r="AA400" i="8" s="1"/>
  <c r="AA399" i="8" s="1"/>
  <c r="AB404" i="8"/>
  <c r="AA404" i="8"/>
  <c r="Z404" i="8"/>
  <c r="Y404" i="8"/>
  <c r="X404" i="8"/>
  <c r="W404" i="8"/>
  <c r="W401" i="8" s="1"/>
  <c r="W400" i="8" s="1"/>
  <c r="W399" i="8" s="1"/>
  <c r="V404" i="8"/>
  <c r="U404" i="8"/>
  <c r="T404" i="8"/>
  <c r="S404" i="8"/>
  <c r="S401" i="8" s="1"/>
  <c r="S400" i="8" s="1"/>
  <c r="S399" i="8" s="1"/>
  <c r="R404" i="8"/>
  <c r="O404" i="8"/>
  <c r="O401" i="8" s="1"/>
  <c r="O400" i="8" s="1"/>
  <c r="O399" i="8" s="1"/>
  <c r="N404" i="8"/>
  <c r="M404" i="8"/>
  <c r="L404" i="8"/>
  <c r="K404" i="8"/>
  <c r="K401" i="8" s="1"/>
  <c r="K400" i="8" s="1"/>
  <c r="K399" i="8" s="1"/>
  <c r="J404" i="8"/>
  <c r="I404" i="8"/>
  <c r="H404" i="8"/>
  <c r="G404" i="8"/>
  <c r="G401" i="8" s="1"/>
  <c r="G400" i="8" s="1"/>
  <c r="G399" i="8" s="1"/>
  <c r="F404" i="8"/>
  <c r="Q405" i="8"/>
  <c r="P405" i="8" s="1"/>
  <c r="P404" i="8" s="1"/>
  <c r="AB392" i="8"/>
  <c r="AB46" i="8" s="1"/>
  <c r="AA392" i="8"/>
  <c r="Z392" i="8"/>
  <c r="Y392" i="8"/>
  <c r="X392" i="8"/>
  <c r="W392" i="8"/>
  <c r="V392" i="8"/>
  <c r="U392" i="8"/>
  <c r="T392" i="8"/>
  <c r="S392" i="8"/>
  <c r="R392" i="8"/>
  <c r="O392" i="8"/>
  <c r="N392" i="8"/>
  <c r="M392" i="8"/>
  <c r="L392" i="8"/>
  <c r="K392" i="8"/>
  <c r="J392" i="8"/>
  <c r="I392" i="8"/>
  <c r="H392" i="8"/>
  <c r="G392" i="8"/>
  <c r="F392" i="8"/>
  <c r="E392" i="8"/>
  <c r="Q395" i="8"/>
  <c r="P395" i="8" s="1"/>
  <c r="P392" i="8" s="1"/>
  <c r="AB373" i="8"/>
  <c r="AA373" i="8"/>
  <c r="Z373" i="8"/>
  <c r="Y373" i="8"/>
  <c r="X373" i="8"/>
  <c r="W373" i="8"/>
  <c r="V373" i="8"/>
  <c r="U373" i="8"/>
  <c r="T373" i="8"/>
  <c r="S373" i="8"/>
  <c r="R373" i="8"/>
  <c r="O373" i="8"/>
  <c r="N373" i="8"/>
  <c r="M373" i="8"/>
  <c r="L373" i="8"/>
  <c r="K373" i="8"/>
  <c r="J373" i="8"/>
  <c r="I373" i="8"/>
  <c r="H373" i="8"/>
  <c r="G373" i="8"/>
  <c r="Q375" i="8"/>
  <c r="P375" i="8" s="1"/>
  <c r="P373" i="8" s="1"/>
  <c r="Q349" i="8"/>
  <c r="W483" i="8" l="1"/>
  <c r="W482" i="8" s="1"/>
  <c r="W43" i="8" s="1"/>
  <c r="Q373" i="8"/>
  <c r="H401" i="8"/>
  <c r="H400" i="8" s="1"/>
  <c r="H399" i="8" s="1"/>
  <c r="L401" i="8"/>
  <c r="L400" i="8" s="1"/>
  <c r="L399" i="8" s="1"/>
  <c r="P401" i="8"/>
  <c r="P400" i="8" s="1"/>
  <c r="P399" i="8" s="1"/>
  <c r="T401" i="8"/>
  <c r="T400" i="8" s="1"/>
  <c r="T399" i="8" s="1"/>
  <c r="X401" i="8"/>
  <c r="X400" i="8" s="1"/>
  <c r="X399" i="8" s="1"/>
  <c r="Q404" i="8"/>
  <c r="AB401" i="8"/>
  <c r="AB400" i="8" s="1"/>
  <c r="AB399" i="8" s="1"/>
  <c r="I401" i="8"/>
  <c r="I400" i="8" s="1"/>
  <c r="I399" i="8" s="1"/>
  <c r="M401" i="8"/>
  <c r="M400" i="8" s="1"/>
  <c r="M399" i="8" s="1"/>
  <c r="Q401" i="8"/>
  <c r="Q400" i="8" s="1"/>
  <c r="Q399" i="8" s="1"/>
  <c r="U401" i="8"/>
  <c r="U400" i="8" s="1"/>
  <c r="U399" i="8" s="1"/>
  <c r="Y401" i="8"/>
  <c r="Y400" i="8" s="1"/>
  <c r="Y399" i="8" s="1"/>
  <c r="F401" i="8"/>
  <c r="F400" i="8" s="1"/>
  <c r="F399" i="8" s="1"/>
  <c r="J401" i="8"/>
  <c r="J400" i="8" s="1"/>
  <c r="J399" i="8" s="1"/>
  <c r="N401" i="8"/>
  <c r="N400" i="8" s="1"/>
  <c r="N399" i="8" s="1"/>
  <c r="R401" i="8"/>
  <c r="R400" i="8" s="1"/>
  <c r="R399" i="8" s="1"/>
  <c r="V401" i="8"/>
  <c r="V400" i="8" s="1"/>
  <c r="V399" i="8" s="1"/>
  <c r="Z401" i="8"/>
  <c r="Z400" i="8" s="1"/>
  <c r="Z399" i="8" s="1"/>
  <c r="Q392" i="8"/>
  <c r="W46" i="8"/>
  <c r="W475" i="8"/>
  <c r="W474" i="8" s="1"/>
  <c r="AB239" i="8" l="1"/>
  <c r="AB39" i="8" s="1"/>
  <c r="AA239" i="8"/>
  <c r="Z239" i="8"/>
  <c r="Y239" i="8"/>
  <c r="X239" i="8"/>
  <c r="U239" i="8"/>
  <c r="T239" i="8"/>
  <c r="S239" i="8"/>
  <c r="R239" i="8"/>
  <c r="Q239" i="8"/>
  <c r="W242" i="8"/>
  <c r="V242" i="8" s="1"/>
  <c r="V239" i="8" s="1"/>
  <c r="AB435" i="8"/>
  <c r="AB38" i="8" s="1"/>
  <c r="AA435" i="8"/>
  <c r="Z435" i="8"/>
  <c r="Z434" i="8" s="1"/>
  <c r="Z433" i="8" s="1"/>
  <c r="Z432" i="8" s="1"/>
  <c r="Y435" i="8"/>
  <c r="Y434" i="8" s="1"/>
  <c r="Y433" i="8" s="1"/>
  <c r="Y432" i="8" s="1"/>
  <c r="AA434" i="8"/>
  <c r="AA433" i="8" s="1"/>
  <c r="AA432" i="8" s="1"/>
  <c r="W437" i="8"/>
  <c r="AB344" i="8"/>
  <c r="AB42" i="8" s="1"/>
  <c r="AA344" i="8"/>
  <c r="Z344" i="8"/>
  <c r="Y344" i="8"/>
  <c r="X344" i="8"/>
  <c r="AB342" i="8"/>
  <c r="AB41" i="8" s="1"/>
  <c r="AA342" i="8"/>
  <c r="Z342" i="8"/>
  <c r="Y342" i="8"/>
  <c r="X342" i="8"/>
  <c r="X341" i="8" s="1"/>
  <c r="W342" i="8"/>
  <c r="W41" i="8" s="1"/>
  <c r="W349" i="8"/>
  <c r="W344" i="8" s="1"/>
  <c r="Q82" i="1"/>
  <c r="AB341" i="8" l="1"/>
  <c r="AB40" i="8" s="1"/>
  <c r="P242" i="8"/>
  <c r="AA341" i="8"/>
  <c r="V349" i="8"/>
  <c r="P349" i="8" s="1"/>
  <c r="Z341" i="8"/>
  <c r="Y341" i="8"/>
  <c r="V437" i="8"/>
  <c r="P437" i="8" s="1"/>
  <c r="W435" i="8"/>
  <c r="W239" i="8"/>
  <c r="AB434" i="8"/>
  <c r="AB433" i="8" s="1"/>
  <c r="AB432" i="8" s="1"/>
  <c r="AB329" i="8"/>
  <c r="AB328" i="8" s="1"/>
  <c r="W341" i="8"/>
  <c r="W42" i="8"/>
  <c r="AB235" i="8"/>
  <c r="U477" i="8"/>
  <c r="U476" i="8" s="1"/>
  <c r="T477" i="8"/>
  <c r="S477" i="8"/>
  <c r="S476" i="8" s="1"/>
  <c r="R477" i="8"/>
  <c r="R476" i="8" s="1"/>
  <c r="O477" i="8"/>
  <c r="O476" i="8" s="1"/>
  <c r="O475" i="8" s="1"/>
  <c r="O474" i="8" s="1"/>
  <c r="N477" i="8"/>
  <c r="N476" i="8" s="1"/>
  <c r="M477" i="8"/>
  <c r="M476" i="8" s="1"/>
  <c r="L477" i="8"/>
  <c r="K477" i="8"/>
  <c r="K476" i="8" s="1"/>
  <c r="J477" i="8"/>
  <c r="J476" i="8" s="1"/>
  <c r="H477" i="8"/>
  <c r="H476" i="8" s="1"/>
  <c r="G477" i="8"/>
  <c r="F477" i="8"/>
  <c r="F476" i="8" s="1"/>
  <c r="T476" i="8"/>
  <c r="L476" i="8"/>
  <c r="G476" i="8"/>
  <c r="Q478" i="8"/>
  <c r="AB37" i="8" l="1"/>
  <c r="AB234" i="8"/>
  <c r="Q477" i="8"/>
  <c r="Q476" i="8" s="1"/>
  <c r="P478" i="8"/>
  <c r="P477" i="8" s="1"/>
  <c r="P476" i="8" s="1"/>
  <c r="W39" i="8"/>
  <c r="W235" i="8"/>
  <c r="W40" i="8"/>
  <c r="W329" i="8"/>
  <c r="W328" i="8" s="1"/>
  <c r="W327" i="8" s="1"/>
  <c r="W434" i="8"/>
  <c r="W433" i="8" s="1"/>
  <c r="W432" i="8" s="1"/>
  <c r="W38" i="8"/>
  <c r="AB327" i="8"/>
  <c r="K268" i="1"/>
  <c r="W37" i="8" l="1"/>
  <c r="W234" i="8"/>
  <c r="AB36" i="8"/>
  <c r="AB34" i="8" s="1"/>
  <c r="AB33" i="8" s="1"/>
  <c r="AB31" i="8" s="1"/>
  <c r="AB30" i="8" s="1"/>
  <c r="AB233" i="8"/>
  <c r="AB51" i="8" s="1"/>
  <c r="AB50" i="8" s="1"/>
  <c r="AA483" i="8"/>
  <c r="Z483" i="8"/>
  <c r="Y483" i="8"/>
  <c r="X483" i="8"/>
  <c r="U483" i="8"/>
  <c r="T483" i="8"/>
  <c r="S483" i="8"/>
  <c r="R483" i="8"/>
  <c r="Q483" i="8"/>
  <c r="O483" i="8"/>
  <c r="N483" i="8"/>
  <c r="M483" i="8"/>
  <c r="L483" i="8"/>
  <c r="K483" i="8"/>
  <c r="H483" i="8"/>
  <c r="G483" i="8"/>
  <c r="E483" i="8"/>
  <c r="D486" i="8"/>
  <c r="AB17" i="8" l="1"/>
  <c r="AB12" i="8" s="1"/>
  <c r="AB15" i="8"/>
  <c r="W36" i="8"/>
  <c r="W34" i="8" s="1"/>
  <c r="W33" i="8" s="1"/>
  <c r="W31" i="8" s="1"/>
  <c r="W30" i="8" s="1"/>
  <c r="W233" i="8"/>
  <c r="W51" i="8" s="1"/>
  <c r="W50" i="8" s="1"/>
  <c r="F485" i="8"/>
  <c r="F484" i="8"/>
  <c r="F483" i="8" s="1"/>
  <c r="W17" i="8" l="1"/>
  <c r="W12" i="8" s="1"/>
  <c r="W15" i="8"/>
  <c r="Z38" i="2"/>
  <c r="Y38" i="2" s="1"/>
  <c r="Z37" i="2"/>
  <c r="Y37" i="2"/>
  <c r="Z36" i="2"/>
  <c r="Y36" i="2" s="1"/>
  <c r="Z35" i="2"/>
  <c r="Y35" i="2"/>
  <c r="Z34" i="2"/>
  <c r="Y34" i="2" s="1"/>
  <c r="Z33" i="2"/>
  <c r="Y33" i="2"/>
  <c r="Z32" i="2"/>
  <c r="Y32" i="2" s="1"/>
  <c r="Z31" i="2"/>
  <c r="Y31" i="2"/>
  <c r="Z30" i="2"/>
  <c r="Y30" i="2" s="1"/>
  <c r="Z29" i="2"/>
  <c r="Y29" i="2"/>
  <c r="Z28" i="2"/>
  <c r="Y28" i="2" s="1"/>
  <c r="Z27" i="2"/>
  <c r="Y27" i="2"/>
  <c r="Z26" i="2"/>
  <c r="Y26" i="2" s="1"/>
  <c r="Z25" i="2"/>
  <c r="Y25" i="2"/>
  <c r="Z24" i="2"/>
  <c r="Y24" i="2" s="1"/>
  <c r="Z23" i="2"/>
  <c r="Y23" i="2"/>
  <c r="Z22" i="2"/>
  <c r="Y22" i="2" s="1"/>
  <c r="Z21" i="2"/>
  <c r="Y21" i="2"/>
  <c r="Z20" i="2"/>
  <c r="Y20" i="2" s="1"/>
  <c r="Z19" i="2"/>
  <c r="Y19" i="2" s="1"/>
  <c r="Z18" i="2"/>
  <c r="Y18" i="2" s="1"/>
  <c r="Z17" i="2"/>
  <c r="Y17" i="2"/>
  <c r="Z16" i="2"/>
  <c r="Y16" i="2" s="1"/>
  <c r="Z15" i="2"/>
  <c r="Y15" i="2"/>
  <c r="AE98" i="2"/>
  <c r="AD98" i="2"/>
  <c r="AD96" i="2" s="1"/>
  <c r="AD42" i="2" s="1"/>
  <c r="AC98" i="2"/>
  <c r="AC96" i="2" s="1"/>
  <c r="AC42" i="2" s="1"/>
  <c r="AB98" i="2"/>
  <c r="AB96" i="2" s="1"/>
  <c r="AB42" i="2" s="1"/>
  <c r="AA98" i="2"/>
  <c r="Z98" i="2"/>
  <c r="Z96" i="2" s="1"/>
  <c r="Z42" i="2" s="1"/>
  <c r="Y98" i="2"/>
  <c r="Y96" i="2" s="1"/>
  <c r="Y42" i="2" s="1"/>
  <c r="AE96" i="2"/>
  <c r="AE42" i="2" s="1"/>
  <c r="AE13" i="2" s="1"/>
  <c r="AA96" i="2"/>
  <c r="AA42" i="2" s="1"/>
  <c r="R96" i="2"/>
  <c r="Q96" i="2"/>
  <c r="N96" i="2"/>
  <c r="M96" i="2"/>
  <c r="T112" i="2"/>
  <c r="S112" i="2"/>
  <c r="T111" i="2"/>
  <c r="S111" i="2" s="1"/>
  <c r="T110" i="2"/>
  <c r="S110" i="2"/>
  <c r="T109" i="2"/>
  <c r="S109" i="2" s="1"/>
  <c r="T107" i="2"/>
  <c r="S107" i="2" s="1"/>
  <c r="T106" i="2"/>
  <c r="S106" i="2"/>
  <c r="T105" i="2"/>
  <c r="S105" i="2" s="1"/>
  <c r="T104" i="2"/>
  <c r="S104" i="2"/>
  <c r="T103" i="2"/>
  <c r="S103" i="2" s="1"/>
  <c r="T102" i="2"/>
  <c r="S102" i="2"/>
  <c r="T101" i="2"/>
  <c r="S101" i="2" s="1"/>
  <c r="T99" i="2"/>
  <c r="S99" i="2" s="1"/>
  <c r="T97" i="2"/>
  <c r="S97" i="2" s="1"/>
  <c r="T95" i="2"/>
  <c r="S95" i="2" s="1"/>
  <c r="T94" i="2"/>
  <c r="S94" i="2" s="1"/>
  <c r="T93" i="2"/>
  <c r="S93" i="2" s="1"/>
  <c r="T92" i="2"/>
  <c r="S92" i="2"/>
  <c r="T91" i="2"/>
  <c r="S91" i="2" s="1"/>
  <c r="T90" i="2"/>
  <c r="S90" i="2" s="1"/>
  <c r="T89" i="2"/>
  <c r="S89" i="2" s="1"/>
  <c r="T88" i="2"/>
  <c r="S88" i="2"/>
  <c r="T87" i="2"/>
  <c r="S87" i="2" s="1"/>
  <c r="T86" i="2"/>
  <c r="S86" i="2"/>
  <c r="T85" i="2"/>
  <c r="T83" i="2"/>
  <c r="S83" i="2" s="1"/>
  <c r="T81" i="2"/>
  <c r="S81" i="2" s="1"/>
  <c r="T80" i="2"/>
  <c r="S80" i="2" s="1"/>
  <c r="T79" i="2"/>
  <c r="S79" i="2" s="1"/>
  <c r="T78" i="2"/>
  <c r="S78" i="2"/>
  <c r="T77" i="2"/>
  <c r="S77" i="2" s="1"/>
  <c r="T76" i="2"/>
  <c r="S76" i="2"/>
  <c r="T75" i="2"/>
  <c r="S75" i="2" s="1"/>
  <c r="T74" i="2"/>
  <c r="S74" i="2"/>
  <c r="T73" i="2"/>
  <c r="S73" i="2" s="1"/>
  <c r="T72" i="2"/>
  <c r="S72" i="2"/>
  <c r="T71" i="2"/>
  <c r="S71" i="2" s="1"/>
  <c r="T70" i="2"/>
  <c r="S70" i="2"/>
  <c r="T69" i="2"/>
  <c r="S69" i="2" s="1"/>
  <c r="T68" i="2"/>
  <c r="S68" i="2" s="1"/>
  <c r="T67" i="2"/>
  <c r="S67" i="2" s="1"/>
  <c r="T66" i="2"/>
  <c r="S66" i="2"/>
  <c r="T65" i="2"/>
  <c r="S65" i="2" s="1"/>
  <c r="T64" i="2"/>
  <c r="S64" i="2"/>
  <c r="T63" i="2"/>
  <c r="S63" i="2" s="1"/>
  <c r="T62" i="2"/>
  <c r="S62" i="2"/>
  <c r="T61" i="2"/>
  <c r="S61" i="2" s="1"/>
  <c r="T60" i="2"/>
  <c r="S60" i="2" s="1"/>
  <c r="T58" i="2"/>
  <c r="S58" i="2"/>
  <c r="T57" i="2"/>
  <c r="T54" i="2"/>
  <c r="S54" i="2"/>
  <c r="T53" i="2"/>
  <c r="S53" i="2" s="1"/>
  <c r="T52" i="2"/>
  <c r="S52" i="2"/>
  <c r="T51" i="2"/>
  <c r="S51" i="2" s="1"/>
  <c r="T50" i="2"/>
  <c r="S50" i="2"/>
  <c r="T49" i="2"/>
  <c r="S49" i="2" s="1"/>
  <c r="T48" i="2"/>
  <c r="S48" i="2"/>
  <c r="T47" i="2"/>
  <c r="S47" i="2" s="1"/>
  <c r="T46" i="2"/>
  <c r="S46" i="2"/>
  <c r="T45" i="2"/>
  <c r="S45" i="2" s="1"/>
  <c r="T44" i="2"/>
  <c r="S44" i="2"/>
  <c r="AE108" i="2"/>
  <c r="AD108" i="2"/>
  <c r="AC108" i="2"/>
  <c r="AB108" i="2"/>
  <c r="AA108" i="2"/>
  <c r="Z108" i="2"/>
  <c r="Y108" i="2"/>
  <c r="X108" i="2"/>
  <c r="W108" i="2"/>
  <c r="V108" i="2"/>
  <c r="R108" i="2"/>
  <c r="P108" i="2"/>
  <c r="O108" i="2"/>
  <c r="N108" i="2"/>
  <c r="L108" i="2"/>
  <c r="U113" i="2"/>
  <c r="T113" i="2" s="1"/>
  <c r="S113" i="2" s="1"/>
  <c r="R14" i="2"/>
  <c r="K56" i="2"/>
  <c r="J56" i="2"/>
  <c r="I56" i="2"/>
  <c r="H56" i="2"/>
  <c r="H113" i="2"/>
  <c r="G113" i="2" s="1"/>
  <c r="F113" i="2" s="1"/>
  <c r="H101" i="2"/>
  <c r="G101" i="2" s="1"/>
  <c r="F101" i="2" s="1"/>
  <c r="H95" i="2"/>
  <c r="G95" i="2" s="1"/>
  <c r="F95" i="2" s="1"/>
  <c r="H87" i="2"/>
  <c r="G87" i="2" s="1"/>
  <c r="F87" i="2" s="1"/>
  <c r="H70" i="2"/>
  <c r="G70" i="2" s="1"/>
  <c r="F70" i="2" s="1"/>
  <c r="H62" i="2"/>
  <c r="G62" i="2" s="1"/>
  <c r="F62" i="2" s="1"/>
  <c r="H48" i="2"/>
  <c r="G48" i="2" s="1"/>
  <c r="F48" i="2" s="1"/>
  <c r="R63" i="2"/>
  <c r="Q63" i="2"/>
  <c r="N63" i="2"/>
  <c r="M63" i="2"/>
  <c r="R67" i="2"/>
  <c r="Q67" i="2"/>
  <c r="P67" i="2"/>
  <c r="P63" i="2" s="1"/>
  <c r="O67" i="2"/>
  <c r="O63" i="2" s="1"/>
  <c r="N67" i="2"/>
  <c r="M67" i="2"/>
  <c r="L67" i="2"/>
  <c r="L63" i="2" s="1"/>
  <c r="R88" i="2"/>
  <c r="Q88" i="2"/>
  <c r="N88" i="2"/>
  <c r="M88" i="2"/>
  <c r="R92" i="2"/>
  <c r="Q92" i="2"/>
  <c r="P92" i="2"/>
  <c r="P88" i="2" s="1"/>
  <c r="O92" i="2"/>
  <c r="O88" i="2" s="1"/>
  <c r="N92" i="2"/>
  <c r="M92" i="2"/>
  <c r="L92" i="2"/>
  <c r="L88" i="2" s="1"/>
  <c r="R98" i="2"/>
  <c r="Q98" i="2"/>
  <c r="P98" i="2"/>
  <c r="P96" i="2" s="1"/>
  <c r="O98" i="2"/>
  <c r="O96" i="2" s="1"/>
  <c r="N98" i="2"/>
  <c r="M98" i="2"/>
  <c r="L98" i="2"/>
  <c r="L96" i="2" s="1"/>
  <c r="R79" i="2"/>
  <c r="R77" i="2" s="1"/>
  <c r="Q79" i="2"/>
  <c r="Q77" i="2" s="1"/>
  <c r="P79" i="2"/>
  <c r="P77" i="2" s="1"/>
  <c r="O79" i="2"/>
  <c r="O77" i="2" s="1"/>
  <c r="N79" i="2"/>
  <c r="M79" i="2"/>
  <c r="L79" i="2"/>
  <c r="R73" i="2"/>
  <c r="R71" i="2" s="1"/>
  <c r="Q73" i="2"/>
  <c r="Q71" i="2" s="1"/>
  <c r="P73" i="2"/>
  <c r="P71" i="2" s="1"/>
  <c r="O73" i="2"/>
  <c r="O71" i="2" s="1"/>
  <c r="N73" i="2"/>
  <c r="M73" i="2"/>
  <c r="L73" i="2"/>
  <c r="R110" i="2"/>
  <c r="Q110" i="2"/>
  <c r="Q108" i="2" s="1"/>
  <c r="P110" i="2"/>
  <c r="O110" i="2"/>
  <c r="N110" i="2"/>
  <c r="M110" i="2"/>
  <c r="M108" i="2" s="1"/>
  <c r="L110" i="2"/>
  <c r="G107" i="2"/>
  <c r="F107" i="2" s="1"/>
  <c r="G106" i="2"/>
  <c r="F106" i="2"/>
  <c r="G105" i="2"/>
  <c r="F105" i="2" s="1"/>
  <c r="G104" i="2"/>
  <c r="F104" i="2"/>
  <c r="G103" i="2"/>
  <c r="F103" i="2" s="1"/>
  <c r="G102" i="2"/>
  <c r="F102" i="2"/>
  <c r="G99" i="2"/>
  <c r="F99" i="2" s="1"/>
  <c r="G97" i="2"/>
  <c r="F97" i="2" s="1"/>
  <c r="G93" i="2"/>
  <c r="F93" i="2" s="1"/>
  <c r="G91" i="2"/>
  <c r="F91" i="2" s="1"/>
  <c r="G90" i="2"/>
  <c r="F90" i="2"/>
  <c r="G89" i="2"/>
  <c r="F89" i="2" s="1"/>
  <c r="G85" i="2"/>
  <c r="F85" i="2" s="1"/>
  <c r="G83" i="2"/>
  <c r="F83" i="2" s="1"/>
  <c r="G81" i="2"/>
  <c r="F81" i="2" s="1"/>
  <c r="G78" i="2"/>
  <c r="G76" i="2"/>
  <c r="F76" i="2"/>
  <c r="G74" i="2"/>
  <c r="F74" i="2" s="1"/>
  <c r="G72" i="2"/>
  <c r="G68" i="2"/>
  <c r="F68" i="2"/>
  <c r="G66" i="2"/>
  <c r="F66" i="2" s="1"/>
  <c r="G65" i="2"/>
  <c r="F65" i="2" s="1"/>
  <c r="G64" i="2"/>
  <c r="F64" i="2"/>
  <c r="G60" i="2"/>
  <c r="F60" i="2"/>
  <c r="G58" i="2"/>
  <c r="G56" i="2" s="1"/>
  <c r="G57" i="2"/>
  <c r="F57" i="2" s="1"/>
  <c r="G54" i="2"/>
  <c r="F54" i="2"/>
  <c r="G53" i="2"/>
  <c r="F53" i="2" s="1"/>
  <c r="G52" i="2"/>
  <c r="F52" i="2" s="1"/>
  <c r="G51" i="2"/>
  <c r="F51" i="2" s="1"/>
  <c r="G50" i="2"/>
  <c r="F50" i="2"/>
  <c r="G49" i="2"/>
  <c r="F49" i="2" s="1"/>
  <c r="G45" i="2"/>
  <c r="F45" i="2" s="1"/>
  <c r="R43" i="2"/>
  <c r="Q43" i="2"/>
  <c r="P43" i="2"/>
  <c r="O43" i="2"/>
  <c r="M38" i="2"/>
  <c r="L38" i="2" s="1"/>
  <c r="M37" i="2"/>
  <c r="L37" i="2" s="1"/>
  <c r="M36" i="2"/>
  <c r="L36" i="2" s="1"/>
  <c r="M35" i="2"/>
  <c r="L35" i="2" s="1"/>
  <c r="M34" i="2"/>
  <c r="L34" i="2" s="1"/>
  <c r="M33" i="2"/>
  <c r="L33" i="2" s="1"/>
  <c r="M32" i="2"/>
  <c r="L32" i="2" s="1"/>
  <c r="M31" i="2"/>
  <c r="L31" i="2" s="1"/>
  <c r="M30" i="2"/>
  <c r="L30" i="2" s="1"/>
  <c r="M29" i="2"/>
  <c r="L29" i="2" s="1"/>
  <c r="M28" i="2"/>
  <c r="L28" i="2" s="1"/>
  <c r="M27" i="2"/>
  <c r="L27" i="2" s="1"/>
  <c r="M26" i="2"/>
  <c r="L26" i="2" s="1"/>
  <c r="M25" i="2"/>
  <c r="L25" i="2" s="1"/>
  <c r="M24" i="2"/>
  <c r="L24" i="2"/>
  <c r="M23" i="2"/>
  <c r="L23" i="2" s="1"/>
  <c r="M22" i="2"/>
  <c r="L22" i="2" s="1"/>
  <c r="M21" i="2"/>
  <c r="L21" i="2" s="1"/>
  <c r="M20" i="2"/>
  <c r="L20" i="2" s="1"/>
  <c r="M17" i="2"/>
  <c r="L17" i="2" s="1"/>
  <c r="M16" i="2"/>
  <c r="L16" i="2" s="1"/>
  <c r="M15" i="2"/>
  <c r="L15" i="2" s="1"/>
  <c r="AW35" i="2"/>
  <c r="S85" i="2" l="1"/>
  <c r="S84" i="2" s="1"/>
  <c r="S82" i="2" s="1"/>
  <c r="T84" i="2"/>
  <c r="T82" i="2" s="1"/>
  <c r="R42" i="2"/>
  <c r="R13" i="2" s="1"/>
  <c r="Q42" i="2"/>
  <c r="S59" i="2"/>
  <c r="D60" i="2"/>
  <c r="T59" i="2"/>
  <c r="S57" i="2"/>
  <c r="S56" i="2" s="1"/>
  <c r="S55" i="2" s="1"/>
  <c r="T56" i="2"/>
  <c r="AF113" i="2"/>
  <c r="U108" i="2"/>
  <c r="P42" i="2"/>
  <c r="G43" i="2"/>
  <c r="O42" i="2"/>
  <c r="AB361" i="1"/>
  <c r="AA361" i="1"/>
  <c r="Z361" i="1"/>
  <c r="Y361" i="1"/>
  <c r="X361" i="1"/>
  <c r="O79" i="8"/>
  <c r="O76" i="8" s="1"/>
  <c r="O75" i="8" s="1"/>
  <c r="N79" i="8"/>
  <c r="N76" i="8" s="1"/>
  <c r="N75" i="8" s="1"/>
  <c r="M79" i="8"/>
  <c r="M76" i="8" s="1"/>
  <c r="M75" i="8" s="1"/>
  <c r="L79" i="8"/>
  <c r="L76" i="8" s="1"/>
  <c r="L75" i="8" s="1"/>
  <c r="K79" i="8"/>
  <c r="K76" i="8" s="1"/>
  <c r="K75" i="8" s="1"/>
  <c r="J79" i="8"/>
  <c r="J76" i="8" s="1"/>
  <c r="J75" i="8" s="1"/>
  <c r="I79" i="8"/>
  <c r="I76" i="8" s="1"/>
  <c r="I75" i="8" s="1"/>
  <c r="AA73" i="8"/>
  <c r="Z73" i="8"/>
  <c r="Y73" i="8"/>
  <c r="X73" i="8"/>
  <c r="V73" i="8"/>
  <c r="U73" i="8"/>
  <c r="T73" i="8"/>
  <c r="S73" i="8"/>
  <c r="R73" i="8"/>
  <c r="Q73" i="8"/>
  <c r="P73" i="8"/>
  <c r="O73" i="8"/>
  <c r="N73" i="8"/>
  <c r="M73" i="8"/>
  <c r="L73" i="8"/>
  <c r="K73" i="8"/>
  <c r="J73" i="8"/>
  <c r="I73" i="8"/>
  <c r="H73" i="8"/>
  <c r="G73" i="8"/>
  <c r="AA84" i="8"/>
  <c r="Z84" i="8"/>
  <c r="Y84" i="8"/>
  <c r="X84" i="8"/>
  <c r="V84" i="8"/>
  <c r="U84" i="8"/>
  <c r="T84" i="8"/>
  <c r="S84" i="8"/>
  <c r="R84" i="8"/>
  <c r="Q84" i="8"/>
  <c r="AA123" i="8"/>
  <c r="Z123" i="8"/>
  <c r="Y123" i="8"/>
  <c r="X123" i="8"/>
  <c r="V123" i="8"/>
  <c r="U123" i="8"/>
  <c r="T123" i="8"/>
  <c r="S123" i="8"/>
  <c r="R123" i="8"/>
  <c r="U18" i="8"/>
  <c r="T18" i="8"/>
  <c r="S18" i="8"/>
  <c r="R18" i="8"/>
  <c r="O18" i="8"/>
  <c r="N18" i="8"/>
  <c r="M18" i="8"/>
  <c r="L18" i="8"/>
  <c r="K18" i="8"/>
  <c r="J18" i="8"/>
  <c r="I18" i="8"/>
  <c r="H18" i="8"/>
  <c r="G18" i="8"/>
  <c r="F18" i="8"/>
  <c r="Q29" i="8"/>
  <c r="P29" i="8" s="1"/>
  <c r="Q28" i="8"/>
  <c r="Q27" i="8"/>
  <c r="Q26" i="8"/>
  <c r="Q25" i="8"/>
  <c r="Q24" i="8"/>
  <c r="Q23" i="8"/>
  <c r="Q22" i="8"/>
  <c r="Q21" i="8"/>
  <c r="Q20" i="8"/>
  <c r="Q19" i="8"/>
  <c r="AA446" i="8"/>
  <c r="AA445" i="8" s="1"/>
  <c r="AA444" i="8" s="1"/>
  <c r="AA443" i="8" s="1"/>
  <c r="Z446" i="8"/>
  <c r="Z445" i="8" s="1"/>
  <c r="Z444" i="8" s="1"/>
  <c r="Z443" i="8" s="1"/>
  <c r="Y446" i="8"/>
  <c r="Y445" i="8" s="1"/>
  <c r="Y444" i="8" s="1"/>
  <c r="Y443" i="8" s="1"/>
  <c r="X446" i="8"/>
  <c r="X445" i="8" s="1"/>
  <c r="X444" i="8" s="1"/>
  <c r="X443" i="8" s="1"/>
  <c r="V446" i="8"/>
  <c r="V445" i="8" s="1"/>
  <c r="V444" i="8" s="1"/>
  <c r="V443" i="8" s="1"/>
  <c r="U446" i="8"/>
  <c r="U445" i="8" s="1"/>
  <c r="U444" i="8" s="1"/>
  <c r="U443" i="8" s="1"/>
  <c r="T446" i="8"/>
  <c r="T445" i="8" s="1"/>
  <c r="T444" i="8" s="1"/>
  <c r="T443" i="8" s="1"/>
  <c r="S446" i="8"/>
  <c r="S445" i="8" s="1"/>
  <c r="S444" i="8" s="1"/>
  <c r="S443" i="8" s="1"/>
  <c r="R446" i="8"/>
  <c r="R445" i="8" s="1"/>
  <c r="R444" i="8" s="1"/>
  <c r="R443" i="8" s="1"/>
  <c r="F446" i="8"/>
  <c r="F445" i="8" s="1"/>
  <c r="F444" i="8" s="1"/>
  <c r="F443" i="8" s="1"/>
  <c r="R51" i="1"/>
  <c r="AB62" i="1"/>
  <c r="AA62" i="1"/>
  <c r="Z62" i="1"/>
  <c r="Y62" i="1"/>
  <c r="X62" i="1"/>
  <c r="W62" i="1"/>
  <c r="V62" i="1"/>
  <c r="U62" i="1"/>
  <c r="T62" i="1"/>
  <c r="S62" i="1"/>
  <c r="R62" i="1"/>
  <c r="Q212" i="1"/>
  <c r="P212" i="1" s="1"/>
  <c r="Q96" i="1"/>
  <c r="Q216" i="1"/>
  <c r="P216" i="1" s="1"/>
  <c r="Q237" i="1"/>
  <c r="P237" i="1" s="1"/>
  <c r="Q261" i="1"/>
  <c r="P261" i="1" s="1"/>
  <c r="Q260" i="1"/>
  <c r="P260" i="1" s="1"/>
  <c r="T55" i="2" l="1"/>
  <c r="T108" i="2"/>
  <c r="V83" i="8"/>
  <c r="V79" i="8" s="1"/>
  <c r="V76" i="8" s="1"/>
  <c r="V75" i="8" s="1"/>
  <c r="V72" i="8" s="1"/>
  <c r="I72" i="8"/>
  <c r="M72" i="8"/>
  <c r="J72" i="8"/>
  <c r="L72" i="8"/>
  <c r="Z83" i="8"/>
  <c r="Z79" i="8" s="1"/>
  <c r="Z76" i="8" s="1"/>
  <c r="Z75" i="8" s="1"/>
  <c r="Z72" i="8" s="1"/>
  <c r="N72" i="8"/>
  <c r="K72" i="8"/>
  <c r="O72" i="8"/>
  <c r="AA83" i="8"/>
  <c r="AA79" i="8" s="1"/>
  <c r="AA76" i="8" s="1"/>
  <c r="AA75" i="8" s="1"/>
  <c r="AA72" i="8" s="1"/>
  <c r="X83" i="8"/>
  <c r="X79" i="8" s="1"/>
  <c r="X76" i="8" s="1"/>
  <c r="X75" i="8" s="1"/>
  <c r="X72" i="8" s="1"/>
  <c r="Y83" i="8"/>
  <c r="Y79" i="8" s="1"/>
  <c r="Y76" i="8" s="1"/>
  <c r="Y75" i="8" s="1"/>
  <c r="Y72" i="8" s="1"/>
  <c r="Q18" i="8"/>
  <c r="P18" i="8" s="1"/>
  <c r="J437" i="8"/>
  <c r="S108" i="2" l="1"/>
  <c r="J242" i="8"/>
  <c r="J239" i="8" s="1"/>
  <c r="O239" i="8"/>
  <c r="N239" i="8"/>
  <c r="M239" i="8"/>
  <c r="L239" i="8"/>
  <c r="K239" i="8"/>
  <c r="J238" i="8"/>
  <c r="J237" i="8"/>
  <c r="O236" i="8"/>
  <c r="N236" i="8"/>
  <c r="M236" i="8"/>
  <c r="L236" i="8"/>
  <c r="K236" i="8"/>
  <c r="H236" i="8"/>
  <c r="G236" i="8"/>
  <c r="N331" i="8"/>
  <c r="N330" i="8" s="1"/>
  <c r="M331" i="8"/>
  <c r="M330" i="8" s="1"/>
  <c r="L331" i="8"/>
  <c r="L330" i="8" s="1"/>
  <c r="K331" i="8"/>
  <c r="K330" i="8" s="1"/>
  <c r="J336" i="8"/>
  <c r="J335" i="8"/>
  <c r="J334" i="8"/>
  <c r="J333" i="8"/>
  <c r="J332" i="8"/>
  <c r="O235" i="8" l="1"/>
  <c r="O234" i="8" s="1"/>
  <c r="O233" i="8" s="1"/>
  <c r="L235" i="8"/>
  <c r="L234" i="8" s="1"/>
  <c r="L233" i="8" s="1"/>
  <c r="M235" i="8"/>
  <c r="M234" i="8" s="1"/>
  <c r="M233" i="8" s="1"/>
  <c r="J331" i="8"/>
  <c r="J330" i="8" s="1"/>
  <c r="K235" i="8"/>
  <c r="K234" i="8" s="1"/>
  <c r="K233" i="8" s="1"/>
  <c r="J236" i="8"/>
  <c r="J235" i="8" s="1"/>
  <c r="J234" i="8" s="1"/>
  <c r="J233" i="8" s="1"/>
  <c r="N235" i="8"/>
  <c r="N234" i="8" s="1"/>
  <c r="N233" i="8" s="1"/>
  <c r="I336" i="8" l="1"/>
  <c r="I335" i="8"/>
  <c r="C335" i="8" s="1"/>
  <c r="AC335" i="8" s="1"/>
  <c r="H331" i="8"/>
  <c r="H330" i="8" s="1"/>
  <c r="G331" i="8"/>
  <c r="G330" i="8" s="1"/>
  <c r="F331" i="8"/>
  <c r="F330" i="8" s="1"/>
  <c r="E331" i="8"/>
  <c r="E330" i="8" s="1"/>
  <c r="AA331" i="8"/>
  <c r="AA330" i="8" s="1"/>
  <c r="AA329" i="8" s="1"/>
  <c r="AA328" i="8" s="1"/>
  <c r="Z331" i="8"/>
  <c r="Z330" i="8" s="1"/>
  <c r="Z329" i="8" s="1"/>
  <c r="Z328" i="8" s="1"/>
  <c r="Y331" i="8"/>
  <c r="Y330" i="8" s="1"/>
  <c r="Y329" i="8" s="1"/>
  <c r="Y328" i="8" s="1"/>
  <c r="X331" i="8"/>
  <c r="X330" i="8" s="1"/>
  <c r="X329" i="8" s="1"/>
  <c r="X328" i="8" s="1"/>
  <c r="V331" i="8"/>
  <c r="V330" i="8" s="1"/>
  <c r="U331" i="8"/>
  <c r="T331" i="8"/>
  <c r="T330" i="8" s="1"/>
  <c r="S331" i="8"/>
  <c r="S330" i="8" s="1"/>
  <c r="R331" i="8"/>
  <c r="R330" i="8" s="1"/>
  <c r="Q331" i="8"/>
  <c r="Q330" i="8" s="1"/>
  <c r="P331" i="8"/>
  <c r="O331" i="8"/>
  <c r="O330" i="8" s="1"/>
  <c r="I53" i="8"/>
  <c r="I52" i="8" s="1"/>
  <c r="I35" i="8"/>
  <c r="I14" i="8"/>
  <c r="H14" i="8"/>
  <c r="G14" i="8"/>
  <c r="O46" i="8"/>
  <c r="O43" i="8"/>
  <c r="O41" i="8"/>
  <c r="O39" i="8"/>
  <c r="O35" i="8"/>
  <c r="O14" i="8"/>
  <c r="I481" i="8"/>
  <c r="I478" i="8"/>
  <c r="I477" i="8" s="1"/>
  <c r="I476" i="8" s="1"/>
  <c r="O355" i="8"/>
  <c r="O354" i="8" s="1"/>
  <c r="I371" i="8"/>
  <c r="C371" i="8" s="1"/>
  <c r="I370" i="8"/>
  <c r="C370" i="8" s="1"/>
  <c r="I369" i="8"/>
  <c r="C369" i="8" s="1"/>
  <c r="I368" i="8"/>
  <c r="C368" i="8" s="1"/>
  <c r="I241" i="8"/>
  <c r="D241" i="8" s="1"/>
  <c r="C241" i="8" s="1"/>
  <c r="I240" i="8"/>
  <c r="D240" i="8" s="1"/>
  <c r="C240" i="8" s="1"/>
  <c r="I237" i="8"/>
  <c r="D237" i="8" s="1"/>
  <c r="C237" i="8" s="1"/>
  <c r="I340" i="8"/>
  <c r="C340" i="8" s="1"/>
  <c r="I339" i="8"/>
  <c r="C339" i="8" s="1"/>
  <c r="I338" i="8"/>
  <c r="C338" i="8" s="1"/>
  <c r="I337" i="8"/>
  <c r="C343" i="8"/>
  <c r="C342" i="8" s="1"/>
  <c r="AA42" i="8"/>
  <c r="Z42" i="8"/>
  <c r="Y42" i="8"/>
  <c r="X42" i="8"/>
  <c r="V344" i="8"/>
  <c r="U344" i="8"/>
  <c r="U42" i="8" s="1"/>
  <c r="T344" i="8"/>
  <c r="T42" i="8" s="1"/>
  <c r="S344" i="8"/>
  <c r="S42" i="8" s="1"/>
  <c r="R344" i="8"/>
  <c r="Q344" i="8"/>
  <c r="Q42" i="8" s="1"/>
  <c r="P344" i="8"/>
  <c r="P42" i="8" s="1"/>
  <c r="O344" i="8"/>
  <c r="O341" i="8" s="1"/>
  <c r="N344" i="8"/>
  <c r="N42" i="8" s="1"/>
  <c r="M344" i="8"/>
  <c r="L344" i="8"/>
  <c r="L42" i="8" s="1"/>
  <c r="K344" i="8"/>
  <c r="K42" i="8" s="1"/>
  <c r="H344" i="8"/>
  <c r="G344" i="8"/>
  <c r="F344" i="8"/>
  <c r="E344" i="8"/>
  <c r="D344" i="8"/>
  <c r="J349" i="8"/>
  <c r="I349" i="8" s="1"/>
  <c r="C349" i="8" s="1"/>
  <c r="AC349" i="8" s="1"/>
  <c r="X435" i="8"/>
  <c r="X434" i="8" s="1"/>
  <c r="X433" i="8" s="1"/>
  <c r="X432" i="8" s="1"/>
  <c r="V435" i="8"/>
  <c r="V434" i="8" s="1"/>
  <c r="V433" i="8" s="1"/>
  <c r="V432" i="8" s="1"/>
  <c r="U435" i="8"/>
  <c r="U434" i="8" s="1"/>
  <c r="U433" i="8" s="1"/>
  <c r="U432" i="8" s="1"/>
  <c r="T435" i="8"/>
  <c r="T434" i="8" s="1"/>
  <c r="T433" i="8" s="1"/>
  <c r="T432" i="8" s="1"/>
  <c r="S435" i="8"/>
  <c r="S434" i="8" s="1"/>
  <c r="S433" i="8" s="1"/>
  <c r="S432" i="8" s="1"/>
  <c r="R435" i="8"/>
  <c r="R434" i="8" s="1"/>
  <c r="R433" i="8" s="1"/>
  <c r="R432" i="8" s="1"/>
  <c r="Q435" i="8"/>
  <c r="Q434" i="8" s="1"/>
  <c r="Q433" i="8" s="1"/>
  <c r="Q432" i="8" s="1"/>
  <c r="P435" i="8"/>
  <c r="P434" i="8" s="1"/>
  <c r="P433" i="8" s="1"/>
  <c r="P432" i="8" s="1"/>
  <c r="O435" i="8"/>
  <c r="O434" i="8" s="1"/>
  <c r="O433" i="8" s="1"/>
  <c r="O432" i="8" s="1"/>
  <c r="N435" i="8"/>
  <c r="N434" i="8" s="1"/>
  <c r="N433" i="8" s="1"/>
  <c r="N432" i="8" s="1"/>
  <c r="M435" i="8"/>
  <c r="M434" i="8" s="1"/>
  <c r="M433" i="8" s="1"/>
  <c r="M432" i="8" s="1"/>
  <c r="L435" i="8"/>
  <c r="L434" i="8" s="1"/>
  <c r="L433" i="8" s="1"/>
  <c r="L432" i="8" s="1"/>
  <c r="K435" i="8"/>
  <c r="K434" i="8" s="1"/>
  <c r="K433" i="8" s="1"/>
  <c r="K432" i="8" s="1"/>
  <c r="J435" i="8"/>
  <c r="J434" i="8" s="1"/>
  <c r="J433" i="8" s="1"/>
  <c r="J432" i="8" s="1"/>
  <c r="H435" i="8"/>
  <c r="H434" i="8" s="1"/>
  <c r="H433" i="8" s="1"/>
  <c r="H432" i="8" s="1"/>
  <c r="G435" i="8"/>
  <c r="G434" i="8" s="1"/>
  <c r="G433" i="8" s="1"/>
  <c r="G432" i="8" s="1"/>
  <c r="F435" i="8"/>
  <c r="F434" i="8" s="1"/>
  <c r="F433" i="8" s="1"/>
  <c r="F432" i="8" s="1"/>
  <c r="E435" i="8"/>
  <c r="E434" i="8" s="1"/>
  <c r="E433" i="8" s="1"/>
  <c r="E432" i="8" s="1"/>
  <c r="D435" i="8"/>
  <c r="D434" i="8" s="1"/>
  <c r="D433" i="8" s="1"/>
  <c r="D432" i="8" s="1"/>
  <c r="C436" i="8"/>
  <c r="I437" i="8"/>
  <c r="I435" i="8" s="1"/>
  <c r="I434" i="8" s="1"/>
  <c r="I433" i="8" s="1"/>
  <c r="I432" i="8" s="1"/>
  <c r="AA367" i="8"/>
  <c r="AA366" i="8" s="1"/>
  <c r="Z367" i="8"/>
  <c r="Z366" i="8" s="1"/>
  <c r="Y367" i="8"/>
  <c r="Y366" i="8" s="1"/>
  <c r="X367" i="8"/>
  <c r="X366" i="8" s="1"/>
  <c r="V367" i="8"/>
  <c r="V366" i="8" s="1"/>
  <c r="U367" i="8"/>
  <c r="U366" i="8" s="1"/>
  <c r="T367" i="8"/>
  <c r="T366" i="8" s="1"/>
  <c r="S367" i="8"/>
  <c r="S366" i="8" s="1"/>
  <c r="R367" i="8"/>
  <c r="R366" i="8" s="1"/>
  <c r="Q367" i="8"/>
  <c r="Q366" i="8" s="1"/>
  <c r="P367" i="8"/>
  <c r="N367" i="8"/>
  <c r="N366" i="8" s="1"/>
  <c r="M367" i="8"/>
  <c r="M366" i="8" s="1"/>
  <c r="L367" i="8"/>
  <c r="L366" i="8" s="1"/>
  <c r="K367" i="8"/>
  <c r="K366" i="8" s="1"/>
  <c r="H367" i="8"/>
  <c r="G367" i="8"/>
  <c r="F367" i="8"/>
  <c r="E367" i="8"/>
  <c r="D367" i="8"/>
  <c r="C359" i="8"/>
  <c r="C358" i="8"/>
  <c r="C365" i="8"/>
  <c r="C364" i="8"/>
  <c r="C363" i="8"/>
  <c r="C362" i="8"/>
  <c r="P366" i="8"/>
  <c r="J372" i="8"/>
  <c r="I372" i="8" s="1"/>
  <c r="C372" i="8" s="1"/>
  <c r="C386" i="8"/>
  <c r="AA387" i="8"/>
  <c r="Z387" i="8"/>
  <c r="Z384" i="8" s="1"/>
  <c r="Y387" i="8"/>
  <c r="Y384" i="8" s="1"/>
  <c r="X387" i="8"/>
  <c r="X384" i="8" s="1"/>
  <c r="V387" i="8"/>
  <c r="V384" i="8" s="1"/>
  <c r="U387" i="8"/>
  <c r="U384" i="8" s="1"/>
  <c r="T387" i="8"/>
  <c r="T384" i="8" s="1"/>
  <c r="S387" i="8"/>
  <c r="S384" i="8" s="1"/>
  <c r="R387" i="8"/>
  <c r="R384" i="8" s="1"/>
  <c r="Q387" i="8"/>
  <c r="Q384" i="8" s="1"/>
  <c r="P387" i="8"/>
  <c r="P384" i="8" s="1"/>
  <c r="N387" i="8"/>
  <c r="N384" i="8" s="1"/>
  <c r="M387" i="8"/>
  <c r="M384" i="8" s="1"/>
  <c r="L387" i="8"/>
  <c r="L384" i="8" s="1"/>
  <c r="K387" i="8"/>
  <c r="K384" i="8" s="1"/>
  <c r="H387" i="8"/>
  <c r="H384" i="8" s="1"/>
  <c r="G387" i="8"/>
  <c r="G384" i="8" s="1"/>
  <c r="F387" i="8"/>
  <c r="F384" i="8" s="1"/>
  <c r="E387" i="8"/>
  <c r="E384" i="8" s="1"/>
  <c r="D387" i="8"/>
  <c r="J391" i="8"/>
  <c r="C391" i="8" s="1"/>
  <c r="J390" i="8"/>
  <c r="C390" i="8" s="1"/>
  <c r="J389" i="8"/>
  <c r="J388" i="8"/>
  <c r="C388" i="8" s="1"/>
  <c r="AA384" i="8"/>
  <c r="V342" i="8"/>
  <c r="U342" i="8"/>
  <c r="T342" i="8"/>
  <c r="S342" i="8"/>
  <c r="R342" i="8"/>
  <c r="Q342" i="8"/>
  <c r="P342" i="8"/>
  <c r="N342" i="8"/>
  <c r="M342" i="8"/>
  <c r="M341" i="8" s="1"/>
  <c r="M329" i="8" s="1"/>
  <c r="M328" i="8" s="1"/>
  <c r="L342" i="8"/>
  <c r="K342" i="8"/>
  <c r="J342" i="8"/>
  <c r="H342" i="8"/>
  <c r="G342" i="8"/>
  <c r="F342" i="8"/>
  <c r="E342" i="8"/>
  <c r="D342" i="8"/>
  <c r="J348" i="8"/>
  <c r="I348" i="8" s="1"/>
  <c r="C348" i="8" s="1"/>
  <c r="J347" i="8"/>
  <c r="I347" i="8" s="1"/>
  <c r="C347" i="8" s="1"/>
  <c r="J346" i="8"/>
  <c r="I346" i="8" s="1"/>
  <c r="C346" i="8" s="1"/>
  <c r="J345" i="8"/>
  <c r="I345" i="8" s="1"/>
  <c r="Q194" i="8"/>
  <c r="Q128" i="8"/>
  <c r="P128" i="8" s="1"/>
  <c r="Q125" i="8"/>
  <c r="P125" i="8" s="1"/>
  <c r="Q124" i="8"/>
  <c r="Q129" i="8"/>
  <c r="P129" i="8" s="1"/>
  <c r="Q130" i="8"/>
  <c r="P130" i="8" s="1"/>
  <c r="Q447" i="8"/>
  <c r="AD39" i="2"/>
  <c r="AD14" i="2" s="1"/>
  <c r="AC39" i="2"/>
  <c r="AC14" i="2" s="1"/>
  <c r="AB39" i="2"/>
  <c r="Q39" i="2"/>
  <c r="Q14" i="2" s="1"/>
  <c r="AA14" i="2"/>
  <c r="D24" i="3"/>
  <c r="C24" i="3"/>
  <c r="D334" i="8"/>
  <c r="D333" i="8"/>
  <c r="D332" i="8"/>
  <c r="D242" i="8"/>
  <c r="D238" i="8"/>
  <c r="AU39" i="2"/>
  <c r="AU50" i="2"/>
  <c r="AA14" i="8"/>
  <c r="Z14" i="8"/>
  <c r="Y14" i="8"/>
  <c r="X14" i="8"/>
  <c r="V14" i="8"/>
  <c r="Q14" i="8"/>
  <c r="AA39" i="8"/>
  <c r="Z39" i="8"/>
  <c r="Y39" i="8"/>
  <c r="V39" i="8"/>
  <c r="AA35" i="8"/>
  <c r="Z35" i="8"/>
  <c r="Y35" i="8"/>
  <c r="V35" i="8"/>
  <c r="Q35" i="8"/>
  <c r="AA236" i="8"/>
  <c r="AA235" i="8" s="1"/>
  <c r="AA234" i="8" s="1"/>
  <c r="AA233" i="8" s="1"/>
  <c r="Z236" i="8"/>
  <c r="Z235" i="8" s="1"/>
  <c r="Z234" i="8" s="1"/>
  <c r="Z233" i="8" s="1"/>
  <c r="Y236" i="8"/>
  <c r="Y235" i="8" s="1"/>
  <c r="Y234" i="8" s="1"/>
  <c r="Y233" i="8" s="1"/>
  <c r="X236" i="8"/>
  <c r="X235" i="8" s="1"/>
  <c r="X234" i="8" s="1"/>
  <c r="X233" i="8" s="1"/>
  <c r="V236" i="8"/>
  <c r="V235" i="8" s="1"/>
  <c r="V234" i="8" s="1"/>
  <c r="V233" i="8" s="1"/>
  <c r="U236" i="8"/>
  <c r="U235" i="8" s="1"/>
  <c r="U234" i="8" s="1"/>
  <c r="U233" i="8" s="1"/>
  <c r="T236" i="8"/>
  <c r="T235" i="8" s="1"/>
  <c r="T234" i="8" s="1"/>
  <c r="T233" i="8" s="1"/>
  <c r="S236" i="8"/>
  <c r="S235" i="8" s="1"/>
  <c r="S234" i="8" s="1"/>
  <c r="S233" i="8" s="1"/>
  <c r="R236" i="8"/>
  <c r="R235" i="8" s="1"/>
  <c r="R234" i="8" s="1"/>
  <c r="R233" i="8" s="1"/>
  <c r="Q236" i="8"/>
  <c r="Q235" i="8" s="1"/>
  <c r="Q234" i="8" s="1"/>
  <c r="Q233" i="8" s="1"/>
  <c r="P236" i="8"/>
  <c r="V486" i="8"/>
  <c r="P486" i="8" s="1"/>
  <c r="V485" i="8"/>
  <c r="P485" i="8" s="1"/>
  <c r="V484" i="8"/>
  <c r="AA482" i="8"/>
  <c r="Z482" i="8"/>
  <c r="Z475" i="8" s="1"/>
  <c r="Z474" i="8" s="1"/>
  <c r="Y46" i="8"/>
  <c r="X482" i="8"/>
  <c r="U482" i="8"/>
  <c r="T482" i="8"/>
  <c r="S482" i="8"/>
  <c r="R482" i="8"/>
  <c r="Q482" i="8"/>
  <c r="Q475" i="8" s="1"/>
  <c r="Q474" i="8" s="1"/>
  <c r="C45" i="8"/>
  <c r="C44" i="8"/>
  <c r="C32" i="8"/>
  <c r="C16" i="8"/>
  <c r="C13" i="8"/>
  <c r="X477" i="8"/>
  <c r="X476" i="8" s="1"/>
  <c r="M39" i="8"/>
  <c r="E477" i="8"/>
  <c r="E476" i="8" s="1"/>
  <c r="X480" i="8"/>
  <c r="X479" i="8" s="1"/>
  <c r="U480" i="8"/>
  <c r="U479" i="8" s="1"/>
  <c r="U475" i="8" s="1"/>
  <c r="U474" i="8" s="1"/>
  <c r="T480" i="8"/>
  <c r="S480" i="8"/>
  <c r="S479" i="8" s="1"/>
  <c r="R480" i="8"/>
  <c r="R479" i="8" s="1"/>
  <c r="P480" i="8"/>
  <c r="N480" i="8"/>
  <c r="N479" i="8" s="1"/>
  <c r="M480" i="8"/>
  <c r="M479" i="8" s="1"/>
  <c r="L480" i="8"/>
  <c r="L479" i="8" s="1"/>
  <c r="K480" i="8"/>
  <c r="J480" i="8"/>
  <c r="J479" i="8" s="1"/>
  <c r="H480" i="8"/>
  <c r="G480" i="8"/>
  <c r="G479" i="8" s="1"/>
  <c r="F480" i="8"/>
  <c r="F479" i="8" s="1"/>
  <c r="T479" i="8"/>
  <c r="U35" i="8"/>
  <c r="T35" i="8"/>
  <c r="S35" i="8"/>
  <c r="R35" i="8"/>
  <c r="P35" i="8"/>
  <c r="M35" i="8"/>
  <c r="H35" i="8"/>
  <c r="G35" i="8"/>
  <c r="X58" i="8"/>
  <c r="U58" i="8"/>
  <c r="U57" i="8" s="1"/>
  <c r="U53" i="8" s="1"/>
  <c r="U52" i="8" s="1"/>
  <c r="T58" i="8"/>
  <c r="T57" i="8" s="1"/>
  <c r="T53" i="8" s="1"/>
  <c r="T52" i="8" s="1"/>
  <c r="S58" i="8"/>
  <c r="S57" i="8" s="1"/>
  <c r="S53" i="8" s="1"/>
  <c r="S52" i="8" s="1"/>
  <c r="R58" i="8"/>
  <c r="R57" i="8" s="1"/>
  <c r="R53" i="8" s="1"/>
  <c r="R52" i="8" s="1"/>
  <c r="P58" i="8"/>
  <c r="P57" i="8" s="1"/>
  <c r="P53" i="8" s="1"/>
  <c r="N58" i="8"/>
  <c r="M58" i="8"/>
  <c r="L58" i="8"/>
  <c r="K58" i="8"/>
  <c r="J58" i="8"/>
  <c r="J57" i="8" s="1"/>
  <c r="H58" i="8"/>
  <c r="H57" i="8" s="1"/>
  <c r="H53" i="8" s="1"/>
  <c r="H52" i="8" s="1"/>
  <c r="G58" i="8"/>
  <c r="G57" i="8" s="1"/>
  <c r="G53" i="8" s="1"/>
  <c r="F58" i="8"/>
  <c r="F57" i="8" s="1"/>
  <c r="F53" i="8" s="1"/>
  <c r="F52" i="8" s="1"/>
  <c r="N482" i="8"/>
  <c r="M482" i="8"/>
  <c r="P39" i="2" s="1"/>
  <c r="P14" i="2" s="1"/>
  <c r="L482" i="8"/>
  <c r="O39" i="2" s="1"/>
  <c r="K482" i="8"/>
  <c r="N14" i="8"/>
  <c r="M14" i="8"/>
  <c r="L14" i="8"/>
  <c r="K14" i="8"/>
  <c r="J14" i="8"/>
  <c r="C184" i="8"/>
  <c r="C183" i="8"/>
  <c r="C214" i="8"/>
  <c r="E267" i="8"/>
  <c r="C374" i="8"/>
  <c r="C398" i="8"/>
  <c r="C397" i="8"/>
  <c r="C396" i="8"/>
  <c r="C394" i="8"/>
  <c r="C393" i="8"/>
  <c r="C473" i="8"/>
  <c r="C472" i="8"/>
  <c r="C471" i="8"/>
  <c r="C470" i="8"/>
  <c r="H482" i="8"/>
  <c r="G482" i="8"/>
  <c r="J486" i="8"/>
  <c r="C486" i="8" s="1"/>
  <c r="J485" i="8"/>
  <c r="I485" i="8" s="1"/>
  <c r="J484" i="8"/>
  <c r="I334" i="8"/>
  <c r="I333" i="8"/>
  <c r="I332" i="8"/>
  <c r="D485" i="8"/>
  <c r="M12" i="10"/>
  <c r="P239" i="8"/>
  <c r="F236" i="8"/>
  <c r="E236" i="8"/>
  <c r="Q88" i="1"/>
  <c r="P88" i="1" s="1"/>
  <c r="Q99" i="1"/>
  <c r="P99" i="1" s="1"/>
  <c r="P98" i="1" s="1"/>
  <c r="Q217" i="1"/>
  <c r="P217" i="1" s="1"/>
  <c r="Q186" i="1"/>
  <c r="P186" i="1" s="1"/>
  <c r="Q72" i="1"/>
  <c r="P72" i="1" s="1"/>
  <c r="P71" i="1" s="1"/>
  <c r="Q297" i="1"/>
  <c r="P297" i="1" s="1"/>
  <c r="AB309" i="1"/>
  <c r="AA309" i="1"/>
  <c r="Z309" i="1"/>
  <c r="Y309" i="1"/>
  <c r="X309" i="1"/>
  <c r="W309" i="1"/>
  <c r="V309" i="1"/>
  <c r="U309" i="1"/>
  <c r="T309" i="1"/>
  <c r="S309" i="1"/>
  <c r="R309" i="1"/>
  <c r="O309" i="1"/>
  <c r="N309" i="1"/>
  <c r="M309" i="1"/>
  <c r="L309" i="1"/>
  <c r="K309" i="1"/>
  <c r="J309" i="1"/>
  <c r="I309" i="1"/>
  <c r="H309" i="1"/>
  <c r="G309" i="1"/>
  <c r="F309" i="1"/>
  <c r="AB306" i="1"/>
  <c r="AA306" i="1"/>
  <c r="Z306" i="1"/>
  <c r="Y306" i="1"/>
  <c r="X306" i="1"/>
  <c r="W306" i="1"/>
  <c r="V306" i="1"/>
  <c r="U306" i="1"/>
  <c r="T306" i="1"/>
  <c r="S306" i="1"/>
  <c r="R306" i="1"/>
  <c r="Q306" i="1"/>
  <c r="P306" i="1"/>
  <c r="O306" i="1"/>
  <c r="N306" i="1"/>
  <c r="M306" i="1"/>
  <c r="L306" i="1"/>
  <c r="K306" i="1"/>
  <c r="J306" i="1"/>
  <c r="I306" i="1"/>
  <c r="H306" i="1"/>
  <c r="G306" i="1"/>
  <c r="F306" i="1"/>
  <c r="Q310" i="1"/>
  <c r="P310" i="1" s="1"/>
  <c r="P309" i="1" s="1"/>
  <c r="W292" i="1"/>
  <c r="H12" i="14"/>
  <c r="G12" i="14"/>
  <c r="F12" i="14"/>
  <c r="E12" i="14"/>
  <c r="D12" i="14"/>
  <c r="C17" i="14"/>
  <c r="C16" i="14"/>
  <c r="C15" i="14"/>
  <c r="C14" i="14"/>
  <c r="C13" i="14"/>
  <c r="H19" i="14"/>
  <c r="H18" i="14"/>
  <c r="G19" i="14"/>
  <c r="G18" i="14"/>
  <c r="F19" i="14"/>
  <c r="F18" i="14"/>
  <c r="E19" i="14"/>
  <c r="E18" i="14"/>
  <c r="D19" i="14"/>
  <c r="D18" i="14"/>
  <c r="C22" i="14"/>
  <c r="C21" i="14"/>
  <c r="C20" i="14"/>
  <c r="H23" i="14"/>
  <c r="H24" i="14"/>
  <c r="G24" i="14"/>
  <c r="G23" i="14"/>
  <c r="F24" i="14"/>
  <c r="F23" i="14"/>
  <c r="E24" i="14"/>
  <c r="E23" i="14"/>
  <c r="D24" i="14"/>
  <c r="D23" i="14"/>
  <c r="C27" i="14"/>
  <c r="C26" i="14"/>
  <c r="C25" i="14"/>
  <c r="H28" i="14"/>
  <c r="G28" i="14"/>
  <c r="F28" i="14"/>
  <c r="E28" i="14"/>
  <c r="D28" i="14"/>
  <c r="C29" i="14"/>
  <c r="C28" i="14"/>
  <c r="H31" i="14"/>
  <c r="H30" i="14"/>
  <c r="G31" i="14"/>
  <c r="F31" i="14"/>
  <c r="E31" i="14"/>
  <c r="E30" i="14"/>
  <c r="D31" i="14"/>
  <c r="D30" i="14"/>
  <c r="G30" i="14"/>
  <c r="F30" i="14"/>
  <c r="C32" i="14"/>
  <c r="C31" i="14"/>
  <c r="C30" i="14"/>
  <c r="H12" i="13"/>
  <c r="G12" i="13"/>
  <c r="F12" i="13"/>
  <c r="E12" i="13"/>
  <c r="D12" i="13"/>
  <c r="C17" i="13"/>
  <c r="C16" i="13"/>
  <c r="C15" i="13"/>
  <c r="C12" i="13"/>
  <c r="C14" i="13"/>
  <c r="C13" i="13"/>
  <c r="D18" i="13"/>
  <c r="H19" i="13"/>
  <c r="H18" i="13"/>
  <c r="G19" i="13"/>
  <c r="G18" i="13"/>
  <c r="F19" i="13"/>
  <c r="F18" i="13"/>
  <c r="E19" i="13"/>
  <c r="E18" i="13"/>
  <c r="D19" i="13"/>
  <c r="C23" i="13"/>
  <c r="C22" i="13"/>
  <c r="C21" i="13"/>
  <c r="C20" i="13"/>
  <c r="H25" i="13"/>
  <c r="H24" i="13"/>
  <c r="G25" i="13"/>
  <c r="F25" i="13"/>
  <c r="F24" i="13"/>
  <c r="E25" i="13"/>
  <c r="E24" i="13"/>
  <c r="D25" i="13"/>
  <c r="G24" i="13"/>
  <c r="D24" i="13"/>
  <c r="C27" i="13"/>
  <c r="C26" i="13"/>
  <c r="C25" i="13"/>
  <c r="C24" i="13"/>
  <c r="C28" i="13"/>
  <c r="H29" i="13"/>
  <c r="G29" i="13"/>
  <c r="F29" i="13"/>
  <c r="E29" i="13"/>
  <c r="D29" i="13"/>
  <c r="C30" i="13"/>
  <c r="C29" i="13"/>
  <c r="H31" i="13"/>
  <c r="G31" i="13"/>
  <c r="F31" i="13"/>
  <c r="E31" i="13"/>
  <c r="D31" i="13"/>
  <c r="C32" i="13"/>
  <c r="C31" i="13"/>
  <c r="H13" i="12"/>
  <c r="G13" i="12"/>
  <c r="F13" i="12"/>
  <c r="E13" i="12"/>
  <c r="D13" i="12"/>
  <c r="C14" i="12"/>
  <c r="C13" i="12"/>
  <c r="C15" i="12"/>
  <c r="H17" i="12"/>
  <c r="G17" i="12"/>
  <c r="F17" i="12"/>
  <c r="E17" i="12"/>
  <c r="D17" i="12"/>
  <c r="C19" i="12"/>
  <c r="C18" i="12"/>
  <c r="C20" i="12"/>
  <c r="H21" i="12"/>
  <c r="G21" i="12"/>
  <c r="F21" i="12"/>
  <c r="E21" i="12"/>
  <c r="D21" i="12"/>
  <c r="C22" i="12"/>
  <c r="C21" i="12"/>
  <c r="C13" i="11"/>
  <c r="C12" i="11"/>
  <c r="H12" i="11"/>
  <c r="G12" i="11"/>
  <c r="F12" i="11"/>
  <c r="E12" i="11"/>
  <c r="D12" i="11"/>
  <c r="D11" i="11"/>
  <c r="D10" i="11"/>
  <c r="H15" i="11"/>
  <c r="H14" i="11"/>
  <c r="G15" i="11"/>
  <c r="G14" i="11"/>
  <c r="F15" i="11"/>
  <c r="F14" i="11"/>
  <c r="E15" i="11"/>
  <c r="E14" i="11"/>
  <c r="D15" i="11"/>
  <c r="D14" i="11"/>
  <c r="C16" i="11"/>
  <c r="C15" i="11"/>
  <c r="C14" i="11"/>
  <c r="H13" i="10"/>
  <c r="H12" i="10"/>
  <c r="H11" i="10"/>
  <c r="G13" i="10"/>
  <c r="F13" i="10"/>
  <c r="E13" i="10"/>
  <c r="D13" i="10"/>
  <c r="D12" i="10"/>
  <c r="D11" i="10"/>
  <c r="H104" i="10"/>
  <c r="G104" i="10"/>
  <c r="F104" i="10"/>
  <c r="E104" i="10"/>
  <c r="D104" i="10"/>
  <c r="H110" i="10"/>
  <c r="G110" i="10"/>
  <c r="F110" i="10"/>
  <c r="E110" i="10"/>
  <c r="D110" i="10"/>
  <c r="H125" i="10"/>
  <c r="G125" i="10"/>
  <c r="F125" i="10"/>
  <c r="E125" i="10"/>
  <c r="D125" i="10"/>
  <c r="C90" i="10"/>
  <c r="C89" i="10"/>
  <c r="C88" i="10"/>
  <c r="C87" i="10"/>
  <c r="C86" i="10"/>
  <c r="C85" i="10"/>
  <c r="C84" i="10"/>
  <c r="C83" i="10"/>
  <c r="C82" i="10"/>
  <c r="C81" i="10"/>
  <c r="C80" i="10"/>
  <c r="C79" i="10"/>
  <c r="C78"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7" i="10"/>
  <c r="C46" i="10"/>
  <c r="C45" i="10"/>
  <c r="C44" i="10"/>
  <c r="C43"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03" i="10"/>
  <c r="C102" i="10"/>
  <c r="C101" i="10"/>
  <c r="C100" i="10"/>
  <c r="C99" i="10"/>
  <c r="C98" i="10"/>
  <c r="C97" i="10"/>
  <c r="C96" i="10"/>
  <c r="C95" i="10"/>
  <c r="C94" i="10"/>
  <c r="C93" i="10"/>
  <c r="C92" i="10"/>
  <c r="C91" i="10"/>
  <c r="C109" i="10"/>
  <c r="C108" i="10"/>
  <c r="C107" i="10"/>
  <c r="C106" i="10"/>
  <c r="C105" i="10"/>
  <c r="C124" i="10"/>
  <c r="C123" i="10"/>
  <c r="C122" i="10"/>
  <c r="C121" i="10"/>
  <c r="C120" i="10"/>
  <c r="C119" i="10"/>
  <c r="C118" i="10"/>
  <c r="C117" i="10"/>
  <c r="C116" i="10"/>
  <c r="C115" i="10"/>
  <c r="C114" i="10"/>
  <c r="C113" i="10"/>
  <c r="C112" i="10"/>
  <c r="C111" i="10"/>
  <c r="C129" i="10"/>
  <c r="C128" i="10"/>
  <c r="C127" i="10"/>
  <c r="C126" i="10"/>
  <c r="C12" i="14"/>
  <c r="C24" i="14"/>
  <c r="C23" i="14"/>
  <c r="C19" i="14"/>
  <c r="C18" i="14"/>
  <c r="C19" i="13"/>
  <c r="C18" i="13"/>
  <c r="C17" i="12"/>
  <c r="D16" i="12"/>
  <c r="D12" i="12"/>
  <c r="D11" i="12"/>
  <c r="H16" i="12"/>
  <c r="H12" i="12"/>
  <c r="H11" i="12"/>
  <c r="E16" i="12"/>
  <c r="E12" i="12"/>
  <c r="E11" i="12"/>
  <c r="C16" i="12"/>
  <c r="C12" i="12"/>
  <c r="C11" i="12"/>
  <c r="F16" i="12"/>
  <c r="F12" i="12"/>
  <c r="F11" i="12"/>
  <c r="G16" i="12"/>
  <c r="G12" i="12"/>
  <c r="G11" i="12"/>
  <c r="C11" i="11"/>
  <c r="C10" i="11"/>
  <c r="G11" i="11"/>
  <c r="G10" i="11"/>
  <c r="E11" i="11"/>
  <c r="E10" i="11"/>
  <c r="H11" i="11"/>
  <c r="H10" i="11"/>
  <c r="F11" i="11"/>
  <c r="F10" i="11"/>
  <c r="E11" i="14"/>
  <c r="E10" i="14"/>
  <c r="F11" i="14"/>
  <c r="F10" i="14"/>
  <c r="H11" i="14"/>
  <c r="H10" i="14"/>
  <c r="D11" i="14"/>
  <c r="D10" i="14"/>
  <c r="G11" i="14"/>
  <c r="G10" i="14"/>
  <c r="G11" i="13"/>
  <c r="G10" i="13"/>
  <c r="F11" i="13"/>
  <c r="F10" i="13"/>
  <c r="D11" i="13"/>
  <c r="D10" i="13"/>
  <c r="H11" i="13"/>
  <c r="H10" i="13"/>
  <c r="C11" i="13"/>
  <c r="C10" i="13"/>
  <c r="E11" i="13"/>
  <c r="E10" i="13"/>
  <c r="C125" i="10"/>
  <c r="C110" i="10"/>
  <c r="E12" i="10"/>
  <c r="E11" i="10"/>
  <c r="F12" i="10"/>
  <c r="F11" i="10"/>
  <c r="G12" i="10"/>
  <c r="G11" i="10"/>
  <c r="C104" i="10"/>
  <c r="C13" i="10"/>
  <c r="C11" i="14"/>
  <c r="C10" i="14"/>
  <c r="C12" i="10"/>
  <c r="C11" i="10"/>
  <c r="U14" i="8"/>
  <c r="T14" i="8"/>
  <c r="S14" i="8"/>
  <c r="R14" i="8"/>
  <c r="G15" i="3" s="1"/>
  <c r="P14" i="8"/>
  <c r="F14" i="8"/>
  <c r="E18" i="8"/>
  <c r="E14" i="8" s="1"/>
  <c r="D29" i="8"/>
  <c r="C29" i="8" s="1"/>
  <c r="AC29" i="8" s="1"/>
  <c r="D28" i="8"/>
  <c r="C28" i="8" s="1"/>
  <c r="D27" i="8"/>
  <c r="C27" i="8" s="1"/>
  <c r="D26" i="8"/>
  <c r="C26" i="8" s="1"/>
  <c r="D25" i="8"/>
  <c r="C25" i="8" s="1"/>
  <c r="D24" i="8"/>
  <c r="C24" i="8" s="1"/>
  <c r="D23" i="8"/>
  <c r="C23" i="8" s="1"/>
  <c r="D22" i="8"/>
  <c r="D21" i="8"/>
  <c r="C21" i="8" s="1"/>
  <c r="D20" i="8"/>
  <c r="C20" i="8" s="1"/>
  <c r="D19" i="8"/>
  <c r="C19" i="8" s="1"/>
  <c r="AC19" i="8" s="1"/>
  <c r="AD52" i="8"/>
  <c r="N72" i="2" s="1"/>
  <c r="E58" i="8"/>
  <c r="E57" i="8" s="1"/>
  <c r="E53" i="8" s="1"/>
  <c r="E52" i="8" s="1"/>
  <c r="D62" i="8"/>
  <c r="C62" i="8" s="1"/>
  <c r="AC62" i="8" s="1"/>
  <c r="D61" i="8"/>
  <c r="D60" i="8"/>
  <c r="D59" i="8"/>
  <c r="C59" i="8" s="1"/>
  <c r="F73" i="8"/>
  <c r="F35" i="8" s="1"/>
  <c r="E73" i="8"/>
  <c r="E35" i="8" s="1"/>
  <c r="D74" i="8"/>
  <c r="D73" i="8" s="1"/>
  <c r="D35" i="8" s="1"/>
  <c r="P84" i="8"/>
  <c r="H84" i="8"/>
  <c r="G84" i="8"/>
  <c r="F84" i="8"/>
  <c r="E84" i="8"/>
  <c r="D93" i="8"/>
  <c r="C93" i="8" s="1"/>
  <c r="AC93" i="8" s="1"/>
  <c r="D92" i="8"/>
  <c r="C92" i="8" s="1"/>
  <c r="AC92" i="8" s="1"/>
  <c r="D91" i="8"/>
  <c r="C91" i="8" s="1"/>
  <c r="AC91" i="8" s="1"/>
  <c r="U94" i="8"/>
  <c r="T94" i="8"/>
  <c r="S94" i="8"/>
  <c r="R94" i="8"/>
  <c r="P94" i="8"/>
  <c r="H94" i="8"/>
  <c r="G94" i="8"/>
  <c r="F94" i="8"/>
  <c r="E94" i="8"/>
  <c r="D110" i="8"/>
  <c r="C110" i="8" s="1"/>
  <c r="AC110" i="8" s="1"/>
  <c r="D109" i="8"/>
  <c r="C109" i="8" s="1"/>
  <c r="D108" i="8"/>
  <c r="C108" i="8" s="1"/>
  <c r="D107" i="8"/>
  <c r="C107" i="8" s="1"/>
  <c r="D106" i="8"/>
  <c r="C106" i="8" s="1"/>
  <c r="U112" i="8"/>
  <c r="T112" i="8"/>
  <c r="S112" i="8"/>
  <c r="R112" i="8"/>
  <c r="P112" i="8"/>
  <c r="H112" i="8"/>
  <c r="G112" i="8"/>
  <c r="F112" i="8"/>
  <c r="E112" i="8"/>
  <c r="D113" i="8"/>
  <c r="C113" i="8" s="1"/>
  <c r="C112" i="8" s="1"/>
  <c r="H123" i="8"/>
  <c r="G123" i="8"/>
  <c r="F123" i="8"/>
  <c r="E123" i="8"/>
  <c r="D136" i="8"/>
  <c r="C136" i="8" s="1"/>
  <c r="D135" i="8"/>
  <c r="C135" i="8" s="1"/>
  <c r="D134" i="8"/>
  <c r="C134" i="8" s="1"/>
  <c r="D133" i="8"/>
  <c r="C133" i="8" s="1"/>
  <c r="D132" i="8"/>
  <c r="C132" i="8" s="1"/>
  <c r="D131" i="8"/>
  <c r="C131" i="8" s="1"/>
  <c r="D130" i="8"/>
  <c r="C130" i="8" s="1"/>
  <c r="D129" i="8"/>
  <c r="C129" i="8" s="1"/>
  <c r="D128" i="8"/>
  <c r="C128" i="8" s="1"/>
  <c r="D127" i="8"/>
  <c r="C127" i="8" s="1"/>
  <c r="D126" i="8"/>
  <c r="C126" i="8" s="1"/>
  <c r="D125" i="8"/>
  <c r="C125" i="8" s="1"/>
  <c r="D124" i="8"/>
  <c r="C124" i="8" s="1"/>
  <c r="D185" i="8"/>
  <c r="C185" i="8" s="1"/>
  <c r="F196" i="8"/>
  <c r="E196" i="8"/>
  <c r="D202" i="8"/>
  <c r="C202" i="8" s="1"/>
  <c r="D201" i="8"/>
  <c r="C201" i="8" s="1"/>
  <c r="D200" i="8"/>
  <c r="C200" i="8" s="1"/>
  <c r="D199" i="8"/>
  <c r="C199" i="8" s="1"/>
  <c r="D198" i="8"/>
  <c r="C198" i="8" s="1"/>
  <c r="D197" i="8"/>
  <c r="C197" i="8" s="1"/>
  <c r="AC197" i="8" s="1"/>
  <c r="D207" i="8"/>
  <c r="C207" i="8" s="1"/>
  <c r="D206" i="8"/>
  <c r="C206" i="8" s="1"/>
  <c r="U208" i="8"/>
  <c r="T208" i="8"/>
  <c r="S208" i="8"/>
  <c r="S195" i="8" s="1"/>
  <c r="R208" i="8"/>
  <c r="R195" i="8" s="1"/>
  <c r="P208" i="8"/>
  <c r="H208" i="8"/>
  <c r="H195" i="8" s="1"/>
  <c r="G208" i="8"/>
  <c r="G195" i="8" s="1"/>
  <c r="F208" i="8"/>
  <c r="E208" i="8"/>
  <c r="D213" i="8"/>
  <c r="C213" i="8" s="1"/>
  <c r="AC213" i="8" s="1"/>
  <c r="D212" i="8"/>
  <c r="C212" i="8" s="1"/>
  <c r="AC212" i="8" s="1"/>
  <c r="D211" i="8"/>
  <c r="C211" i="8" s="1"/>
  <c r="AC211" i="8" s="1"/>
  <c r="D210" i="8"/>
  <c r="U225" i="8"/>
  <c r="T225" i="8"/>
  <c r="F225" i="8"/>
  <c r="E225" i="8"/>
  <c r="D194" i="8"/>
  <c r="C194" i="8" s="1"/>
  <c r="D193" i="8"/>
  <c r="C193" i="8" s="1"/>
  <c r="AC193" i="8" s="1"/>
  <c r="D205" i="8"/>
  <c r="C205" i="8" s="1"/>
  <c r="D204" i="8"/>
  <c r="C204" i="8" s="1"/>
  <c r="D203" i="8"/>
  <c r="C203" i="8" s="1"/>
  <c r="D209" i="8"/>
  <c r="C209" i="8" s="1"/>
  <c r="D228" i="8"/>
  <c r="C228" i="8" s="1"/>
  <c r="AC228" i="8" s="1"/>
  <c r="D227" i="8"/>
  <c r="C227" i="8" s="1"/>
  <c r="AC227" i="8" s="1"/>
  <c r="D226" i="8"/>
  <c r="C226" i="8" s="1"/>
  <c r="AC226" i="8" s="1"/>
  <c r="H244" i="8"/>
  <c r="H243" i="8" s="1"/>
  <c r="H239" i="8" s="1"/>
  <c r="H235" i="8" s="1"/>
  <c r="G244" i="8"/>
  <c r="G243" i="8" s="1"/>
  <c r="G239" i="8" s="1"/>
  <c r="G235" i="8" s="1"/>
  <c r="F244" i="8"/>
  <c r="F243" i="8" s="1"/>
  <c r="F239" i="8" s="1"/>
  <c r="E244" i="8"/>
  <c r="E243" i="8" s="1"/>
  <c r="E239" i="8" s="1"/>
  <c r="D246" i="8"/>
  <c r="D245" i="8"/>
  <c r="C245" i="8" s="1"/>
  <c r="H264" i="8"/>
  <c r="G264" i="8"/>
  <c r="F264" i="8"/>
  <c r="E264" i="8"/>
  <c r="D265" i="8"/>
  <c r="C265" i="8" s="1"/>
  <c r="AC265" i="8" s="1"/>
  <c r="H267" i="8"/>
  <c r="G267" i="8"/>
  <c r="F267" i="8"/>
  <c r="D268" i="8"/>
  <c r="C268" i="8" s="1"/>
  <c r="C267" i="8" s="1"/>
  <c r="F277" i="8"/>
  <c r="F274" i="8" s="1"/>
  <c r="E277" i="8"/>
  <c r="E274" i="8" s="1"/>
  <c r="D279" i="8"/>
  <c r="C279" i="8" s="1"/>
  <c r="AC279" i="8" s="1"/>
  <c r="D278" i="8"/>
  <c r="C278" i="8" s="1"/>
  <c r="AC278" i="8" s="1"/>
  <c r="H299" i="8"/>
  <c r="H292" i="8" s="1"/>
  <c r="H291" i="8" s="1"/>
  <c r="H273" i="8" s="1"/>
  <c r="H272" i="8" s="1"/>
  <c r="G299" i="8"/>
  <c r="G292" i="8" s="1"/>
  <c r="G291" i="8" s="1"/>
  <c r="G273" i="8" s="1"/>
  <c r="G272" i="8" s="1"/>
  <c r="F299" i="8"/>
  <c r="F292" i="8" s="1"/>
  <c r="F291" i="8" s="1"/>
  <c r="E299" i="8"/>
  <c r="E292" i="8" s="1"/>
  <c r="E291" i="8" s="1"/>
  <c r="D300" i="8"/>
  <c r="C300" i="8" s="1"/>
  <c r="H360" i="8"/>
  <c r="G360" i="8"/>
  <c r="F360" i="8"/>
  <c r="E360" i="8"/>
  <c r="D361" i="8"/>
  <c r="D360" i="8" s="1"/>
  <c r="D356" i="8" s="1"/>
  <c r="F373" i="8"/>
  <c r="E373" i="8"/>
  <c r="D383" i="8"/>
  <c r="C383" i="8" s="1"/>
  <c r="D382" i="8"/>
  <c r="C382" i="8" s="1"/>
  <c r="D381" i="8"/>
  <c r="C381" i="8" s="1"/>
  <c r="D380" i="8"/>
  <c r="C380" i="8" s="1"/>
  <c r="D379" i="8"/>
  <c r="C379" i="8" s="1"/>
  <c r="AC379" i="8" s="1"/>
  <c r="D378" i="8"/>
  <c r="C378" i="8" s="1"/>
  <c r="D377" i="8"/>
  <c r="C377" i="8" s="1"/>
  <c r="D376" i="8"/>
  <c r="C376" i="8" s="1"/>
  <c r="D375" i="8"/>
  <c r="D395" i="8"/>
  <c r="E402" i="8"/>
  <c r="E404" i="8"/>
  <c r="D403" i="8"/>
  <c r="D402" i="8" s="1"/>
  <c r="D405" i="8"/>
  <c r="C405" i="8" s="1"/>
  <c r="AC405" i="8" s="1"/>
  <c r="H446" i="8"/>
  <c r="H445" i="8" s="1"/>
  <c r="H444" i="8" s="1"/>
  <c r="H443" i="8" s="1"/>
  <c r="G446" i="8"/>
  <c r="G445" i="8" s="1"/>
  <c r="G444" i="8" s="1"/>
  <c r="G443" i="8" s="1"/>
  <c r="E446" i="8"/>
  <c r="E445" i="8" s="1"/>
  <c r="E444" i="8" s="1"/>
  <c r="E443" i="8" s="1"/>
  <c r="D447" i="8"/>
  <c r="C447" i="8" s="1"/>
  <c r="C446" i="8" s="1"/>
  <c r="C445" i="8" s="1"/>
  <c r="C444" i="8" s="1"/>
  <c r="C443" i="8" s="1"/>
  <c r="D478" i="8"/>
  <c r="C478" i="8" s="1"/>
  <c r="AC478" i="8" s="1"/>
  <c r="E480" i="8"/>
  <c r="D481" i="8"/>
  <c r="D480" i="8" s="1"/>
  <c r="F482" i="8"/>
  <c r="E482" i="8"/>
  <c r="D484" i="8"/>
  <c r="AF257" i="6"/>
  <c r="AF240" i="6"/>
  <c r="AF217" i="6"/>
  <c r="AF172" i="6"/>
  <c r="AF204" i="6"/>
  <c r="AF292" i="6"/>
  <c r="AF291" i="6"/>
  <c r="AF254" i="6"/>
  <c r="AF253" i="6"/>
  <c r="AF252" i="6"/>
  <c r="AF251" i="6"/>
  <c r="AF248" i="6"/>
  <c r="AF247" i="6"/>
  <c r="AF246" i="6"/>
  <c r="AF245" i="6"/>
  <c r="AF243" i="6"/>
  <c r="AF242" i="6"/>
  <c r="AF237" i="6"/>
  <c r="AF232" i="6"/>
  <c r="AF231" i="6"/>
  <c r="AF230" i="6"/>
  <c r="AF229" i="6"/>
  <c r="AF227" i="6"/>
  <c r="AF224" i="6"/>
  <c r="AF211" i="6"/>
  <c r="AF209" i="6"/>
  <c r="AF195" i="6"/>
  <c r="AF194" i="6"/>
  <c r="AF186" i="6"/>
  <c r="AF185" i="6"/>
  <c r="AF183" i="6"/>
  <c r="AF180" i="6"/>
  <c r="AF176" i="6"/>
  <c r="AF165" i="6"/>
  <c r="AF161" i="6"/>
  <c r="AF160" i="6"/>
  <c r="AF156" i="6"/>
  <c r="AF153" i="6"/>
  <c r="AF152" i="6"/>
  <c r="AF150" i="6"/>
  <c r="AF148" i="6"/>
  <c r="AF141" i="6"/>
  <c r="AF137" i="6"/>
  <c r="AF36" i="6"/>
  <c r="AF129" i="6"/>
  <c r="AF126" i="6"/>
  <c r="AF108" i="6"/>
  <c r="AF106" i="6"/>
  <c r="AF104" i="6"/>
  <c r="AF102" i="6"/>
  <c r="AF55" i="6"/>
  <c r="AF54" i="6"/>
  <c r="AF53" i="6"/>
  <c r="AF52" i="6"/>
  <c r="AF102" i="5"/>
  <c r="AF101" i="5"/>
  <c r="AF100" i="5"/>
  <c r="AF99" i="5"/>
  <c r="AF92" i="5"/>
  <c r="AF91" i="5"/>
  <c r="AF90" i="5"/>
  <c r="AF89" i="5"/>
  <c r="AF87" i="5"/>
  <c r="AF86" i="5"/>
  <c r="AF85" i="5"/>
  <c r="AF84" i="5"/>
  <c r="AF83" i="5"/>
  <c r="AF82" i="5"/>
  <c r="AF78" i="5"/>
  <c r="AF76" i="5"/>
  <c r="AF70" i="5"/>
  <c r="AF69" i="5"/>
  <c r="AF68" i="5"/>
  <c r="AF67" i="5"/>
  <c r="AF59" i="5"/>
  <c r="AB59" i="5"/>
  <c r="AA59" i="5"/>
  <c r="Z59" i="5"/>
  <c r="Y59" i="5"/>
  <c r="X59" i="5"/>
  <c r="W59" i="5"/>
  <c r="V59" i="5"/>
  <c r="U59" i="5"/>
  <c r="T59" i="5"/>
  <c r="S59" i="5"/>
  <c r="R59" i="5"/>
  <c r="Q59" i="5"/>
  <c r="P59" i="5"/>
  <c r="O59" i="5"/>
  <c r="N59" i="5"/>
  <c r="M59" i="5"/>
  <c r="L59" i="5"/>
  <c r="K59" i="5"/>
  <c r="J59" i="5"/>
  <c r="I59" i="5"/>
  <c r="H59" i="5"/>
  <c r="G59" i="5"/>
  <c r="AF52" i="5"/>
  <c r="AF46" i="5"/>
  <c r="AF41" i="5"/>
  <c r="AF33" i="5"/>
  <c r="AF26" i="5"/>
  <c r="AF25" i="5"/>
  <c r="AF24" i="5"/>
  <c r="AF23" i="5"/>
  <c r="K68" i="5"/>
  <c r="K67" i="5"/>
  <c r="U73" i="5"/>
  <c r="U72" i="5"/>
  <c r="Q83" i="5"/>
  <c r="Q82" i="5"/>
  <c r="M83" i="5"/>
  <c r="M82" i="5"/>
  <c r="Y100" i="5"/>
  <c r="U100" i="5"/>
  <c r="I100" i="5"/>
  <c r="E100" i="5"/>
  <c r="AB26" i="5"/>
  <c r="AA26" i="5"/>
  <c r="AA25" i="5"/>
  <c r="AA24" i="5"/>
  <c r="Z26" i="5"/>
  <c r="Z25" i="5"/>
  <c r="Z24" i="5"/>
  <c r="Z23" i="5"/>
  <c r="Y26" i="5"/>
  <c r="Y25" i="5"/>
  <c r="Y24" i="5"/>
  <c r="X26" i="5"/>
  <c r="W26" i="5"/>
  <c r="W25" i="5"/>
  <c r="V26" i="5"/>
  <c r="V25" i="5"/>
  <c r="V24" i="5"/>
  <c r="V23" i="5"/>
  <c r="U26" i="5"/>
  <c r="U25" i="5"/>
  <c r="U24" i="5"/>
  <c r="T26" i="5"/>
  <c r="S26" i="5"/>
  <c r="S25" i="5"/>
  <c r="R26" i="5"/>
  <c r="R25" i="5"/>
  <c r="R24" i="5"/>
  <c r="R23" i="5"/>
  <c r="O26" i="5"/>
  <c r="O25" i="5"/>
  <c r="O24" i="5"/>
  <c r="N26" i="5"/>
  <c r="M26" i="5"/>
  <c r="M25" i="5"/>
  <c r="M24" i="5"/>
  <c r="L26" i="5"/>
  <c r="L25" i="5"/>
  <c r="L24" i="5"/>
  <c r="L23" i="5"/>
  <c r="K26" i="5"/>
  <c r="K25" i="5"/>
  <c r="J26" i="5"/>
  <c r="I26" i="5"/>
  <c r="I25" i="5"/>
  <c r="I24" i="5"/>
  <c r="H26" i="5"/>
  <c r="H25" i="5"/>
  <c r="H24" i="5"/>
  <c r="G26" i="5"/>
  <c r="G25" i="5"/>
  <c r="F26" i="5"/>
  <c r="Q324" i="6"/>
  <c r="P324" i="6"/>
  <c r="D324" i="6"/>
  <c r="D48" i="6"/>
  <c r="Q323" i="6"/>
  <c r="P323" i="6"/>
  <c r="D323" i="6"/>
  <c r="C323" i="6"/>
  <c r="C47" i="6"/>
  <c r="Q322" i="6"/>
  <c r="P322" i="6"/>
  <c r="D322" i="6"/>
  <c r="C322" i="6"/>
  <c r="C46" i="6"/>
  <c r="AB321" i="6"/>
  <c r="AA321" i="6"/>
  <c r="Z321" i="6"/>
  <c r="Y321" i="6"/>
  <c r="X321" i="6"/>
  <c r="W321" i="6"/>
  <c r="V321" i="6"/>
  <c r="U321" i="6"/>
  <c r="T321" i="6"/>
  <c r="S321" i="6"/>
  <c r="R321" i="6"/>
  <c r="O321" i="6"/>
  <c r="K321" i="6"/>
  <c r="H321" i="6"/>
  <c r="G321" i="6"/>
  <c r="F321" i="6"/>
  <c r="E321" i="6"/>
  <c r="Q319" i="6"/>
  <c r="P319" i="6"/>
  <c r="J319" i="6"/>
  <c r="I319" i="6"/>
  <c r="D319" i="6"/>
  <c r="W318" i="6"/>
  <c r="V318" i="6"/>
  <c r="Q318" i="6"/>
  <c r="J318" i="6"/>
  <c r="I318" i="6"/>
  <c r="D318" i="6"/>
  <c r="W317" i="6"/>
  <c r="V317" i="6"/>
  <c r="Q317" i="6"/>
  <c r="J317" i="6"/>
  <c r="D317" i="6"/>
  <c r="W316" i="6"/>
  <c r="V316" i="6"/>
  <c r="Q316" i="6"/>
  <c r="J316" i="6"/>
  <c r="I316" i="6"/>
  <c r="D316" i="6"/>
  <c r="W315" i="6"/>
  <c r="V315" i="6"/>
  <c r="Q315" i="6"/>
  <c r="J315" i="6"/>
  <c r="I315" i="6"/>
  <c r="D315" i="6"/>
  <c r="W314" i="6"/>
  <c r="V314" i="6"/>
  <c r="Q314" i="6"/>
  <c r="J314" i="6"/>
  <c r="I314" i="6"/>
  <c r="D314" i="6"/>
  <c r="W313" i="6"/>
  <c r="V313" i="6"/>
  <c r="Q313" i="6"/>
  <c r="J313" i="6"/>
  <c r="I313" i="6"/>
  <c r="D313" i="6"/>
  <c r="W312" i="6"/>
  <c r="V312" i="6"/>
  <c r="Q312" i="6"/>
  <c r="J312" i="6"/>
  <c r="I312" i="6"/>
  <c r="D312" i="6"/>
  <c r="W311" i="6"/>
  <c r="V311" i="6"/>
  <c r="Q311" i="6"/>
  <c r="J311" i="6"/>
  <c r="I311" i="6"/>
  <c r="D311" i="6"/>
  <c r="W310" i="6"/>
  <c r="V310" i="6"/>
  <c r="Q310" i="6"/>
  <c r="J310" i="6"/>
  <c r="I310" i="6"/>
  <c r="D310" i="6"/>
  <c r="W309" i="6"/>
  <c r="V309" i="6"/>
  <c r="Q309" i="6"/>
  <c r="J309" i="6"/>
  <c r="I309" i="6"/>
  <c r="D309" i="6"/>
  <c r="W308" i="6"/>
  <c r="Q308" i="6"/>
  <c r="J308" i="6"/>
  <c r="I308" i="6"/>
  <c r="D308" i="6"/>
  <c r="AB307" i="6"/>
  <c r="AA307" i="6"/>
  <c r="Z307" i="6"/>
  <c r="Y307" i="6"/>
  <c r="X307" i="6"/>
  <c r="U307" i="6"/>
  <c r="T307" i="6"/>
  <c r="S307" i="6"/>
  <c r="R307" i="6"/>
  <c r="O307" i="6"/>
  <c r="N307" i="6"/>
  <c r="M307" i="6"/>
  <c r="L307" i="6"/>
  <c r="K307" i="6"/>
  <c r="H307" i="6"/>
  <c r="G307" i="6"/>
  <c r="F307" i="6"/>
  <c r="E307" i="6"/>
  <c r="W306" i="6"/>
  <c r="V306" i="6"/>
  <c r="Q306" i="6"/>
  <c r="J306" i="6"/>
  <c r="I306" i="6"/>
  <c r="D306" i="6"/>
  <c r="W305" i="6"/>
  <c r="Q305" i="6"/>
  <c r="J305" i="6"/>
  <c r="I305" i="6"/>
  <c r="D305" i="6"/>
  <c r="AB304" i="6"/>
  <c r="AA304" i="6"/>
  <c r="Z304" i="6"/>
  <c r="Y304" i="6"/>
  <c r="X304" i="6"/>
  <c r="U304" i="6"/>
  <c r="T304" i="6"/>
  <c r="S304" i="6"/>
  <c r="R304" i="6"/>
  <c r="O304" i="6"/>
  <c r="N304" i="6"/>
  <c r="M304" i="6"/>
  <c r="L304" i="6"/>
  <c r="K304" i="6"/>
  <c r="J304" i="6"/>
  <c r="H304" i="6"/>
  <c r="G304" i="6"/>
  <c r="F304" i="6"/>
  <c r="E304" i="6"/>
  <c r="W301" i="6"/>
  <c r="V301" i="6"/>
  <c r="Q301" i="6"/>
  <c r="J301" i="6"/>
  <c r="I301" i="6"/>
  <c r="D301" i="6"/>
  <c r="W300" i="6"/>
  <c r="Q300" i="6"/>
  <c r="J300" i="6"/>
  <c r="I300" i="6"/>
  <c r="D300" i="6"/>
  <c r="C300" i="6"/>
  <c r="AB299" i="6"/>
  <c r="AB298" i="6"/>
  <c r="AA299" i="6"/>
  <c r="Z299" i="6"/>
  <c r="Z298" i="6"/>
  <c r="Y299" i="6"/>
  <c r="Y298" i="6"/>
  <c r="X299" i="6"/>
  <c r="X298" i="6"/>
  <c r="U299" i="6"/>
  <c r="U298" i="6"/>
  <c r="T299" i="6"/>
  <c r="T298" i="6"/>
  <c r="S299" i="6"/>
  <c r="S298" i="6"/>
  <c r="R299" i="6"/>
  <c r="R298" i="6"/>
  <c r="O299" i="6"/>
  <c r="N299" i="6"/>
  <c r="N298" i="6"/>
  <c r="M299" i="6"/>
  <c r="M298" i="6"/>
  <c r="L299" i="6"/>
  <c r="L298" i="6"/>
  <c r="K299" i="6"/>
  <c r="H299" i="6"/>
  <c r="H298" i="6"/>
  <c r="G299" i="6"/>
  <c r="G298" i="6"/>
  <c r="F299" i="6"/>
  <c r="F298" i="6"/>
  <c r="E299" i="6"/>
  <c r="E298" i="6"/>
  <c r="AA298" i="6"/>
  <c r="O298" i="6"/>
  <c r="K298" i="6"/>
  <c r="Q297" i="6"/>
  <c r="J297" i="6"/>
  <c r="I297" i="6"/>
  <c r="I296" i="6"/>
  <c r="D297" i="6"/>
  <c r="D296" i="6"/>
  <c r="AB296" i="6"/>
  <c r="AA296" i="6"/>
  <c r="Z296" i="6"/>
  <c r="Y296" i="6"/>
  <c r="X296" i="6"/>
  <c r="W296" i="6"/>
  <c r="V296" i="6"/>
  <c r="U296" i="6"/>
  <c r="T296" i="6"/>
  <c r="S296" i="6"/>
  <c r="R296" i="6"/>
  <c r="O296" i="6"/>
  <c r="N296" i="6"/>
  <c r="M296" i="6"/>
  <c r="L296" i="6"/>
  <c r="K296" i="6"/>
  <c r="H296" i="6"/>
  <c r="G296" i="6"/>
  <c r="F296" i="6"/>
  <c r="E296" i="6"/>
  <c r="W295" i="6"/>
  <c r="V295" i="6"/>
  <c r="Q295" i="6"/>
  <c r="J295" i="6"/>
  <c r="I295" i="6"/>
  <c r="D295" i="6"/>
  <c r="W294" i="6"/>
  <c r="V294" i="6"/>
  <c r="Q294" i="6"/>
  <c r="J294" i="6"/>
  <c r="I294" i="6"/>
  <c r="D294" i="6"/>
  <c r="W293" i="6"/>
  <c r="Q293" i="6"/>
  <c r="J293" i="6"/>
  <c r="I293" i="6"/>
  <c r="I292" i="6"/>
  <c r="I291" i="6"/>
  <c r="D293" i="6"/>
  <c r="AB292" i="6"/>
  <c r="AB291" i="6"/>
  <c r="AA292" i="6"/>
  <c r="AA291" i="6"/>
  <c r="Z292" i="6"/>
  <c r="Y292" i="6"/>
  <c r="Y291" i="6"/>
  <c r="X292" i="6"/>
  <c r="X291" i="6"/>
  <c r="U292" i="6"/>
  <c r="U291" i="6"/>
  <c r="T292" i="6"/>
  <c r="T291" i="6"/>
  <c r="S292" i="6"/>
  <c r="S291" i="6"/>
  <c r="R292" i="6"/>
  <c r="R291" i="6"/>
  <c r="O292" i="6"/>
  <c r="O291" i="6"/>
  <c r="N292" i="6"/>
  <c r="N291" i="6"/>
  <c r="M292" i="6"/>
  <c r="M291" i="6"/>
  <c r="L292" i="6"/>
  <c r="L291" i="6"/>
  <c r="K292" i="6"/>
  <c r="K291" i="6"/>
  <c r="H292" i="6"/>
  <c r="H291" i="6"/>
  <c r="G292" i="6"/>
  <c r="G291" i="6"/>
  <c r="F292" i="6"/>
  <c r="F291" i="6"/>
  <c r="E292" i="6"/>
  <c r="E291" i="6"/>
  <c r="Z291" i="6"/>
  <c r="W290" i="6"/>
  <c r="V290" i="6"/>
  <c r="Q290" i="6"/>
  <c r="J290" i="6"/>
  <c r="I290" i="6"/>
  <c r="D290" i="6"/>
  <c r="W289" i="6"/>
  <c r="V289" i="6"/>
  <c r="Q289" i="6"/>
  <c r="J289" i="6"/>
  <c r="I289" i="6"/>
  <c r="D289" i="6"/>
  <c r="W288" i="6"/>
  <c r="V288" i="6"/>
  <c r="Q288" i="6"/>
  <c r="J288" i="6"/>
  <c r="I288" i="6"/>
  <c r="D288" i="6"/>
  <c r="W287" i="6"/>
  <c r="V287" i="6"/>
  <c r="Q287" i="6"/>
  <c r="J287" i="6"/>
  <c r="D287" i="6"/>
  <c r="AB286" i="6"/>
  <c r="AB285" i="6"/>
  <c r="AA286" i="6"/>
  <c r="AA285" i="6"/>
  <c r="Z286" i="6"/>
  <c r="Z285" i="6"/>
  <c r="Y286" i="6"/>
  <c r="Y285" i="6"/>
  <c r="X286" i="6"/>
  <c r="X285" i="6"/>
  <c r="U286" i="6"/>
  <c r="U285" i="6"/>
  <c r="T286" i="6"/>
  <c r="T285" i="6"/>
  <c r="S286" i="6"/>
  <c r="S285" i="6"/>
  <c r="R286" i="6"/>
  <c r="R285" i="6"/>
  <c r="O286" i="6"/>
  <c r="O285" i="6"/>
  <c r="N286" i="6"/>
  <c r="N285" i="6"/>
  <c r="M286" i="6"/>
  <c r="M285" i="6"/>
  <c r="L286" i="6"/>
  <c r="L285" i="6"/>
  <c r="K286" i="6"/>
  <c r="K285" i="6"/>
  <c r="H286" i="6"/>
  <c r="H285" i="6"/>
  <c r="G286" i="6"/>
  <c r="G285" i="6"/>
  <c r="F286" i="6"/>
  <c r="F285" i="6"/>
  <c r="E286" i="6"/>
  <c r="E285" i="6"/>
  <c r="W284" i="6"/>
  <c r="V284" i="6"/>
  <c r="Q284" i="6"/>
  <c r="J284" i="6"/>
  <c r="I284" i="6"/>
  <c r="D284" i="6"/>
  <c r="W283" i="6"/>
  <c r="Q283" i="6"/>
  <c r="J283" i="6"/>
  <c r="I283" i="6"/>
  <c r="D283" i="6"/>
  <c r="W282" i="6"/>
  <c r="V282" i="6"/>
  <c r="Q282" i="6"/>
  <c r="J282" i="6"/>
  <c r="D282" i="6"/>
  <c r="W281" i="6"/>
  <c r="V281" i="6"/>
  <c r="Q281" i="6"/>
  <c r="J281" i="6"/>
  <c r="I281" i="6"/>
  <c r="D281" i="6"/>
  <c r="W280" i="6"/>
  <c r="V280" i="6"/>
  <c r="Q280" i="6"/>
  <c r="J280" i="6"/>
  <c r="I280" i="6"/>
  <c r="D280" i="6"/>
  <c r="AB279" i="6"/>
  <c r="AA279" i="6"/>
  <c r="Z279" i="6"/>
  <c r="Y279" i="6"/>
  <c r="X279" i="6"/>
  <c r="U279" i="6"/>
  <c r="T279" i="6"/>
  <c r="S279" i="6"/>
  <c r="R279" i="6"/>
  <c r="O279" i="6"/>
  <c r="N279" i="6"/>
  <c r="M279" i="6"/>
  <c r="L279" i="6"/>
  <c r="K279" i="6"/>
  <c r="H279" i="6"/>
  <c r="G279" i="6"/>
  <c r="F279" i="6"/>
  <c r="E279" i="6"/>
  <c r="W277" i="6"/>
  <c r="Q277" i="6"/>
  <c r="Q276" i="6"/>
  <c r="J277" i="6"/>
  <c r="I277" i="6"/>
  <c r="I276" i="6"/>
  <c r="D277" i="6"/>
  <c r="AB276" i="6"/>
  <c r="AA276" i="6"/>
  <c r="Z276" i="6"/>
  <c r="Y276" i="6"/>
  <c r="X276" i="6"/>
  <c r="U276" i="6"/>
  <c r="T276" i="6"/>
  <c r="S276" i="6"/>
  <c r="R276" i="6"/>
  <c r="O276" i="6"/>
  <c r="N276" i="6"/>
  <c r="M276" i="6"/>
  <c r="L276" i="6"/>
  <c r="K276" i="6"/>
  <c r="J276" i="6"/>
  <c r="H276" i="6"/>
  <c r="G276" i="6"/>
  <c r="F276" i="6"/>
  <c r="E276" i="6"/>
  <c r="D276" i="6"/>
  <c r="W275" i="6"/>
  <c r="V275" i="6"/>
  <c r="Q275" i="6"/>
  <c r="J275" i="6"/>
  <c r="I275" i="6"/>
  <c r="D275" i="6"/>
  <c r="W274" i="6"/>
  <c r="V274" i="6"/>
  <c r="Q274" i="6"/>
  <c r="J274" i="6"/>
  <c r="D274" i="6"/>
  <c r="W273" i="6"/>
  <c r="V273" i="6"/>
  <c r="Q273" i="6"/>
  <c r="J273" i="6"/>
  <c r="I273" i="6"/>
  <c r="D273" i="6"/>
  <c r="AB272" i="6"/>
  <c r="AA272" i="6"/>
  <c r="Z272" i="6"/>
  <c r="Y272" i="6"/>
  <c r="Y271" i="6"/>
  <c r="X272" i="6"/>
  <c r="U272" i="6"/>
  <c r="T272" i="6"/>
  <c r="S272" i="6"/>
  <c r="R272" i="6"/>
  <c r="O272" i="6"/>
  <c r="N272" i="6"/>
  <c r="M272" i="6"/>
  <c r="L272" i="6"/>
  <c r="K272" i="6"/>
  <c r="H272" i="6"/>
  <c r="G272" i="6"/>
  <c r="F272" i="6"/>
  <c r="E272" i="6"/>
  <c r="W270" i="6"/>
  <c r="V270" i="6"/>
  <c r="Q270" i="6"/>
  <c r="J270" i="6"/>
  <c r="I270" i="6"/>
  <c r="D270" i="6"/>
  <c r="W269" i="6"/>
  <c r="V269" i="6"/>
  <c r="Q269" i="6"/>
  <c r="J269" i="6"/>
  <c r="D269" i="6"/>
  <c r="AB268" i="6"/>
  <c r="AA268" i="6"/>
  <c r="Z268" i="6"/>
  <c r="Y268" i="6"/>
  <c r="X268" i="6"/>
  <c r="U268" i="6"/>
  <c r="T268" i="6"/>
  <c r="S268" i="6"/>
  <c r="R268" i="6"/>
  <c r="Q268" i="6"/>
  <c r="O268" i="6"/>
  <c r="N268" i="6"/>
  <c r="M268" i="6"/>
  <c r="L268" i="6"/>
  <c r="K268" i="6"/>
  <c r="H268" i="6"/>
  <c r="G268" i="6"/>
  <c r="F268" i="6"/>
  <c r="E268" i="6"/>
  <c r="Q262" i="6"/>
  <c r="P262" i="6"/>
  <c r="J262" i="6"/>
  <c r="I262" i="6"/>
  <c r="D262" i="6"/>
  <c r="Q261" i="6"/>
  <c r="P261" i="6"/>
  <c r="J261" i="6"/>
  <c r="I261" i="6"/>
  <c r="D261" i="6"/>
  <c r="Q260" i="6"/>
  <c r="P260" i="6"/>
  <c r="J260" i="6"/>
  <c r="I260" i="6"/>
  <c r="D260" i="6"/>
  <c r="Q259" i="6"/>
  <c r="P259" i="6"/>
  <c r="J259" i="6"/>
  <c r="I259" i="6"/>
  <c r="D259" i="6"/>
  <c r="Q258" i="6"/>
  <c r="J258" i="6"/>
  <c r="I258" i="6"/>
  <c r="D258" i="6"/>
  <c r="AB257" i="6"/>
  <c r="AA257" i="6"/>
  <c r="Z257" i="6"/>
  <c r="Y257" i="6"/>
  <c r="X257" i="6"/>
  <c r="W257" i="6"/>
  <c r="V257" i="6"/>
  <c r="U257" i="6"/>
  <c r="T257" i="6"/>
  <c r="S257" i="6"/>
  <c r="R257" i="6"/>
  <c r="O257" i="6"/>
  <c r="N257" i="6"/>
  <c r="M257" i="6"/>
  <c r="L257" i="6"/>
  <c r="K257" i="6"/>
  <c r="H257" i="6"/>
  <c r="G257" i="6"/>
  <c r="F257" i="6"/>
  <c r="E257" i="6"/>
  <c r="Q256" i="6"/>
  <c r="D256" i="6"/>
  <c r="C256" i="6"/>
  <c r="AG255" i="6"/>
  <c r="Q255" i="6"/>
  <c r="P255" i="6"/>
  <c r="D255" i="6"/>
  <c r="AB254" i="6"/>
  <c r="AA254" i="6"/>
  <c r="Z254" i="6"/>
  <c r="Y254" i="6"/>
  <c r="X254" i="6"/>
  <c r="W254" i="6"/>
  <c r="V254" i="6"/>
  <c r="U254" i="6"/>
  <c r="T254" i="6"/>
  <c r="S254" i="6"/>
  <c r="R254" i="6"/>
  <c r="O254" i="6"/>
  <c r="N254" i="6"/>
  <c r="M254" i="6"/>
  <c r="L254" i="6"/>
  <c r="K254" i="6"/>
  <c r="J254" i="6"/>
  <c r="I254" i="6"/>
  <c r="H254" i="6"/>
  <c r="H253" i="6"/>
  <c r="H252" i="6"/>
  <c r="H251" i="6"/>
  <c r="G254" i="6"/>
  <c r="G253" i="6"/>
  <c r="G252" i="6"/>
  <c r="G251" i="6"/>
  <c r="F254" i="6"/>
  <c r="F253" i="6"/>
  <c r="F252" i="6"/>
  <c r="F251" i="6"/>
  <c r="E254" i="6"/>
  <c r="D250" i="6"/>
  <c r="D249" i="6"/>
  <c r="C249" i="6"/>
  <c r="AG248" i="6"/>
  <c r="AB248" i="6"/>
  <c r="AB247" i="6"/>
  <c r="AB246" i="6"/>
  <c r="AB245" i="6"/>
  <c r="AA248" i="6"/>
  <c r="AA247" i="6"/>
  <c r="AA246" i="6"/>
  <c r="AA245" i="6"/>
  <c r="Z248" i="6"/>
  <c r="Z247" i="6"/>
  <c r="Z246" i="6"/>
  <c r="Z245" i="6"/>
  <c r="Y248" i="6"/>
  <c r="Y247" i="6"/>
  <c r="Y246" i="6"/>
  <c r="Y245" i="6"/>
  <c r="X248" i="6"/>
  <c r="X247" i="6"/>
  <c r="X246" i="6"/>
  <c r="X245" i="6"/>
  <c r="W248" i="6"/>
  <c r="W247" i="6"/>
  <c r="W246" i="6"/>
  <c r="W245" i="6"/>
  <c r="V248" i="6"/>
  <c r="V247" i="6"/>
  <c r="V246" i="6"/>
  <c r="V245" i="6"/>
  <c r="U248" i="6"/>
  <c r="U247" i="6"/>
  <c r="U246" i="6"/>
  <c r="U245" i="6"/>
  <c r="T248" i="6"/>
  <c r="T247" i="6"/>
  <c r="T246" i="6"/>
  <c r="T245" i="6"/>
  <c r="S248" i="6"/>
  <c r="S247" i="6"/>
  <c r="S246" i="6"/>
  <c r="S245" i="6"/>
  <c r="R248" i="6"/>
  <c r="R247" i="6"/>
  <c r="R246" i="6"/>
  <c r="R245" i="6"/>
  <c r="Q248" i="6"/>
  <c r="Q247" i="6"/>
  <c r="Q246" i="6"/>
  <c r="Q245" i="6"/>
  <c r="P248" i="6"/>
  <c r="P247" i="6"/>
  <c r="O248" i="6"/>
  <c r="O247" i="6"/>
  <c r="O246" i="6"/>
  <c r="O245" i="6"/>
  <c r="N248" i="6"/>
  <c r="N247" i="6"/>
  <c r="N246" i="6"/>
  <c r="N245" i="6"/>
  <c r="M248" i="6"/>
  <c r="M247" i="6"/>
  <c r="M246" i="6"/>
  <c r="M245" i="6"/>
  <c r="L248" i="6"/>
  <c r="L247" i="6"/>
  <c r="L246" i="6"/>
  <c r="L245" i="6"/>
  <c r="K248" i="6"/>
  <c r="K247" i="6"/>
  <c r="K246" i="6"/>
  <c r="K245" i="6"/>
  <c r="J248" i="6"/>
  <c r="J247" i="6"/>
  <c r="J246" i="6"/>
  <c r="J245" i="6"/>
  <c r="I248" i="6"/>
  <c r="I247" i="6"/>
  <c r="I246" i="6"/>
  <c r="I245" i="6"/>
  <c r="H248" i="6"/>
  <c r="H247" i="6"/>
  <c r="H246" i="6"/>
  <c r="H245" i="6"/>
  <c r="G248" i="6"/>
  <c r="G247" i="6"/>
  <c r="G246" i="6"/>
  <c r="G245" i="6"/>
  <c r="F248" i="6"/>
  <c r="F247" i="6"/>
  <c r="F246" i="6"/>
  <c r="F245" i="6"/>
  <c r="E248" i="6"/>
  <c r="E247" i="6"/>
  <c r="E246" i="6"/>
  <c r="E245" i="6"/>
  <c r="AG247" i="6"/>
  <c r="D244" i="6"/>
  <c r="O243" i="6"/>
  <c r="O242" i="6"/>
  <c r="N243" i="6"/>
  <c r="N242" i="6"/>
  <c r="M243" i="6"/>
  <c r="M242" i="6"/>
  <c r="L243" i="6"/>
  <c r="L242" i="6"/>
  <c r="K243" i="6"/>
  <c r="K242" i="6"/>
  <c r="J243" i="6"/>
  <c r="J242" i="6"/>
  <c r="I243" i="6"/>
  <c r="I242" i="6"/>
  <c r="H243" i="6"/>
  <c r="H242" i="6"/>
  <c r="G243" i="6"/>
  <c r="G242" i="6"/>
  <c r="F243" i="6"/>
  <c r="F242" i="6"/>
  <c r="E243" i="6"/>
  <c r="E242" i="6"/>
  <c r="D241" i="6"/>
  <c r="C241" i="6"/>
  <c r="AC241" i="6"/>
  <c r="O240" i="6"/>
  <c r="K240" i="6"/>
  <c r="H240" i="6"/>
  <c r="G240" i="6"/>
  <c r="F240" i="6"/>
  <c r="E240" i="6"/>
  <c r="D239" i="6"/>
  <c r="C239" i="6"/>
  <c r="AC239" i="6"/>
  <c r="D238" i="6"/>
  <c r="AB237" i="6"/>
  <c r="AB236" i="6"/>
  <c r="AB235" i="6"/>
  <c r="AB234" i="6"/>
  <c r="AA237" i="6"/>
  <c r="Z237" i="6"/>
  <c r="Z236" i="6"/>
  <c r="Z235" i="6"/>
  <c r="Z234" i="6"/>
  <c r="Y237" i="6"/>
  <c r="Y236" i="6"/>
  <c r="Y235" i="6"/>
  <c r="Y234" i="6"/>
  <c r="X237" i="6"/>
  <c r="X236" i="6"/>
  <c r="X235" i="6"/>
  <c r="X234" i="6"/>
  <c r="W237" i="6"/>
  <c r="V237" i="6"/>
  <c r="V236" i="6"/>
  <c r="V235" i="6"/>
  <c r="V234" i="6"/>
  <c r="U237" i="6"/>
  <c r="U236" i="6"/>
  <c r="U235" i="6"/>
  <c r="U234" i="6"/>
  <c r="T237" i="6"/>
  <c r="T236" i="6"/>
  <c r="T235" i="6"/>
  <c r="T234" i="6"/>
  <c r="S237" i="6"/>
  <c r="R237" i="6"/>
  <c r="R236" i="6"/>
  <c r="R235" i="6"/>
  <c r="R234" i="6"/>
  <c r="Q237" i="6"/>
  <c r="Q236" i="6"/>
  <c r="Q235" i="6"/>
  <c r="Q234" i="6"/>
  <c r="P237" i="6"/>
  <c r="P236" i="6"/>
  <c r="O237" i="6"/>
  <c r="N237" i="6"/>
  <c r="N236" i="6"/>
  <c r="M237" i="6"/>
  <c r="M236" i="6"/>
  <c r="L237" i="6"/>
  <c r="L236" i="6"/>
  <c r="K237" i="6"/>
  <c r="J237" i="6"/>
  <c r="J236" i="6"/>
  <c r="I237" i="6"/>
  <c r="I236" i="6"/>
  <c r="H237" i="6"/>
  <c r="G237" i="6"/>
  <c r="F237" i="6"/>
  <c r="E237" i="6"/>
  <c r="AA236" i="6"/>
  <c r="AA235" i="6"/>
  <c r="AA234" i="6"/>
  <c r="W236" i="6"/>
  <c r="W235" i="6"/>
  <c r="W234" i="6"/>
  <c r="S236" i="6"/>
  <c r="S235" i="6"/>
  <c r="S234" i="6"/>
  <c r="D233" i="6"/>
  <c r="O232" i="6"/>
  <c r="O231" i="6"/>
  <c r="O230" i="6"/>
  <c r="O229" i="6"/>
  <c r="N232" i="6"/>
  <c r="N231" i="6"/>
  <c r="N230" i="6"/>
  <c r="N229" i="6"/>
  <c r="M232" i="6"/>
  <c r="M231" i="6"/>
  <c r="M230" i="6"/>
  <c r="M229" i="6"/>
  <c r="L232" i="6"/>
  <c r="L231" i="6"/>
  <c r="L230" i="6"/>
  <c r="L229" i="6"/>
  <c r="K232" i="6"/>
  <c r="K231" i="6"/>
  <c r="K230" i="6"/>
  <c r="K229" i="6"/>
  <c r="J232" i="6"/>
  <c r="J231" i="6"/>
  <c r="J230" i="6"/>
  <c r="J229" i="6"/>
  <c r="I232" i="6"/>
  <c r="I231" i="6"/>
  <c r="I230" i="6"/>
  <c r="I229" i="6"/>
  <c r="H232" i="6"/>
  <c r="H231" i="6"/>
  <c r="H230" i="6"/>
  <c r="H229" i="6"/>
  <c r="G232" i="6"/>
  <c r="G231" i="6"/>
  <c r="G230" i="6"/>
  <c r="G229" i="6"/>
  <c r="F232" i="6"/>
  <c r="F231" i="6"/>
  <c r="F230" i="6"/>
  <c r="F229" i="6"/>
  <c r="E232" i="6"/>
  <c r="E231" i="6"/>
  <c r="E230" i="6"/>
  <c r="E229" i="6"/>
  <c r="Q228" i="6"/>
  <c r="P228" i="6"/>
  <c r="D228" i="6"/>
  <c r="AB227" i="6"/>
  <c r="AA227" i="6"/>
  <c r="Z227" i="6"/>
  <c r="Y227" i="6"/>
  <c r="X227" i="6"/>
  <c r="W227" i="6"/>
  <c r="V227" i="6"/>
  <c r="U227" i="6"/>
  <c r="T227" i="6"/>
  <c r="S227" i="6"/>
  <c r="R227" i="6"/>
  <c r="O227" i="6"/>
  <c r="N227" i="6"/>
  <c r="M227" i="6"/>
  <c r="L227" i="6"/>
  <c r="K227" i="6"/>
  <c r="J227" i="6"/>
  <c r="I227" i="6"/>
  <c r="H227" i="6"/>
  <c r="G227" i="6"/>
  <c r="F227" i="6"/>
  <c r="E227" i="6"/>
  <c r="Q226" i="6"/>
  <c r="J226" i="6"/>
  <c r="D226" i="6"/>
  <c r="J225" i="6"/>
  <c r="I225" i="6"/>
  <c r="D225" i="6"/>
  <c r="AB224" i="6"/>
  <c r="AA224" i="6"/>
  <c r="Z224" i="6"/>
  <c r="Y224" i="6"/>
  <c r="X224" i="6"/>
  <c r="W224" i="6"/>
  <c r="V224" i="6"/>
  <c r="U224" i="6"/>
  <c r="T224" i="6"/>
  <c r="S224" i="6"/>
  <c r="R224" i="6"/>
  <c r="O224" i="6"/>
  <c r="N224" i="6"/>
  <c r="M224" i="6"/>
  <c r="L224" i="6"/>
  <c r="K224" i="6"/>
  <c r="H224" i="6"/>
  <c r="G224" i="6"/>
  <c r="F224" i="6"/>
  <c r="E224" i="6"/>
  <c r="Q220" i="6"/>
  <c r="J220" i="6"/>
  <c r="I220" i="6"/>
  <c r="D220" i="6"/>
  <c r="Q219" i="6"/>
  <c r="P219" i="6"/>
  <c r="J219" i="6"/>
  <c r="I219" i="6"/>
  <c r="D219" i="6"/>
  <c r="Q218" i="6"/>
  <c r="P218" i="6"/>
  <c r="J218" i="6"/>
  <c r="D218" i="6"/>
  <c r="AB217" i="6"/>
  <c r="AA217" i="6"/>
  <c r="Z217" i="6"/>
  <c r="Y217" i="6"/>
  <c r="X217" i="6"/>
  <c r="W217" i="6"/>
  <c r="V217" i="6"/>
  <c r="U217" i="6"/>
  <c r="T217" i="6"/>
  <c r="S217" i="6"/>
  <c r="R217" i="6"/>
  <c r="O217" i="6"/>
  <c r="N217" i="6"/>
  <c r="M217" i="6"/>
  <c r="L217" i="6"/>
  <c r="K217" i="6"/>
  <c r="H217" i="6"/>
  <c r="G217" i="6"/>
  <c r="F217" i="6"/>
  <c r="E217" i="6"/>
  <c r="W216" i="6"/>
  <c r="Q216" i="6"/>
  <c r="J216" i="6"/>
  <c r="I216" i="6"/>
  <c r="D216" i="6"/>
  <c r="Q215" i="6"/>
  <c r="P215" i="6"/>
  <c r="J215" i="6"/>
  <c r="I215" i="6"/>
  <c r="D215" i="6"/>
  <c r="Q214" i="6"/>
  <c r="P214" i="6"/>
  <c r="J214" i="6"/>
  <c r="I214" i="6"/>
  <c r="D214" i="6"/>
  <c r="Q213" i="6"/>
  <c r="P213" i="6"/>
  <c r="J213" i="6"/>
  <c r="I213" i="6"/>
  <c r="D213" i="6"/>
  <c r="Q212" i="6"/>
  <c r="J212" i="6"/>
  <c r="D212" i="6"/>
  <c r="AB211" i="6"/>
  <c r="AA211" i="6"/>
  <c r="Z211" i="6"/>
  <c r="Y211" i="6"/>
  <c r="X211" i="6"/>
  <c r="U211" i="6"/>
  <c r="T211" i="6"/>
  <c r="S211" i="6"/>
  <c r="R211" i="6"/>
  <c r="O211" i="6"/>
  <c r="N211" i="6"/>
  <c r="M211" i="6"/>
  <c r="L211" i="6"/>
  <c r="K211" i="6"/>
  <c r="H211" i="6"/>
  <c r="G211" i="6"/>
  <c r="F211" i="6"/>
  <c r="E211" i="6"/>
  <c r="W210" i="6"/>
  <c r="Q210" i="6"/>
  <c r="Q209" i="6"/>
  <c r="Q42" i="6"/>
  <c r="J210" i="6"/>
  <c r="D210" i="6"/>
  <c r="D209" i="6"/>
  <c r="D42" i="6"/>
  <c r="AB209" i="6"/>
  <c r="AB42" i="6"/>
  <c r="AA209" i="6"/>
  <c r="Z209" i="6"/>
  <c r="Y209" i="6"/>
  <c r="Y42" i="6"/>
  <c r="X209" i="6"/>
  <c r="X42" i="6"/>
  <c r="U209" i="6"/>
  <c r="U42" i="6"/>
  <c r="T209" i="6"/>
  <c r="S209" i="6"/>
  <c r="S42" i="6"/>
  <c r="R209" i="6"/>
  <c r="R42" i="6"/>
  <c r="O209" i="6"/>
  <c r="O42" i="6"/>
  <c r="N209" i="6"/>
  <c r="M209" i="6"/>
  <c r="M42" i="6"/>
  <c r="L209" i="6"/>
  <c r="L42" i="6"/>
  <c r="K209" i="6"/>
  <c r="K42" i="6"/>
  <c r="H209" i="6"/>
  <c r="H42" i="6"/>
  <c r="G209" i="6"/>
  <c r="G42" i="6"/>
  <c r="F209" i="6"/>
  <c r="F42" i="6"/>
  <c r="E209" i="6"/>
  <c r="E42" i="6"/>
  <c r="Q207" i="6"/>
  <c r="D207" i="6"/>
  <c r="C207" i="6"/>
  <c r="W206" i="6"/>
  <c r="Q206" i="6"/>
  <c r="D206" i="6"/>
  <c r="Q205" i="6"/>
  <c r="P205" i="6"/>
  <c r="D205" i="6"/>
  <c r="C205" i="6"/>
  <c r="AB204" i="6"/>
  <c r="AA204" i="6"/>
  <c r="Z204" i="6"/>
  <c r="Y204" i="6"/>
  <c r="X204" i="6"/>
  <c r="U204" i="6"/>
  <c r="T204" i="6"/>
  <c r="S204" i="6"/>
  <c r="R204" i="6"/>
  <c r="O204" i="6"/>
  <c r="N204" i="6"/>
  <c r="M204" i="6"/>
  <c r="L204" i="6"/>
  <c r="K204" i="6"/>
  <c r="H204" i="6"/>
  <c r="G204" i="6"/>
  <c r="F204" i="6"/>
  <c r="E204" i="6"/>
  <c r="J203" i="6"/>
  <c r="I203" i="6"/>
  <c r="D203" i="6"/>
  <c r="J202" i="6"/>
  <c r="I202" i="6"/>
  <c r="D202" i="6"/>
  <c r="W201" i="6"/>
  <c r="V201" i="6"/>
  <c r="Q201" i="6"/>
  <c r="J201" i="6"/>
  <c r="I201" i="6"/>
  <c r="D201" i="6"/>
  <c r="J200" i="6"/>
  <c r="I200" i="6"/>
  <c r="D200" i="6"/>
  <c r="W199" i="6"/>
  <c r="V199" i="6"/>
  <c r="Q199" i="6"/>
  <c r="J199" i="6"/>
  <c r="I199" i="6"/>
  <c r="D199" i="6"/>
  <c r="Q198" i="6"/>
  <c r="P198" i="6"/>
  <c r="J198" i="6"/>
  <c r="I198" i="6"/>
  <c r="D198" i="6"/>
  <c r="W197" i="6"/>
  <c r="V197" i="6"/>
  <c r="Q197" i="6"/>
  <c r="J197" i="6"/>
  <c r="D197" i="6"/>
  <c r="Q196" i="6"/>
  <c r="J196" i="6"/>
  <c r="I196" i="6"/>
  <c r="D196" i="6"/>
  <c r="AB195" i="6"/>
  <c r="AA195" i="6"/>
  <c r="Z195" i="6"/>
  <c r="Y195" i="6"/>
  <c r="X195" i="6"/>
  <c r="U195" i="6"/>
  <c r="T195" i="6"/>
  <c r="S195" i="6"/>
  <c r="R195" i="6"/>
  <c r="O195" i="6"/>
  <c r="N195" i="6"/>
  <c r="M195" i="6"/>
  <c r="L195" i="6"/>
  <c r="K195" i="6"/>
  <c r="H195" i="6"/>
  <c r="G195" i="6"/>
  <c r="F195" i="6"/>
  <c r="E195" i="6"/>
  <c r="W191" i="6"/>
  <c r="V191" i="6"/>
  <c r="Q191" i="6"/>
  <c r="J191" i="6"/>
  <c r="I191" i="6"/>
  <c r="D191" i="6"/>
  <c r="W190" i="6"/>
  <c r="V190" i="6"/>
  <c r="Q190" i="6"/>
  <c r="J190" i="6"/>
  <c r="I190" i="6"/>
  <c r="D190" i="6"/>
  <c r="J189" i="6"/>
  <c r="D189" i="6"/>
  <c r="J188" i="6"/>
  <c r="I188" i="6"/>
  <c r="D188" i="6"/>
  <c r="J187" i="6"/>
  <c r="I187" i="6"/>
  <c r="D187" i="6"/>
  <c r="AB186" i="6"/>
  <c r="AB185" i="6"/>
  <c r="AA186" i="6"/>
  <c r="AA185" i="6"/>
  <c r="Z186" i="6"/>
  <c r="Z185" i="6"/>
  <c r="Y186" i="6"/>
  <c r="Y185" i="6"/>
  <c r="X186" i="6"/>
  <c r="X185" i="6"/>
  <c r="U186" i="6"/>
  <c r="U185" i="6"/>
  <c r="T186" i="6"/>
  <c r="T185" i="6"/>
  <c r="S186" i="6"/>
  <c r="S185" i="6"/>
  <c r="R186" i="6"/>
  <c r="R185" i="6"/>
  <c r="O186" i="6"/>
  <c r="O185" i="6"/>
  <c r="N186" i="6"/>
  <c r="M186" i="6"/>
  <c r="M185" i="6"/>
  <c r="L186" i="6"/>
  <c r="L185" i="6"/>
  <c r="K186" i="6"/>
  <c r="K185" i="6"/>
  <c r="H186" i="6"/>
  <c r="H185" i="6"/>
  <c r="G186" i="6"/>
  <c r="G185" i="6"/>
  <c r="F186" i="6"/>
  <c r="F185" i="6"/>
  <c r="E186" i="6"/>
  <c r="E185" i="6"/>
  <c r="N185" i="6"/>
  <c r="D184" i="6"/>
  <c r="AB183" i="6"/>
  <c r="AA183" i="6"/>
  <c r="Z183" i="6"/>
  <c r="Y183" i="6"/>
  <c r="X183" i="6"/>
  <c r="W183" i="6"/>
  <c r="V183" i="6"/>
  <c r="U183" i="6"/>
  <c r="T183" i="6"/>
  <c r="S183" i="6"/>
  <c r="R183" i="6"/>
  <c r="Q183" i="6"/>
  <c r="P183" i="6"/>
  <c r="O183" i="6"/>
  <c r="N183" i="6"/>
  <c r="M183" i="6"/>
  <c r="L183" i="6"/>
  <c r="K183" i="6"/>
  <c r="J183" i="6"/>
  <c r="I183" i="6"/>
  <c r="H183" i="6"/>
  <c r="G183" i="6"/>
  <c r="F183" i="6"/>
  <c r="E183" i="6"/>
  <c r="Q182" i="6"/>
  <c r="P182" i="6"/>
  <c r="D182" i="6"/>
  <c r="Q181" i="6"/>
  <c r="D181" i="6"/>
  <c r="C181" i="6"/>
  <c r="AB180" i="6"/>
  <c r="AA180" i="6"/>
  <c r="AA179" i="6"/>
  <c r="AA178" i="6"/>
  <c r="Z180" i="6"/>
  <c r="Z179" i="6"/>
  <c r="Z178" i="6"/>
  <c r="Y180" i="6"/>
  <c r="X180" i="6"/>
  <c r="W180" i="6"/>
  <c r="W179" i="6"/>
  <c r="V180" i="6"/>
  <c r="V179" i="6"/>
  <c r="U180" i="6"/>
  <c r="T180" i="6"/>
  <c r="S180" i="6"/>
  <c r="S179" i="6"/>
  <c r="S178" i="6"/>
  <c r="R180" i="6"/>
  <c r="R179" i="6"/>
  <c r="R178" i="6"/>
  <c r="O180" i="6"/>
  <c r="N180" i="6"/>
  <c r="M180" i="6"/>
  <c r="L180" i="6"/>
  <c r="K180" i="6"/>
  <c r="J180" i="6"/>
  <c r="I180" i="6"/>
  <c r="H180" i="6"/>
  <c r="G180" i="6"/>
  <c r="F180" i="6"/>
  <c r="E180" i="6"/>
  <c r="D177" i="6"/>
  <c r="AB176" i="6"/>
  <c r="AA176" i="6"/>
  <c r="Z176" i="6"/>
  <c r="Y176" i="6"/>
  <c r="X176" i="6"/>
  <c r="W176" i="6"/>
  <c r="V176" i="6"/>
  <c r="U176" i="6"/>
  <c r="T176" i="6"/>
  <c r="S176" i="6"/>
  <c r="R176" i="6"/>
  <c r="Q176" i="6"/>
  <c r="P176" i="6"/>
  <c r="O176" i="6"/>
  <c r="N176" i="6"/>
  <c r="M176" i="6"/>
  <c r="L176" i="6"/>
  <c r="K176" i="6"/>
  <c r="J176" i="6"/>
  <c r="I176" i="6"/>
  <c r="H176" i="6"/>
  <c r="G176" i="6"/>
  <c r="F176" i="6"/>
  <c r="E176" i="6"/>
  <c r="D173" i="6"/>
  <c r="C173" i="6"/>
  <c r="C172" i="6"/>
  <c r="AB172" i="6"/>
  <c r="AA172" i="6"/>
  <c r="Z172" i="6"/>
  <c r="Y172" i="6"/>
  <c r="X172" i="6"/>
  <c r="W172" i="6"/>
  <c r="V172" i="6"/>
  <c r="U172" i="6"/>
  <c r="T172" i="6"/>
  <c r="S172" i="6"/>
  <c r="R172" i="6"/>
  <c r="Q172" i="6"/>
  <c r="P172" i="6"/>
  <c r="O172" i="6"/>
  <c r="N172" i="6"/>
  <c r="M172" i="6"/>
  <c r="L172" i="6"/>
  <c r="K172" i="6"/>
  <c r="J172" i="6"/>
  <c r="I172" i="6"/>
  <c r="H172" i="6"/>
  <c r="G172" i="6"/>
  <c r="F172" i="6"/>
  <c r="E172" i="6"/>
  <c r="D171" i="6"/>
  <c r="C171" i="6"/>
  <c r="AC171" i="6"/>
  <c r="D170" i="6"/>
  <c r="C170" i="6"/>
  <c r="AC170" i="6"/>
  <c r="Q169" i="6"/>
  <c r="P169" i="6"/>
  <c r="D169" i="6"/>
  <c r="C169" i="6"/>
  <c r="Q168" i="6"/>
  <c r="P168" i="6"/>
  <c r="D168" i="6"/>
  <c r="C168" i="6"/>
  <c r="Q167" i="6"/>
  <c r="P167" i="6"/>
  <c r="D167" i="6"/>
  <c r="C167" i="6"/>
  <c r="D166" i="6"/>
  <c r="AB165" i="6"/>
  <c r="AA165" i="6"/>
  <c r="Z165" i="6"/>
  <c r="Y165" i="6"/>
  <c r="X165" i="6"/>
  <c r="W165" i="6"/>
  <c r="V165" i="6"/>
  <c r="U165" i="6"/>
  <c r="T165" i="6"/>
  <c r="S165" i="6"/>
  <c r="R165" i="6"/>
  <c r="O165" i="6"/>
  <c r="N165" i="6"/>
  <c r="M165" i="6"/>
  <c r="L165" i="6"/>
  <c r="K165" i="6"/>
  <c r="J165" i="6"/>
  <c r="I165" i="6"/>
  <c r="H165" i="6"/>
  <c r="G165" i="6"/>
  <c r="F165" i="6"/>
  <c r="E165" i="6"/>
  <c r="Q162" i="6"/>
  <c r="P162" i="6"/>
  <c r="D162" i="6"/>
  <c r="AB161" i="6"/>
  <c r="AB160" i="6"/>
  <c r="AA161" i="6"/>
  <c r="AA160" i="6"/>
  <c r="Z161" i="6"/>
  <c r="Z160" i="6"/>
  <c r="Y161" i="6"/>
  <c r="Y160" i="6"/>
  <c r="X161" i="6"/>
  <c r="X160" i="6"/>
  <c r="W161" i="6"/>
  <c r="W160" i="6"/>
  <c r="V161" i="6"/>
  <c r="V160" i="6"/>
  <c r="U161" i="6"/>
  <c r="U160" i="6"/>
  <c r="T161" i="6"/>
  <c r="T160" i="6"/>
  <c r="S161" i="6"/>
  <c r="S160" i="6"/>
  <c r="R161" i="6"/>
  <c r="R160" i="6"/>
  <c r="O161" i="6"/>
  <c r="O160" i="6"/>
  <c r="N161" i="6"/>
  <c r="N160" i="6"/>
  <c r="M161" i="6"/>
  <c r="M160" i="6"/>
  <c r="L161" i="6"/>
  <c r="L160" i="6"/>
  <c r="K161" i="6"/>
  <c r="K160" i="6"/>
  <c r="J161" i="6"/>
  <c r="J160" i="6"/>
  <c r="I161" i="6"/>
  <c r="I160" i="6"/>
  <c r="H161" i="6"/>
  <c r="H160" i="6"/>
  <c r="G161" i="6"/>
  <c r="G160" i="6"/>
  <c r="F161" i="6"/>
  <c r="F160" i="6"/>
  <c r="E161" i="6"/>
  <c r="E160" i="6"/>
  <c r="D158" i="6"/>
  <c r="D157" i="6"/>
  <c r="C157" i="6"/>
  <c r="AC157" i="6"/>
  <c r="AB156" i="6"/>
  <c r="AA156" i="6"/>
  <c r="Z156" i="6"/>
  <c r="Y156" i="6"/>
  <c r="X156" i="6"/>
  <c r="W156" i="6"/>
  <c r="V156" i="6"/>
  <c r="U156" i="6"/>
  <c r="T156" i="6"/>
  <c r="S156" i="6"/>
  <c r="R156" i="6"/>
  <c r="Q156" i="6"/>
  <c r="P156" i="6"/>
  <c r="O156" i="6"/>
  <c r="N156" i="6"/>
  <c r="M156" i="6"/>
  <c r="L156" i="6"/>
  <c r="K156" i="6"/>
  <c r="J156" i="6"/>
  <c r="I156" i="6"/>
  <c r="H156" i="6"/>
  <c r="G156" i="6"/>
  <c r="F156" i="6"/>
  <c r="E156" i="6"/>
  <c r="Q154" i="6"/>
  <c r="P154" i="6"/>
  <c r="P153" i="6"/>
  <c r="D154" i="6"/>
  <c r="D153" i="6"/>
  <c r="D152" i="6"/>
  <c r="AB153" i="6"/>
  <c r="AB152" i="6"/>
  <c r="AA153" i="6"/>
  <c r="AA152" i="6"/>
  <c r="Z153" i="6"/>
  <c r="Z152" i="6"/>
  <c r="Y153" i="6"/>
  <c r="Y152" i="6"/>
  <c r="X153" i="6"/>
  <c r="X152" i="6"/>
  <c r="W153" i="6"/>
  <c r="W152" i="6"/>
  <c r="V153" i="6"/>
  <c r="V152" i="6"/>
  <c r="U153" i="6"/>
  <c r="U152" i="6"/>
  <c r="T153" i="6"/>
  <c r="T152" i="6"/>
  <c r="S153" i="6"/>
  <c r="S152" i="6"/>
  <c r="R153" i="6"/>
  <c r="R152" i="6"/>
  <c r="O153" i="6"/>
  <c r="O152" i="6"/>
  <c r="N153" i="6"/>
  <c r="N152" i="6"/>
  <c r="M153" i="6"/>
  <c r="M152" i="6"/>
  <c r="L153" i="6"/>
  <c r="L152" i="6"/>
  <c r="K153" i="6"/>
  <c r="K152" i="6"/>
  <c r="J153" i="6"/>
  <c r="J152" i="6"/>
  <c r="I153" i="6"/>
  <c r="I152" i="6"/>
  <c r="H153" i="6"/>
  <c r="H152" i="6"/>
  <c r="G153" i="6"/>
  <c r="G152" i="6"/>
  <c r="F153" i="6"/>
  <c r="F152" i="6"/>
  <c r="E153" i="6"/>
  <c r="E152" i="6"/>
  <c r="Q151" i="6"/>
  <c r="P151" i="6"/>
  <c r="D151" i="6"/>
  <c r="C151" i="6"/>
  <c r="C150" i="6"/>
  <c r="AB150" i="6"/>
  <c r="AB148" i="6"/>
  <c r="AA150" i="6"/>
  <c r="AA148" i="6"/>
  <c r="Z150" i="6"/>
  <c r="Z148" i="6"/>
  <c r="Y150" i="6"/>
  <c r="Y148" i="6"/>
  <c r="X150" i="6"/>
  <c r="X148" i="6"/>
  <c r="W150" i="6"/>
  <c r="W148" i="6"/>
  <c r="V150" i="6"/>
  <c r="V148" i="6"/>
  <c r="U150" i="6"/>
  <c r="U148" i="6"/>
  <c r="T150" i="6"/>
  <c r="T148" i="6"/>
  <c r="S150" i="6"/>
  <c r="S148" i="6"/>
  <c r="R150" i="6"/>
  <c r="R148" i="6"/>
  <c r="O150" i="6"/>
  <c r="O148" i="6"/>
  <c r="N150" i="6"/>
  <c r="N148" i="6"/>
  <c r="M150" i="6"/>
  <c r="M148" i="6"/>
  <c r="L150" i="6"/>
  <c r="L148" i="6"/>
  <c r="K150" i="6"/>
  <c r="K148" i="6"/>
  <c r="J150" i="6"/>
  <c r="J148" i="6"/>
  <c r="I150" i="6"/>
  <c r="H150" i="6"/>
  <c r="H148" i="6"/>
  <c r="G150" i="6"/>
  <c r="G148" i="6"/>
  <c r="F150" i="6"/>
  <c r="F148" i="6"/>
  <c r="E150" i="6"/>
  <c r="E148" i="6"/>
  <c r="Q149" i="6"/>
  <c r="P149" i="6"/>
  <c r="D149" i="6"/>
  <c r="C149" i="6"/>
  <c r="I148" i="6"/>
  <c r="Q147" i="6"/>
  <c r="P147" i="6"/>
  <c r="J147" i="6"/>
  <c r="D147" i="6"/>
  <c r="J146" i="6"/>
  <c r="I146" i="6"/>
  <c r="D146" i="6"/>
  <c r="Q145" i="6"/>
  <c r="J145" i="6"/>
  <c r="I145" i="6"/>
  <c r="D145" i="6"/>
  <c r="J144" i="6"/>
  <c r="I144" i="6"/>
  <c r="D144" i="6"/>
  <c r="J143" i="6"/>
  <c r="I143" i="6"/>
  <c r="D143" i="6"/>
  <c r="J142" i="6"/>
  <c r="I142" i="6"/>
  <c r="D142" i="6"/>
  <c r="AB141" i="6"/>
  <c r="AA141" i="6"/>
  <c r="Z141" i="6"/>
  <c r="Y141" i="6"/>
  <c r="X141" i="6"/>
  <c r="W141" i="6"/>
  <c r="V141" i="6"/>
  <c r="U141" i="6"/>
  <c r="T141" i="6"/>
  <c r="S141" i="6"/>
  <c r="R141" i="6"/>
  <c r="O141" i="6"/>
  <c r="N141" i="6"/>
  <c r="M141" i="6"/>
  <c r="L141" i="6"/>
  <c r="K141" i="6"/>
  <c r="H141" i="6"/>
  <c r="G141" i="6"/>
  <c r="F141" i="6"/>
  <c r="E141" i="6"/>
  <c r="D138" i="6"/>
  <c r="D137" i="6"/>
  <c r="AB137" i="6"/>
  <c r="AA137" i="6"/>
  <c r="Z137" i="6"/>
  <c r="Y137" i="6"/>
  <c r="X137" i="6"/>
  <c r="W137" i="6"/>
  <c r="V137" i="6"/>
  <c r="U137" i="6"/>
  <c r="T137" i="6"/>
  <c r="S137" i="6"/>
  <c r="R137" i="6"/>
  <c r="Q137" i="6"/>
  <c r="P137" i="6"/>
  <c r="O137" i="6"/>
  <c r="N137" i="6"/>
  <c r="M137" i="6"/>
  <c r="L137" i="6"/>
  <c r="K137" i="6"/>
  <c r="J137" i="6"/>
  <c r="I137" i="6"/>
  <c r="H137" i="6"/>
  <c r="G137" i="6"/>
  <c r="F137" i="6"/>
  <c r="E137" i="6"/>
  <c r="Q135" i="6"/>
  <c r="D135" i="6"/>
  <c r="C135" i="6"/>
  <c r="Q134" i="6"/>
  <c r="P134" i="6"/>
  <c r="D134" i="6"/>
  <c r="C134" i="6"/>
  <c r="Q133" i="6"/>
  <c r="P133" i="6"/>
  <c r="D133" i="6"/>
  <c r="C133" i="6"/>
  <c r="D132" i="6"/>
  <c r="C132" i="6"/>
  <c r="D131" i="6"/>
  <c r="C131" i="6"/>
  <c r="AC131" i="6"/>
  <c r="D130" i="6"/>
  <c r="C130" i="6"/>
  <c r="AC130" i="6"/>
  <c r="AB129" i="6"/>
  <c r="AA129" i="6"/>
  <c r="Z129" i="6"/>
  <c r="Y129" i="6"/>
  <c r="X129" i="6"/>
  <c r="W129" i="6"/>
  <c r="V129" i="6"/>
  <c r="U129" i="6"/>
  <c r="T129" i="6"/>
  <c r="S129" i="6"/>
  <c r="R129" i="6"/>
  <c r="O129" i="6"/>
  <c r="N129" i="6"/>
  <c r="M129" i="6"/>
  <c r="L129" i="6"/>
  <c r="K129" i="6"/>
  <c r="J129" i="6"/>
  <c r="I129" i="6"/>
  <c r="H129" i="6"/>
  <c r="G129" i="6"/>
  <c r="F129" i="6"/>
  <c r="E129" i="6"/>
  <c r="Q128" i="6"/>
  <c r="P128" i="6"/>
  <c r="D128" i="6"/>
  <c r="C128" i="6"/>
  <c r="D127" i="6"/>
  <c r="AB126" i="6"/>
  <c r="AA126" i="6"/>
  <c r="Z126" i="6"/>
  <c r="Y126" i="6"/>
  <c r="X126" i="6"/>
  <c r="W126" i="6"/>
  <c r="V126" i="6"/>
  <c r="U126" i="6"/>
  <c r="T126" i="6"/>
  <c r="S126" i="6"/>
  <c r="R126" i="6"/>
  <c r="O126" i="6"/>
  <c r="N126" i="6"/>
  <c r="M126" i="6"/>
  <c r="L126" i="6"/>
  <c r="K126" i="6"/>
  <c r="J126" i="6"/>
  <c r="I126" i="6"/>
  <c r="H126" i="6"/>
  <c r="G126" i="6"/>
  <c r="F126" i="6"/>
  <c r="E126" i="6"/>
  <c r="D125" i="6"/>
  <c r="C125" i="6"/>
  <c r="AC125" i="6"/>
  <c r="D124" i="6"/>
  <c r="C124" i="6"/>
  <c r="AC124" i="6"/>
  <c r="D123" i="6"/>
  <c r="C123" i="6"/>
  <c r="AC123" i="6"/>
  <c r="D122" i="6"/>
  <c r="C122" i="6"/>
  <c r="AC122" i="6"/>
  <c r="D121" i="6"/>
  <c r="C121" i="6"/>
  <c r="AC121" i="6"/>
  <c r="D120" i="6"/>
  <c r="C120" i="6"/>
  <c r="AC120" i="6"/>
  <c r="D119" i="6"/>
  <c r="C119" i="6"/>
  <c r="AC119" i="6"/>
  <c r="D118" i="6"/>
  <c r="C118" i="6"/>
  <c r="AC118" i="6"/>
  <c r="Q117" i="6"/>
  <c r="P117" i="6"/>
  <c r="D117" i="6"/>
  <c r="C117" i="6"/>
  <c r="Q116" i="6"/>
  <c r="P116" i="6"/>
  <c r="D116" i="6"/>
  <c r="C116" i="6"/>
  <c r="Q115" i="6"/>
  <c r="P115" i="6"/>
  <c r="AC115" i="6"/>
  <c r="D115" i="6"/>
  <c r="C115" i="6"/>
  <c r="Q114" i="6"/>
  <c r="P114" i="6"/>
  <c r="D114" i="6"/>
  <c r="C114" i="6"/>
  <c r="Q113" i="6"/>
  <c r="P113" i="6"/>
  <c r="D113" i="6"/>
  <c r="C113" i="6"/>
  <c r="Q112" i="6"/>
  <c r="P112" i="6"/>
  <c r="D112" i="6"/>
  <c r="C112" i="6"/>
  <c r="Q111" i="6"/>
  <c r="D111" i="6"/>
  <c r="C111" i="6"/>
  <c r="Q110" i="6"/>
  <c r="P110" i="6"/>
  <c r="D110" i="6"/>
  <c r="C110" i="6"/>
  <c r="Q109" i="6"/>
  <c r="P109" i="6"/>
  <c r="D109" i="6"/>
  <c r="N108" i="6"/>
  <c r="Q107" i="6"/>
  <c r="D107" i="6"/>
  <c r="AB106" i="6"/>
  <c r="AA106" i="6"/>
  <c r="Z106" i="6"/>
  <c r="Y106" i="6"/>
  <c r="X106" i="6"/>
  <c r="W106" i="6"/>
  <c r="V106" i="6"/>
  <c r="U106" i="6"/>
  <c r="T106" i="6"/>
  <c r="S106" i="6"/>
  <c r="R106" i="6"/>
  <c r="O106" i="6"/>
  <c r="N106" i="6"/>
  <c r="M106" i="6"/>
  <c r="L106" i="6"/>
  <c r="K106" i="6"/>
  <c r="J106" i="6"/>
  <c r="I106" i="6"/>
  <c r="H106" i="6"/>
  <c r="G106" i="6"/>
  <c r="F106" i="6"/>
  <c r="E106" i="6"/>
  <c r="D105" i="6"/>
  <c r="C105" i="6"/>
  <c r="AB104" i="6"/>
  <c r="AA104" i="6"/>
  <c r="Z104" i="6"/>
  <c r="Y104" i="6"/>
  <c r="X104" i="6"/>
  <c r="W104" i="6"/>
  <c r="V104" i="6"/>
  <c r="U104" i="6"/>
  <c r="T104" i="6"/>
  <c r="S104" i="6"/>
  <c r="R104" i="6"/>
  <c r="Q104" i="6"/>
  <c r="P104" i="6"/>
  <c r="O104" i="6"/>
  <c r="N104" i="6"/>
  <c r="M104" i="6"/>
  <c r="L104" i="6"/>
  <c r="K104" i="6"/>
  <c r="J104" i="6"/>
  <c r="I104" i="6"/>
  <c r="H104" i="6"/>
  <c r="G104" i="6"/>
  <c r="F104" i="6"/>
  <c r="E104" i="6"/>
  <c r="Q103" i="6"/>
  <c r="P103" i="6"/>
  <c r="D103" i="6"/>
  <c r="C103" i="6"/>
  <c r="C102" i="6"/>
  <c r="AB102" i="6"/>
  <c r="AA102" i="6"/>
  <c r="Z102" i="6"/>
  <c r="Y102" i="6"/>
  <c r="X102" i="6"/>
  <c r="W102" i="6"/>
  <c r="V102" i="6"/>
  <c r="U102" i="6"/>
  <c r="T102" i="6"/>
  <c r="S102" i="6"/>
  <c r="R102" i="6"/>
  <c r="O102" i="6"/>
  <c r="N102" i="6"/>
  <c r="M102" i="6"/>
  <c r="L102" i="6"/>
  <c r="K102" i="6"/>
  <c r="J102" i="6"/>
  <c r="I102" i="6"/>
  <c r="H102" i="6"/>
  <c r="G102" i="6"/>
  <c r="F102" i="6"/>
  <c r="E102" i="6"/>
  <c r="D100" i="6"/>
  <c r="C100" i="6"/>
  <c r="AC100" i="6"/>
  <c r="Q99" i="6"/>
  <c r="P99" i="6"/>
  <c r="D99" i="6"/>
  <c r="Q98" i="6"/>
  <c r="P98" i="6"/>
  <c r="D98" i="6"/>
  <c r="C98" i="6"/>
  <c r="Q97" i="6"/>
  <c r="D97" i="6"/>
  <c r="C97" i="6"/>
  <c r="Q96" i="6"/>
  <c r="P96" i="6"/>
  <c r="D96" i="6"/>
  <c r="C96" i="6"/>
  <c r="D93" i="6"/>
  <c r="C93" i="6"/>
  <c r="AF92" i="6"/>
  <c r="AB92" i="6"/>
  <c r="AA92" i="6"/>
  <c r="Z92" i="6"/>
  <c r="Y92" i="6"/>
  <c r="X92" i="6"/>
  <c r="W92" i="6"/>
  <c r="V92" i="6"/>
  <c r="U92" i="6"/>
  <c r="T92" i="6"/>
  <c r="S92" i="6"/>
  <c r="R92" i="6"/>
  <c r="Q92" i="6"/>
  <c r="P92" i="6"/>
  <c r="O92" i="6"/>
  <c r="N92" i="6"/>
  <c r="M92" i="6"/>
  <c r="L92" i="6"/>
  <c r="K92" i="6"/>
  <c r="J92" i="6"/>
  <c r="I92" i="6"/>
  <c r="H92" i="6"/>
  <c r="G92" i="6"/>
  <c r="F92" i="6"/>
  <c r="E92" i="6"/>
  <c r="Q91" i="6"/>
  <c r="P91" i="6"/>
  <c r="D91" i="6"/>
  <c r="C91" i="6"/>
  <c r="P90" i="6"/>
  <c r="D90" i="6"/>
  <c r="C90" i="6"/>
  <c r="Q89" i="6"/>
  <c r="P89" i="6"/>
  <c r="D89" i="6"/>
  <c r="C89" i="6"/>
  <c r="Q88" i="6"/>
  <c r="P88" i="6"/>
  <c r="D88" i="6"/>
  <c r="C88" i="6"/>
  <c r="Q87" i="6"/>
  <c r="D87" i="6"/>
  <c r="C87" i="6"/>
  <c r="Q86" i="6"/>
  <c r="P86" i="6"/>
  <c r="D86" i="6"/>
  <c r="C86" i="6"/>
  <c r="Q85" i="6"/>
  <c r="P85" i="6"/>
  <c r="D85" i="6"/>
  <c r="C85" i="6"/>
  <c r="AF84" i="6"/>
  <c r="AB84" i="6"/>
  <c r="AA84" i="6"/>
  <c r="Z84" i="6"/>
  <c r="Y84" i="6"/>
  <c r="X84" i="6"/>
  <c r="W84" i="6"/>
  <c r="V84" i="6"/>
  <c r="U84" i="6"/>
  <c r="T84" i="6"/>
  <c r="S84" i="6"/>
  <c r="R84" i="6"/>
  <c r="O84" i="6"/>
  <c r="N84" i="6"/>
  <c r="M84" i="6"/>
  <c r="L84" i="6"/>
  <c r="K84" i="6"/>
  <c r="J84" i="6"/>
  <c r="I84" i="6"/>
  <c r="H84" i="6"/>
  <c r="G84" i="6"/>
  <c r="F84" i="6"/>
  <c r="E84" i="6"/>
  <c r="Q83" i="6"/>
  <c r="P83" i="6"/>
  <c r="D83" i="6"/>
  <c r="C83" i="6"/>
  <c r="P82" i="6"/>
  <c r="D82" i="6"/>
  <c r="C82" i="6"/>
  <c r="Q81" i="6"/>
  <c r="D81" i="6"/>
  <c r="C81" i="6"/>
  <c r="P80" i="6"/>
  <c r="D80" i="6"/>
  <c r="C80" i="6"/>
  <c r="Q79" i="6"/>
  <c r="P79" i="6"/>
  <c r="D79" i="6"/>
  <c r="C79" i="6"/>
  <c r="AF78" i="6"/>
  <c r="AB78" i="6"/>
  <c r="AA78" i="6"/>
  <c r="Z78" i="6"/>
  <c r="Y78" i="6"/>
  <c r="X78" i="6"/>
  <c r="W78" i="6"/>
  <c r="V78" i="6"/>
  <c r="U78" i="6"/>
  <c r="T78" i="6"/>
  <c r="S78" i="6"/>
  <c r="R78" i="6"/>
  <c r="O78" i="6"/>
  <c r="N78" i="6"/>
  <c r="M78" i="6"/>
  <c r="L78" i="6"/>
  <c r="K78" i="6"/>
  <c r="J78" i="6"/>
  <c r="I78" i="6"/>
  <c r="H78" i="6"/>
  <c r="G78" i="6"/>
  <c r="F78" i="6"/>
  <c r="E78" i="6"/>
  <c r="P76" i="6"/>
  <c r="D76" i="6"/>
  <c r="C76" i="6"/>
  <c r="Q75" i="6"/>
  <c r="P75" i="6"/>
  <c r="D75" i="6"/>
  <c r="C75" i="6"/>
  <c r="Q74" i="6"/>
  <c r="P74" i="6"/>
  <c r="D74" i="6"/>
  <c r="C74" i="6"/>
  <c r="Q73" i="6"/>
  <c r="P73" i="6"/>
  <c r="D73" i="6"/>
  <c r="C73" i="6"/>
  <c r="Q71" i="6"/>
  <c r="P71" i="6"/>
  <c r="D71" i="6"/>
  <c r="C71" i="6"/>
  <c r="C70" i="6"/>
  <c r="AF70" i="6"/>
  <c r="AB70" i="6"/>
  <c r="AA70" i="6"/>
  <c r="Z70" i="6"/>
  <c r="Y70" i="6"/>
  <c r="X70" i="6"/>
  <c r="W70" i="6"/>
  <c r="V70" i="6"/>
  <c r="U70" i="6"/>
  <c r="T70" i="6"/>
  <c r="S70" i="6"/>
  <c r="R70" i="6"/>
  <c r="O70" i="6"/>
  <c r="N70" i="6"/>
  <c r="M70" i="6"/>
  <c r="L70" i="6"/>
  <c r="K70" i="6"/>
  <c r="J70" i="6"/>
  <c r="I70" i="6"/>
  <c r="H70" i="6"/>
  <c r="G70" i="6"/>
  <c r="F70" i="6"/>
  <c r="E70" i="6"/>
  <c r="D66" i="6"/>
  <c r="C66" i="6"/>
  <c r="AF65" i="6"/>
  <c r="AF64" i="6"/>
  <c r="AE65" i="6"/>
  <c r="AE64" i="6"/>
  <c r="AB65" i="6"/>
  <c r="AB64" i="6"/>
  <c r="AA65" i="6"/>
  <c r="AA64" i="6"/>
  <c r="Z65" i="6"/>
  <c r="Z64" i="6"/>
  <c r="Y65" i="6"/>
  <c r="Y64" i="6"/>
  <c r="X65" i="6"/>
  <c r="W65" i="6"/>
  <c r="W64" i="6"/>
  <c r="V65" i="6"/>
  <c r="V64" i="6"/>
  <c r="U65" i="6"/>
  <c r="U64" i="6"/>
  <c r="T65" i="6"/>
  <c r="T64" i="6"/>
  <c r="S65" i="6"/>
  <c r="S64" i="6"/>
  <c r="R65" i="6"/>
  <c r="R64" i="6"/>
  <c r="Q65" i="6"/>
  <c r="Q64" i="6"/>
  <c r="P65" i="6"/>
  <c r="P64" i="6"/>
  <c r="O65" i="6"/>
  <c r="O64" i="6"/>
  <c r="N65" i="6"/>
  <c r="N64" i="6"/>
  <c r="M65" i="6"/>
  <c r="M64" i="6"/>
  <c r="L65" i="6"/>
  <c r="L64" i="6"/>
  <c r="K65" i="6"/>
  <c r="K64" i="6"/>
  <c r="J65" i="6"/>
  <c r="J64" i="6"/>
  <c r="I65" i="6"/>
  <c r="I64" i="6"/>
  <c r="H65" i="6"/>
  <c r="H64" i="6"/>
  <c r="G65" i="6"/>
  <c r="G64" i="6"/>
  <c r="F65" i="6"/>
  <c r="F64" i="6"/>
  <c r="E65" i="6"/>
  <c r="E64" i="6"/>
  <c r="X64" i="6"/>
  <c r="Q63" i="6"/>
  <c r="P63" i="6"/>
  <c r="D63" i="6"/>
  <c r="C63" i="6"/>
  <c r="Q62" i="6"/>
  <c r="P62" i="6"/>
  <c r="D62" i="6"/>
  <c r="C62" i="6"/>
  <c r="AF61" i="6"/>
  <c r="AF60" i="6"/>
  <c r="AB61" i="6"/>
  <c r="AB60" i="6"/>
  <c r="AA61" i="6"/>
  <c r="AA60" i="6"/>
  <c r="Z61" i="6"/>
  <c r="Y61" i="6"/>
  <c r="X61" i="6"/>
  <c r="X60" i="6"/>
  <c r="W61" i="6"/>
  <c r="W60" i="6"/>
  <c r="V61" i="6"/>
  <c r="U61" i="6"/>
  <c r="U60" i="6"/>
  <c r="T61" i="6"/>
  <c r="T60" i="6"/>
  <c r="S61" i="6"/>
  <c r="R61" i="6"/>
  <c r="R60" i="6"/>
  <c r="O61" i="6"/>
  <c r="O60" i="6"/>
  <c r="N61" i="6"/>
  <c r="N60" i="6"/>
  <c r="M61" i="6"/>
  <c r="M60" i="6"/>
  <c r="L61" i="6"/>
  <c r="K61" i="6"/>
  <c r="K60" i="6"/>
  <c r="J61" i="6"/>
  <c r="J60" i="6"/>
  <c r="I61" i="6"/>
  <c r="I60" i="6"/>
  <c r="H61" i="6"/>
  <c r="G61" i="6"/>
  <c r="G60" i="6"/>
  <c r="F61" i="6"/>
  <c r="F60" i="6"/>
  <c r="E61" i="6"/>
  <c r="E60" i="6"/>
  <c r="Z60" i="6"/>
  <c r="Y60" i="6"/>
  <c r="V60" i="6"/>
  <c r="L60" i="6"/>
  <c r="H60" i="6"/>
  <c r="Q57" i="6"/>
  <c r="P57" i="6"/>
  <c r="D57" i="6"/>
  <c r="C57" i="6"/>
  <c r="Q56" i="6"/>
  <c r="P56" i="6"/>
  <c r="D56" i="6"/>
  <c r="AB55" i="6"/>
  <c r="AB54" i="6"/>
  <c r="AB53" i="6"/>
  <c r="AB52" i="6"/>
  <c r="AA55" i="6"/>
  <c r="AA54" i="6"/>
  <c r="Z55" i="6"/>
  <c r="Z54" i="6"/>
  <c r="Z53" i="6"/>
  <c r="Y55" i="6"/>
  <c r="Y54" i="6"/>
  <c r="X55" i="6"/>
  <c r="X54" i="6"/>
  <c r="W55" i="6"/>
  <c r="W54" i="6"/>
  <c r="W53" i="6"/>
  <c r="W52" i="6"/>
  <c r="V55" i="6"/>
  <c r="V54" i="6"/>
  <c r="V53" i="6"/>
  <c r="U55" i="6"/>
  <c r="U54" i="6"/>
  <c r="U53" i="6"/>
  <c r="U52" i="6"/>
  <c r="T55" i="6"/>
  <c r="T54" i="6"/>
  <c r="T53" i="6"/>
  <c r="T52" i="6"/>
  <c r="S55" i="6"/>
  <c r="S54" i="6"/>
  <c r="R55" i="6"/>
  <c r="R54" i="6"/>
  <c r="R53" i="6"/>
  <c r="O55" i="6"/>
  <c r="O54" i="6"/>
  <c r="O53" i="6"/>
  <c r="O52" i="6"/>
  <c r="N55" i="6"/>
  <c r="N54" i="6"/>
  <c r="N53" i="6"/>
  <c r="M55" i="6"/>
  <c r="M54" i="6"/>
  <c r="M53" i="6"/>
  <c r="L55" i="6"/>
  <c r="L54" i="6"/>
  <c r="L53" i="6"/>
  <c r="L52" i="6"/>
  <c r="K55" i="6"/>
  <c r="K54" i="6"/>
  <c r="K53" i="6"/>
  <c r="K52" i="6"/>
  <c r="J55" i="6"/>
  <c r="J54" i="6"/>
  <c r="I55" i="6"/>
  <c r="I54" i="6"/>
  <c r="H55" i="6"/>
  <c r="H54" i="6"/>
  <c r="G55" i="6"/>
  <c r="G54" i="6"/>
  <c r="G53" i="6"/>
  <c r="G52" i="6"/>
  <c r="F55" i="6"/>
  <c r="F54" i="6"/>
  <c r="F53" i="6"/>
  <c r="E55" i="6"/>
  <c r="E54" i="6"/>
  <c r="E53" i="6"/>
  <c r="R48" i="6"/>
  <c r="Q48" i="6"/>
  <c r="P48" i="6"/>
  <c r="O48" i="6"/>
  <c r="K48" i="6"/>
  <c r="J48" i="6"/>
  <c r="H48" i="6"/>
  <c r="G48" i="6"/>
  <c r="F48" i="6"/>
  <c r="E48" i="6"/>
  <c r="R47" i="6"/>
  <c r="O47" i="6"/>
  <c r="K47" i="6"/>
  <c r="H47" i="6"/>
  <c r="G47" i="6"/>
  <c r="F47" i="6"/>
  <c r="E47" i="6"/>
  <c r="R46" i="6"/>
  <c r="Q46" i="6"/>
  <c r="P46" i="6"/>
  <c r="O46" i="6"/>
  <c r="K46" i="6"/>
  <c r="J46" i="6"/>
  <c r="H46" i="6"/>
  <c r="G46" i="6"/>
  <c r="F46" i="6"/>
  <c r="E46" i="6"/>
  <c r="AB45" i="6"/>
  <c r="AA45" i="6"/>
  <c r="Z45" i="6"/>
  <c r="Y45" i="6"/>
  <c r="X45" i="6"/>
  <c r="W45" i="6"/>
  <c r="V45" i="6"/>
  <c r="U45" i="6"/>
  <c r="T45" i="6"/>
  <c r="S45" i="6"/>
  <c r="N45" i="6"/>
  <c r="M45" i="6"/>
  <c r="L45" i="6"/>
  <c r="AA42" i="6"/>
  <c r="Z42" i="6"/>
  <c r="T42" i="6"/>
  <c r="N42" i="6"/>
  <c r="T31" i="6"/>
  <c r="G31" i="6"/>
  <c r="Q30" i="6"/>
  <c r="P30" i="6"/>
  <c r="D30" i="6"/>
  <c r="C30" i="6"/>
  <c r="Q29" i="6"/>
  <c r="P29" i="6"/>
  <c r="D29" i="6"/>
  <c r="C29" i="6"/>
  <c r="Q28" i="6"/>
  <c r="P28" i="6"/>
  <c r="D28" i="6"/>
  <c r="C28" i="6"/>
  <c r="Q27" i="6"/>
  <c r="P27" i="6"/>
  <c r="D27" i="6"/>
  <c r="C27" i="6"/>
  <c r="Q26" i="6"/>
  <c r="P26" i="6"/>
  <c r="D26" i="6"/>
  <c r="C26" i="6"/>
  <c r="Q25" i="6"/>
  <c r="P25" i="6"/>
  <c r="D25" i="6"/>
  <c r="C25" i="6"/>
  <c r="Q24" i="6"/>
  <c r="P24" i="6"/>
  <c r="D24" i="6"/>
  <c r="C24" i="6"/>
  <c r="Q23" i="6"/>
  <c r="P23" i="6"/>
  <c r="D23" i="6"/>
  <c r="C23" i="6"/>
  <c r="Q22" i="6"/>
  <c r="D22" i="6"/>
  <c r="C22" i="6"/>
  <c r="Q21" i="6"/>
  <c r="P21" i="6"/>
  <c r="D21" i="6"/>
  <c r="C21" i="6"/>
  <c r="Q20" i="6"/>
  <c r="P20" i="6"/>
  <c r="D20" i="6"/>
  <c r="C20" i="6"/>
  <c r="AB19" i="6"/>
  <c r="AA19" i="6"/>
  <c r="Z19" i="6"/>
  <c r="Y19" i="6"/>
  <c r="X19" i="6"/>
  <c r="W19" i="6"/>
  <c r="V19" i="6"/>
  <c r="U19" i="6"/>
  <c r="T19" i="6"/>
  <c r="T15" i="6"/>
  <c r="Q15" i="6"/>
  <c r="S19" i="6"/>
  <c r="R19" i="6"/>
  <c r="O19" i="6"/>
  <c r="K19" i="6"/>
  <c r="J19" i="6"/>
  <c r="H19" i="6"/>
  <c r="G19" i="6"/>
  <c r="F19" i="6"/>
  <c r="E19" i="6"/>
  <c r="J17" i="6"/>
  <c r="I17" i="6"/>
  <c r="D17" i="6"/>
  <c r="J16" i="6"/>
  <c r="I16" i="6"/>
  <c r="D16" i="6"/>
  <c r="J15" i="6"/>
  <c r="I15" i="6"/>
  <c r="D103" i="5"/>
  <c r="D102" i="5"/>
  <c r="D101" i="5"/>
  <c r="D100" i="5"/>
  <c r="AB102" i="5"/>
  <c r="AA102" i="5"/>
  <c r="AA101" i="5"/>
  <c r="AA100" i="5"/>
  <c r="Z102" i="5"/>
  <c r="Z101" i="5"/>
  <c r="Z100" i="5"/>
  <c r="Y102" i="5"/>
  <c r="Y101" i="5"/>
  <c r="X102" i="5"/>
  <c r="X101" i="5"/>
  <c r="X100" i="5"/>
  <c r="W102" i="5"/>
  <c r="W101" i="5"/>
  <c r="W100" i="5"/>
  <c r="V102" i="5"/>
  <c r="V101" i="5"/>
  <c r="V100" i="5"/>
  <c r="U102" i="5"/>
  <c r="U101" i="5"/>
  <c r="T102" i="5"/>
  <c r="T101" i="5"/>
  <c r="T100" i="5"/>
  <c r="S102" i="5"/>
  <c r="S101" i="5"/>
  <c r="S100" i="5"/>
  <c r="R102" i="5"/>
  <c r="R101" i="5"/>
  <c r="R100" i="5"/>
  <c r="Q102" i="5"/>
  <c r="Q101" i="5"/>
  <c r="Q100" i="5"/>
  <c r="P102" i="5"/>
  <c r="P101" i="5"/>
  <c r="P100" i="5"/>
  <c r="O102" i="5"/>
  <c r="O101" i="5"/>
  <c r="O100" i="5"/>
  <c r="N102" i="5"/>
  <c r="N101" i="5"/>
  <c r="N100" i="5"/>
  <c r="M102" i="5"/>
  <c r="M101" i="5"/>
  <c r="M100" i="5"/>
  <c r="L102" i="5"/>
  <c r="L101" i="5"/>
  <c r="L100" i="5"/>
  <c r="K102" i="5"/>
  <c r="K101" i="5"/>
  <c r="K100" i="5"/>
  <c r="J102" i="5"/>
  <c r="J101" i="5"/>
  <c r="J100" i="5"/>
  <c r="I102" i="5"/>
  <c r="I101" i="5"/>
  <c r="H102" i="5"/>
  <c r="H101" i="5"/>
  <c r="H100" i="5"/>
  <c r="G102" i="5"/>
  <c r="G101" i="5"/>
  <c r="G100" i="5"/>
  <c r="F102" i="5"/>
  <c r="F101" i="5"/>
  <c r="F100" i="5"/>
  <c r="E102" i="5"/>
  <c r="E101" i="5"/>
  <c r="AB101" i="5"/>
  <c r="AB100" i="5"/>
  <c r="Q98" i="5"/>
  <c r="P98" i="5"/>
  <c r="D98" i="5"/>
  <c r="C98" i="5"/>
  <c r="P97" i="5"/>
  <c r="D97" i="5"/>
  <c r="AB96" i="5"/>
  <c r="AA96" i="5"/>
  <c r="Z96" i="5"/>
  <c r="Y96" i="5"/>
  <c r="X96" i="5"/>
  <c r="W96" i="5"/>
  <c r="V96" i="5"/>
  <c r="U96" i="5"/>
  <c r="T96" i="5"/>
  <c r="S96" i="5"/>
  <c r="R96" i="5"/>
  <c r="O96" i="5"/>
  <c r="N96" i="5"/>
  <c r="M96" i="5"/>
  <c r="L96" i="5"/>
  <c r="K96" i="5"/>
  <c r="J96" i="5"/>
  <c r="I96" i="5"/>
  <c r="H96" i="5"/>
  <c r="G96" i="5"/>
  <c r="F96" i="5"/>
  <c r="E96" i="5"/>
  <c r="W95" i="5"/>
  <c r="V95" i="5"/>
  <c r="Q95" i="5"/>
  <c r="J95" i="5"/>
  <c r="I95" i="5"/>
  <c r="D95" i="5"/>
  <c r="W94" i="5"/>
  <c r="V94" i="5"/>
  <c r="Q94" i="5"/>
  <c r="J94" i="5"/>
  <c r="D94" i="5"/>
  <c r="J93" i="5"/>
  <c r="I93" i="5"/>
  <c r="D93" i="5"/>
  <c r="AB92" i="5"/>
  <c r="AA92" i="5"/>
  <c r="Z92" i="5"/>
  <c r="Z91" i="5"/>
  <c r="Z90" i="5"/>
  <c r="Y92" i="5"/>
  <c r="X92" i="5"/>
  <c r="U92" i="5"/>
  <c r="T92" i="5"/>
  <c r="S92" i="5"/>
  <c r="R92" i="5"/>
  <c r="O92" i="5"/>
  <c r="N92" i="5"/>
  <c r="M92" i="5"/>
  <c r="L92" i="5"/>
  <c r="K92" i="5"/>
  <c r="H92" i="5"/>
  <c r="G92" i="5"/>
  <c r="F92" i="5"/>
  <c r="E92" i="5"/>
  <c r="D88" i="5"/>
  <c r="AB87" i="5"/>
  <c r="AB86" i="5"/>
  <c r="AB85" i="5"/>
  <c r="AB84" i="5"/>
  <c r="AB83" i="5"/>
  <c r="AB82" i="5"/>
  <c r="AA87" i="5"/>
  <c r="AA86" i="5"/>
  <c r="AA85" i="5"/>
  <c r="AA84" i="5"/>
  <c r="AA83" i="5"/>
  <c r="AA82" i="5"/>
  <c r="Z87" i="5"/>
  <c r="Z86" i="5"/>
  <c r="Z85" i="5"/>
  <c r="Z84" i="5"/>
  <c r="Z83" i="5"/>
  <c r="Z82" i="5"/>
  <c r="Y87" i="5"/>
  <c r="Y86" i="5"/>
  <c r="Y85" i="5"/>
  <c r="Y84" i="5"/>
  <c r="Y83" i="5"/>
  <c r="Y82" i="5"/>
  <c r="X87" i="5"/>
  <c r="X86" i="5"/>
  <c r="X85" i="5"/>
  <c r="X84" i="5"/>
  <c r="X83" i="5"/>
  <c r="X82" i="5"/>
  <c r="W87" i="5"/>
  <c r="W86" i="5"/>
  <c r="W85" i="5"/>
  <c r="W84" i="5"/>
  <c r="W83" i="5"/>
  <c r="W82" i="5"/>
  <c r="V87" i="5"/>
  <c r="V86" i="5"/>
  <c r="V85" i="5"/>
  <c r="V84" i="5"/>
  <c r="V83" i="5"/>
  <c r="V82" i="5"/>
  <c r="U87" i="5"/>
  <c r="U86" i="5"/>
  <c r="U85" i="5"/>
  <c r="U84" i="5"/>
  <c r="U83" i="5"/>
  <c r="U82" i="5"/>
  <c r="T87" i="5"/>
  <c r="T86" i="5"/>
  <c r="T85" i="5"/>
  <c r="T84" i="5"/>
  <c r="T83" i="5"/>
  <c r="T82" i="5"/>
  <c r="S87" i="5"/>
  <c r="S86" i="5"/>
  <c r="S85" i="5"/>
  <c r="S84" i="5"/>
  <c r="S83" i="5"/>
  <c r="S82" i="5"/>
  <c r="R87" i="5"/>
  <c r="R86" i="5"/>
  <c r="R85" i="5"/>
  <c r="R84" i="5"/>
  <c r="R83" i="5"/>
  <c r="R82" i="5"/>
  <c r="Q87" i="5"/>
  <c r="Q86" i="5"/>
  <c r="Q85" i="5"/>
  <c r="Q84" i="5"/>
  <c r="P87" i="5"/>
  <c r="O87" i="5"/>
  <c r="O86" i="5"/>
  <c r="O85" i="5"/>
  <c r="O84" i="5"/>
  <c r="O83" i="5"/>
  <c r="O82" i="5"/>
  <c r="N87" i="5"/>
  <c r="N86" i="5"/>
  <c r="N85" i="5"/>
  <c r="N84" i="5"/>
  <c r="N83" i="5"/>
  <c r="N82" i="5"/>
  <c r="M87" i="5"/>
  <c r="M86" i="5"/>
  <c r="M85" i="5"/>
  <c r="M84" i="5"/>
  <c r="L87" i="5"/>
  <c r="L86" i="5"/>
  <c r="L85" i="5"/>
  <c r="L84" i="5"/>
  <c r="L83" i="5"/>
  <c r="L82" i="5"/>
  <c r="K87" i="5"/>
  <c r="K86" i="5"/>
  <c r="K85" i="5"/>
  <c r="K84" i="5"/>
  <c r="K83" i="5"/>
  <c r="K82" i="5"/>
  <c r="J87" i="5"/>
  <c r="J86" i="5"/>
  <c r="J85" i="5"/>
  <c r="J84" i="5"/>
  <c r="J83" i="5"/>
  <c r="J82" i="5"/>
  <c r="I87" i="5"/>
  <c r="I86" i="5"/>
  <c r="I85" i="5"/>
  <c r="I84" i="5"/>
  <c r="I83" i="5"/>
  <c r="I82" i="5"/>
  <c r="H87" i="5"/>
  <c r="H86" i="5"/>
  <c r="H85" i="5"/>
  <c r="H84" i="5"/>
  <c r="H83" i="5"/>
  <c r="H82" i="5"/>
  <c r="G87" i="5"/>
  <c r="G86" i="5"/>
  <c r="G85" i="5"/>
  <c r="G84" i="5"/>
  <c r="G83" i="5"/>
  <c r="G82" i="5"/>
  <c r="F87" i="5"/>
  <c r="F86" i="5"/>
  <c r="F85" i="5"/>
  <c r="F84" i="5"/>
  <c r="F83" i="5"/>
  <c r="F82" i="5"/>
  <c r="E87" i="5"/>
  <c r="E86" i="5"/>
  <c r="E85" i="5"/>
  <c r="E84" i="5"/>
  <c r="E83" i="5"/>
  <c r="E82" i="5"/>
  <c r="Q80" i="5"/>
  <c r="P80" i="5"/>
  <c r="D80" i="5"/>
  <c r="C80" i="5"/>
  <c r="Q79" i="5"/>
  <c r="P79" i="5"/>
  <c r="D79" i="5"/>
  <c r="C79" i="5"/>
  <c r="AB78" i="5"/>
  <c r="AA78" i="5"/>
  <c r="Z78" i="5"/>
  <c r="Y78" i="5"/>
  <c r="X78" i="5"/>
  <c r="W78" i="5"/>
  <c r="V78" i="5"/>
  <c r="U78" i="5"/>
  <c r="T78" i="5"/>
  <c r="S78" i="5"/>
  <c r="R78" i="5"/>
  <c r="O78" i="5"/>
  <c r="N78" i="5"/>
  <c r="M78" i="5"/>
  <c r="L78" i="5"/>
  <c r="K78" i="5"/>
  <c r="J78" i="5"/>
  <c r="I78" i="5"/>
  <c r="H78" i="5"/>
  <c r="G78" i="5"/>
  <c r="F78" i="5"/>
  <c r="E78" i="5"/>
  <c r="Q77" i="5"/>
  <c r="P77" i="5"/>
  <c r="D77" i="5"/>
  <c r="C77" i="5"/>
  <c r="C76" i="5"/>
  <c r="AB76" i="5"/>
  <c r="AA76" i="5"/>
  <c r="AA75" i="5"/>
  <c r="AA74" i="5"/>
  <c r="AA73" i="5"/>
  <c r="AA72" i="5"/>
  <c r="Z76" i="5"/>
  <c r="Z75" i="5"/>
  <c r="Z74" i="5"/>
  <c r="Z73" i="5"/>
  <c r="Z72" i="5"/>
  <c r="Y76" i="5"/>
  <c r="Y75" i="5"/>
  <c r="Y74" i="5"/>
  <c r="Y73" i="5"/>
  <c r="Y72" i="5"/>
  <c r="X76" i="5"/>
  <c r="W76" i="5"/>
  <c r="W75" i="5"/>
  <c r="W74" i="5"/>
  <c r="W73" i="5"/>
  <c r="W72" i="5"/>
  <c r="V76" i="5"/>
  <c r="V75" i="5"/>
  <c r="V74" i="5"/>
  <c r="V73" i="5"/>
  <c r="V72" i="5"/>
  <c r="U76" i="5"/>
  <c r="U75" i="5"/>
  <c r="U74" i="5"/>
  <c r="T76" i="5"/>
  <c r="S76" i="5"/>
  <c r="S75" i="5"/>
  <c r="S74" i="5"/>
  <c r="S73" i="5"/>
  <c r="S72" i="5"/>
  <c r="R76" i="5"/>
  <c r="R75" i="5"/>
  <c r="R74" i="5"/>
  <c r="R73" i="5"/>
  <c r="R72" i="5"/>
  <c r="O76" i="5"/>
  <c r="N76" i="5"/>
  <c r="M76" i="5"/>
  <c r="L76" i="5"/>
  <c r="K76" i="5"/>
  <c r="K75" i="5"/>
  <c r="K74" i="5"/>
  <c r="K73" i="5"/>
  <c r="K72" i="5"/>
  <c r="J76" i="5"/>
  <c r="I76" i="5"/>
  <c r="H76" i="5"/>
  <c r="G76" i="5"/>
  <c r="F76" i="5"/>
  <c r="E76" i="5"/>
  <c r="Q71" i="5"/>
  <c r="D71" i="5"/>
  <c r="AB70" i="5"/>
  <c r="AB69" i="5"/>
  <c r="AB68" i="5"/>
  <c r="AB67" i="5"/>
  <c r="AA70" i="5"/>
  <c r="AA69" i="5"/>
  <c r="AA68" i="5"/>
  <c r="AA67" i="5"/>
  <c r="Z70" i="5"/>
  <c r="Z69" i="5"/>
  <c r="Z68" i="5"/>
  <c r="Z67" i="5"/>
  <c r="Y70" i="5"/>
  <c r="Y69" i="5"/>
  <c r="Y68" i="5"/>
  <c r="Y67" i="5"/>
  <c r="X70" i="5"/>
  <c r="X69" i="5"/>
  <c r="X68" i="5"/>
  <c r="X67" i="5"/>
  <c r="W70" i="5"/>
  <c r="W69" i="5"/>
  <c r="W68" i="5"/>
  <c r="W67" i="5"/>
  <c r="V70" i="5"/>
  <c r="U70" i="5"/>
  <c r="U69" i="5"/>
  <c r="U68" i="5"/>
  <c r="U67" i="5"/>
  <c r="T70" i="5"/>
  <c r="T69" i="5"/>
  <c r="T68" i="5"/>
  <c r="T67" i="5"/>
  <c r="S70" i="5"/>
  <c r="S69" i="5"/>
  <c r="S68" i="5"/>
  <c r="S67" i="5"/>
  <c r="R70" i="5"/>
  <c r="R69" i="5"/>
  <c r="R68" i="5"/>
  <c r="R67" i="5"/>
  <c r="O70" i="5"/>
  <c r="N70" i="5"/>
  <c r="N69" i="5"/>
  <c r="N68" i="5"/>
  <c r="N67" i="5"/>
  <c r="M70" i="5"/>
  <c r="M69" i="5"/>
  <c r="M68" i="5"/>
  <c r="M67" i="5"/>
  <c r="L70" i="5"/>
  <c r="L69" i="5"/>
  <c r="L68" i="5"/>
  <c r="L67" i="5"/>
  <c r="K70" i="5"/>
  <c r="K69" i="5"/>
  <c r="J70" i="5"/>
  <c r="J69" i="5"/>
  <c r="J68" i="5"/>
  <c r="J67" i="5"/>
  <c r="I70" i="5"/>
  <c r="I69" i="5"/>
  <c r="I68" i="5"/>
  <c r="I67" i="5"/>
  <c r="H70" i="5"/>
  <c r="H69" i="5"/>
  <c r="H68" i="5"/>
  <c r="H67" i="5"/>
  <c r="G70" i="5"/>
  <c r="G69" i="5"/>
  <c r="G68" i="5"/>
  <c r="G67" i="5"/>
  <c r="F70" i="5"/>
  <c r="F69" i="5"/>
  <c r="F68" i="5"/>
  <c r="F67" i="5"/>
  <c r="E70" i="5"/>
  <c r="E69" i="5"/>
  <c r="E68" i="5"/>
  <c r="E67" i="5"/>
  <c r="V69" i="5"/>
  <c r="V68" i="5"/>
  <c r="V67" i="5"/>
  <c r="D66" i="5"/>
  <c r="D65" i="5"/>
  <c r="C65" i="5"/>
  <c r="AC65" i="5"/>
  <c r="D64" i="5"/>
  <c r="C64" i="5"/>
  <c r="AC64" i="5"/>
  <c r="D63" i="5"/>
  <c r="C63" i="5"/>
  <c r="AC63" i="5"/>
  <c r="D62" i="5"/>
  <c r="C62" i="5"/>
  <c r="AC62" i="5"/>
  <c r="D61" i="5"/>
  <c r="C61" i="5"/>
  <c r="AC61" i="5"/>
  <c r="D60" i="5"/>
  <c r="C60" i="5"/>
  <c r="F59" i="5"/>
  <c r="E59" i="5"/>
  <c r="Q58" i="5"/>
  <c r="P58" i="5"/>
  <c r="D58" i="5"/>
  <c r="C58" i="5"/>
  <c r="Q57" i="5"/>
  <c r="P57" i="5"/>
  <c r="D57" i="5"/>
  <c r="C57" i="5"/>
  <c r="D56" i="5"/>
  <c r="C56" i="5"/>
  <c r="AC56" i="5"/>
  <c r="Q55" i="5"/>
  <c r="D55" i="5"/>
  <c r="C55" i="5"/>
  <c r="Q54" i="5"/>
  <c r="P54" i="5"/>
  <c r="D54" i="5"/>
  <c r="C54" i="5"/>
  <c r="Q53" i="5"/>
  <c r="P53" i="5"/>
  <c r="D53" i="5"/>
  <c r="AB52" i="5"/>
  <c r="AB46" i="5"/>
  <c r="AA52" i="5"/>
  <c r="AA46" i="5"/>
  <c r="Z52" i="5"/>
  <c r="Z46" i="5"/>
  <c r="Y52" i="5"/>
  <c r="Y46" i="5"/>
  <c r="X52" i="5"/>
  <c r="X46" i="5"/>
  <c r="W52" i="5"/>
  <c r="W46" i="5"/>
  <c r="V52" i="5"/>
  <c r="V46" i="5"/>
  <c r="U52" i="5"/>
  <c r="U46" i="5"/>
  <c r="T52" i="5"/>
  <c r="T46" i="5"/>
  <c r="S52" i="5"/>
  <c r="S46" i="5"/>
  <c r="S19" i="5"/>
  <c r="R52" i="5"/>
  <c r="R46" i="5"/>
  <c r="O52" i="5"/>
  <c r="N52" i="5"/>
  <c r="M52" i="5"/>
  <c r="L52" i="5"/>
  <c r="K52" i="5"/>
  <c r="J52" i="5"/>
  <c r="I52" i="5"/>
  <c r="H52" i="5"/>
  <c r="G52" i="5"/>
  <c r="F52" i="5"/>
  <c r="E52" i="5"/>
  <c r="D51" i="5"/>
  <c r="C51" i="5"/>
  <c r="AC51" i="5"/>
  <c r="Q50" i="5"/>
  <c r="P50" i="5"/>
  <c r="D50" i="5"/>
  <c r="C50" i="5"/>
  <c r="Q49" i="5"/>
  <c r="P49" i="5"/>
  <c r="D49" i="5"/>
  <c r="C49" i="5"/>
  <c r="Q48" i="5"/>
  <c r="P48" i="5"/>
  <c r="D48" i="5"/>
  <c r="C48" i="5"/>
  <c r="D47" i="5"/>
  <c r="Q45" i="5"/>
  <c r="P45" i="5"/>
  <c r="D45" i="5"/>
  <c r="Q44" i="5"/>
  <c r="P44" i="5"/>
  <c r="D44" i="5"/>
  <c r="C44" i="5"/>
  <c r="Q43" i="5"/>
  <c r="D43" i="5"/>
  <c r="C43" i="5"/>
  <c r="Q42" i="5"/>
  <c r="P42" i="5"/>
  <c r="D42" i="5"/>
  <c r="C42" i="5"/>
  <c r="AB41" i="5"/>
  <c r="AA41" i="5"/>
  <c r="Z41" i="5"/>
  <c r="Y41" i="5"/>
  <c r="X41" i="5"/>
  <c r="W41" i="5"/>
  <c r="V41" i="5"/>
  <c r="U41" i="5"/>
  <c r="T41" i="5"/>
  <c r="S41" i="5"/>
  <c r="R41" i="5"/>
  <c r="O41" i="5"/>
  <c r="N41" i="5"/>
  <c r="M41" i="5"/>
  <c r="L41" i="5"/>
  <c r="K41" i="5"/>
  <c r="J41" i="5"/>
  <c r="I41" i="5"/>
  <c r="H41" i="5"/>
  <c r="G41" i="5"/>
  <c r="F41" i="5"/>
  <c r="E41" i="5"/>
  <c r="Q40" i="5"/>
  <c r="P40" i="5"/>
  <c r="D40" i="5"/>
  <c r="C40" i="5"/>
  <c r="Q39" i="5"/>
  <c r="P39" i="5"/>
  <c r="D39" i="5"/>
  <c r="C39" i="5"/>
  <c r="Q38" i="5"/>
  <c r="P38" i="5"/>
  <c r="D38" i="5"/>
  <c r="C38" i="5"/>
  <c r="Q37" i="5"/>
  <c r="P37" i="5"/>
  <c r="D37" i="5"/>
  <c r="C37" i="5"/>
  <c r="Q36" i="5"/>
  <c r="P36" i="5"/>
  <c r="D36" i="5"/>
  <c r="C36" i="5"/>
  <c r="Q35" i="5"/>
  <c r="P35" i="5"/>
  <c r="D35" i="5"/>
  <c r="Q34" i="5"/>
  <c r="P34" i="5"/>
  <c r="D34" i="5"/>
  <c r="C34" i="5"/>
  <c r="AB33" i="5"/>
  <c r="AA33" i="5"/>
  <c r="AA31" i="5"/>
  <c r="Z33" i="5"/>
  <c r="Z31" i="5"/>
  <c r="Y33" i="5"/>
  <c r="X33" i="5"/>
  <c r="W33" i="5"/>
  <c r="W31" i="5"/>
  <c r="V33" i="5"/>
  <c r="V31" i="5"/>
  <c r="U33" i="5"/>
  <c r="T33" i="5"/>
  <c r="S33" i="5"/>
  <c r="S31" i="5"/>
  <c r="R33" i="5"/>
  <c r="R31" i="5"/>
  <c r="O33" i="5"/>
  <c r="N33" i="5"/>
  <c r="M33" i="5"/>
  <c r="M31" i="5"/>
  <c r="L33" i="5"/>
  <c r="L31" i="5"/>
  <c r="K33" i="5"/>
  <c r="J33" i="5"/>
  <c r="I33" i="5"/>
  <c r="I31" i="5"/>
  <c r="H33" i="5"/>
  <c r="H31" i="5"/>
  <c r="G33" i="5"/>
  <c r="F33" i="5"/>
  <c r="F31" i="5"/>
  <c r="E33" i="5"/>
  <c r="E31" i="5"/>
  <c r="D32" i="5"/>
  <c r="C32" i="5"/>
  <c r="AC32" i="5"/>
  <c r="Q27" i="5"/>
  <c r="P27" i="5"/>
  <c r="P26" i="5"/>
  <c r="D27" i="5"/>
  <c r="C27" i="5"/>
  <c r="C26" i="5"/>
  <c r="C25" i="5"/>
  <c r="C24" i="5"/>
  <c r="AB25" i="5"/>
  <c r="X25" i="5"/>
  <c r="T25" i="5"/>
  <c r="N25" i="5"/>
  <c r="N24" i="5"/>
  <c r="J25" i="5"/>
  <c r="J24" i="5"/>
  <c r="F25" i="5"/>
  <c r="F24" i="5"/>
  <c r="E26" i="5"/>
  <c r="AF101" i="1"/>
  <c r="AF100" i="1" s="1"/>
  <c r="AF98" i="1"/>
  <c r="AF90" i="1"/>
  <c r="AF84" i="1"/>
  <c r="AF62" i="1"/>
  <c r="AF61" i="1" s="1"/>
  <c r="S61" i="1"/>
  <c r="T61" i="1"/>
  <c r="U61" i="1"/>
  <c r="V61" i="1"/>
  <c r="W61" i="1"/>
  <c r="X61" i="1"/>
  <c r="Y61" i="1"/>
  <c r="Z61" i="1"/>
  <c r="AA61" i="1"/>
  <c r="AB61" i="1"/>
  <c r="AF71" i="1"/>
  <c r="AF70" i="1" s="1"/>
  <c r="AE71" i="1"/>
  <c r="AE70" i="1" s="1"/>
  <c r="AB71" i="1"/>
  <c r="AB70" i="1" s="1"/>
  <c r="AA71" i="1"/>
  <c r="AA70" i="1" s="1"/>
  <c r="Z71" i="1"/>
  <c r="Z70" i="1" s="1"/>
  <c r="Y71" i="1"/>
  <c r="Y70" i="1" s="1"/>
  <c r="X71" i="1"/>
  <c r="X70" i="1" s="1"/>
  <c r="W71" i="1"/>
  <c r="W70" i="1" s="1"/>
  <c r="V71" i="1"/>
  <c r="V70" i="1" s="1"/>
  <c r="U71" i="1"/>
  <c r="U70" i="1" s="1"/>
  <c r="T71" i="1"/>
  <c r="T70" i="1" s="1"/>
  <c r="S71" i="1"/>
  <c r="S70" i="1" s="1"/>
  <c r="R71" i="1"/>
  <c r="R70" i="1" s="1"/>
  <c r="O71" i="1"/>
  <c r="O70" i="1" s="1"/>
  <c r="N71" i="1"/>
  <c r="N70" i="1" s="1"/>
  <c r="M71" i="1"/>
  <c r="M70" i="1" s="1"/>
  <c r="L71" i="1"/>
  <c r="L70" i="1" s="1"/>
  <c r="K71" i="1"/>
  <c r="K70" i="1" s="1"/>
  <c r="J71" i="1"/>
  <c r="J70" i="1" s="1"/>
  <c r="I71" i="1"/>
  <c r="I70" i="1" s="1"/>
  <c r="H71" i="1"/>
  <c r="H70" i="1" s="1"/>
  <c r="G71" i="1"/>
  <c r="G70" i="1" s="1"/>
  <c r="F71" i="1"/>
  <c r="F70" i="1" s="1"/>
  <c r="AF76" i="1"/>
  <c r="AF67" i="1"/>
  <c r="AF66" i="1" s="1"/>
  <c r="AF236" i="6"/>
  <c r="AF164" i="6"/>
  <c r="AF163" i="6"/>
  <c r="U223" i="6"/>
  <c r="U222" i="6"/>
  <c r="P315" i="6"/>
  <c r="F194" i="6"/>
  <c r="E303" i="6"/>
  <c r="E302" i="6"/>
  <c r="P309" i="6"/>
  <c r="H36" i="6"/>
  <c r="L36" i="6"/>
  <c r="P36" i="6"/>
  <c r="T36" i="6"/>
  <c r="X36" i="6"/>
  <c r="AB36" i="6"/>
  <c r="G179" i="6"/>
  <c r="G178" i="6"/>
  <c r="G175" i="6"/>
  <c r="K179" i="6"/>
  <c r="K178" i="6"/>
  <c r="O179" i="6"/>
  <c r="O178" i="6"/>
  <c r="U164" i="6"/>
  <c r="U163" i="6"/>
  <c r="U159" i="6"/>
  <c r="U155" i="6"/>
  <c r="Y164" i="6"/>
  <c r="Y163" i="6"/>
  <c r="Y159" i="6"/>
  <c r="Y155" i="6"/>
  <c r="AF235" i="6"/>
  <c r="AF234" i="6"/>
  <c r="AF223" i="6"/>
  <c r="AF222" i="6"/>
  <c r="AF221" i="6"/>
  <c r="AF208" i="6"/>
  <c r="AF193" i="6"/>
  <c r="AF179" i="6"/>
  <c r="AF178" i="6"/>
  <c r="AF175" i="6"/>
  <c r="AF159" i="6"/>
  <c r="AF155" i="6"/>
  <c r="AF140" i="6"/>
  <c r="AF139" i="6"/>
  <c r="AF136" i="6"/>
  <c r="AF101" i="6"/>
  <c r="AF95" i="6"/>
  <c r="AF94" i="6"/>
  <c r="AF81" i="5"/>
  <c r="AF75" i="5"/>
  <c r="AF74" i="5"/>
  <c r="AF73" i="5"/>
  <c r="AF72" i="5"/>
  <c r="AF31" i="5"/>
  <c r="AF30" i="5"/>
  <c r="AF29" i="5"/>
  <c r="AF28" i="5"/>
  <c r="H18" i="5"/>
  <c r="G46" i="5"/>
  <c r="K46" i="5"/>
  <c r="K19" i="5"/>
  <c r="J19" i="5"/>
  <c r="O46" i="5"/>
  <c r="D76" i="5"/>
  <c r="T91" i="5"/>
  <c r="T90" i="5"/>
  <c r="Q26" i="5"/>
  <c r="Q25" i="5"/>
  <c r="Q24" i="5"/>
  <c r="S18" i="5"/>
  <c r="M18" i="5"/>
  <c r="E46" i="5"/>
  <c r="E30" i="5"/>
  <c r="E29" i="5"/>
  <c r="I46" i="5"/>
  <c r="I30" i="5"/>
  <c r="M46" i="5"/>
  <c r="M30" i="5"/>
  <c r="M29" i="5"/>
  <c r="R91" i="5"/>
  <c r="R90" i="5"/>
  <c r="W92" i="5"/>
  <c r="W91" i="5"/>
  <c r="W90" i="5"/>
  <c r="M99" i="5"/>
  <c r="W99" i="5"/>
  <c r="E18" i="5"/>
  <c r="AA18" i="5"/>
  <c r="AC49" i="5"/>
  <c r="P96" i="5"/>
  <c r="N99" i="5"/>
  <c r="Z18" i="5"/>
  <c r="S99" i="5"/>
  <c r="E99" i="5"/>
  <c r="R99" i="5"/>
  <c r="Z99" i="5"/>
  <c r="M91" i="5"/>
  <c r="M90" i="5"/>
  <c r="C95" i="5"/>
  <c r="L18" i="5"/>
  <c r="R18" i="5"/>
  <c r="E91" i="5"/>
  <c r="E90" i="5"/>
  <c r="K91" i="5"/>
  <c r="K90" i="5"/>
  <c r="O91" i="5"/>
  <c r="O90" i="5"/>
  <c r="Q96" i="5"/>
  <c r="U91" i="5"/>
  <c r="U90" i="5"/>
  <c r="Y91" i="5"/>
  <c r="Y90" i="5"/>
  <c r="J99" i="5"/>
  <c r="V19" i="5"/>
  <c r="AC58" i="5"/>
  <c r="C78" i="5"/>
  <c r="C75" i="5"/>
  <c r="C74" i="5"/>
  <c r="C73" i="5"/>
  <c r="C72" i="5"/>
  <c r="G24" i="5"/>
  <c r="K24" i="5"/>
  <c r="S24" i="5"/>
  <c r="W24" i="5"/>
  <c r="G31" i="5"/>
  <c r="G30" i="5"/>
  <c r="G29" i="5"/>
  <c r="K31" i="5"/>
  <c r="K18" i="5"/>
  <c r="O31" i="5"/>
  <c r="O18" i="5"/>
  <c r="U31" i="5"/>
  <c r="U30" i="5"/>
  <c r="U29" i="5"/>
  <c r="U16" i="5"/>
  <c r="U15" i="5"/>
  <c r="U14" i="5"/>
  <c r="Y31" i="5"/>
  <c r="Y30" i="5"/>
  <c r="Y29" i="5"/>
  <c r="Y16" i="5"/>
  <c r="Y15" i="5"/>
  <c r="Y14" i="5"/>
  <c r="G91" i="5"/>
  <c r="G90" i="5"/>
  <c r="X91" i="5"/>
  <c r="X90" i="5"/>
  <c r="AB91" i="5"/>
  <c r="AB90" i="5"/>
  <c r="T24" i="5"/>
  <c r="X24" i="5"/>
  <c r="AB24" i="5"/>
  <c r="Z19" i="5"/>
  <c r="AA30" i="5"/>
  <c r="AA29" i="5"/>
  <c r="AA16" i="5"/>
  <c r="AA15" i="5"/>
  <c r="AA14" i="5"/>
  <c r="Y19" i="5"/>
  <c r="F75" i="5"/>
  <c r="F74" i="5"/>
  <c r="F73" i="5"/>
  <c r="F72" i="5"/>
  <c r="H91" i="5"/>
  <c r="H90" i="5"/>
  <c r="F91" i="5"/>
  <c r="F90" i="5"/>
  <c r="N91" i="5"/>
  <c r="N90" i="5"/>
  <c r="F99" i="5"/>
  <c r="R19" i="5"/>
  <c r="J31" i="5"/>
  <c r="N31" i="5"/>
  <c r="N18" i="5"/>
  <c r="T31" i="5"/>
  <c r="T30" i="5"/>
  <c r="T29" i="5"/>
  <c r="X31" i="5"/>
  <c r="X30" i="5"/>
  <c r="X29" i="5"/>
  <c r="AB31" i="5"/>
  <c r="AB18" i="5"/>
  <c r="H75" i="5"/>
  <c r="H74" i="5"/>
  <c r="H73" i="5"/>
  <c r="H72" i="5"/>
  <c r="L75" i="5"/>
  <c r="L74" i="5"/>
  <c r="L73" i="5"/>
  <c r="L72" i="5"/>
  <c r="Q76" i="5"/>
  <c r="G75" i="5"/>
  <c r="O75" i="5"/>
  <c r="O74" i="5"/>
  <c r="O73" i="5"/>
  <c r="O72" i="5"/>
  <c r="U23" i="5"/>
  <c r="U19" i="5"/>
  <c r="AC38" i="5"/>
  <c r="AC54" i="5"/>
  <c r="AC57" i="5"/>
  <c r="F23" i="5"/>
  <c r="R30" i="5"/>
  <c r="R29" i="5"/>
  <c r="R16" i="5"/>
  <c r="R15" i="5"/>
  <c r="R14" i="5"/>
  <c r="V30" i="5"/>
  <c r="V29" i="5"/>
  <c r="Z30" i="5"/>
  <c r="AC36" i="5"/>
  <c r="AA91" i="5"/>
  <c r="AA90" i="5"/>
  <c r="Y23" i="5"/>
  <c r="J23" i="5"/>
  <c r="N23" i="5"/>
  <c r="AA23" i="5"/>
  <c r="Q52" i="5"/>
  <c r="Q46" i="5"/>
  <c r="Q19" i="5"/>
  <c r="S91" i="5"/>
  <c r="S90" i="5"/>
  <c r="D92" i="5"/>
  <c r="K99" i="5"/>
  <c r="O99" i="5"/>
  <c r="H99" i="5"/>
  <c r="L99" i="5"/>
  <c r="V99" i="5"/>
  <c r="U99" i="5"/>
  <c r="Y99" i="5"/>
  <c r="J75" i="5"/>
  <c r="J74" i="5"/>
  <c r="J73" i="5"/>
  <c r="J72" i="5"/>
  <c r="N75" i="5"/>
  <c r="N74" i="5"/>
  <c r="N73" i="5"/>
  <c r="N72" i="5"/>
  <c r="T75" i="5"/>
  <c r="T74" i="5"/>
  <c r="T73" i="5"/>
  <c r="T72" i="5"/>
  <c r="X75" i="5"/>
  <c r="X74" i="5"/>
  <c r="X73" i="5"/>
  <c r="X72" i="5"/>
  <c r="AB75" i="5"/>
  <c r="AB74" i="5"/>
  <c r="AB73" i="5"/>
  <c r="AB72" i="5"/>
  <c r="P94" i="5"/>
  <c r="G99" i="5"/>
  <c r="T99" i="5"/>
  <c r="X99" i="5"/>
  <c r="AB99" i="5"/>
  <c r="H23" i="5"/>
  <c r="P71" i="5"/>
  <c r="Q70" i="5"/>
  <c r="Q69" i="5"/>
  <c r="Q68" i="5"/>
  <c r="Q67" i="5"/>
  <c r="P95" i="5"/>
  <c r="V92" i="5"/>
  <c r="D26" i="5"/>
  <c r="D25" i="5"/>
  <c r="D24" i="5"/>
  <c r="AC44" i="5"/>
  <c r="O23" i="5"/>
  <c r="I23" i="5"/>
  <c r="C35" i="5"/>
  <c r="AC35" i="5"/>
  <c r="D33" i="5"/>
  <c r="AC40" i="5"/>
  <c r="AC50" i="5"/>
  <c r="H46" i="5"/>
  <c r="L46" i="5"/>
  <c r="L30" i="5"/>
  <c r="L29" i="5"/>
  <c r="L16" i="5"/>
  <c r="L15" i="5"/>
  <c r="L14" i="5"/>
  <c r="C97" i="5"/>
  <c r="AC97" i="5"/>
  <c r="D96" i="5"/>
  <c r="F46" i="5"/>
  <c r="J46" i="5"/>
  <c r="N46" i="5"/>
  <c r="D78" i="5"/>
  <c r="AA19" i="5"/>
  <c r="AC98" i="5"/>
  <c r="AA99" i="5"/>
  <c r="L91" i="5"/>
  <c r="L90" i="5"/>
  <c r="E236" i="6"/>
  <c r="E235" i="6"/>
  <c r="E234" i="6"/>
  <c r="O236" i="6"/>
  <c r="O235" i="6"/>
  <c r="O234" i="6"/>
  <c r="R108" i="6"/>
  <c r="V108" i="6"/>
  <c r="Z108" i="6"/>
  <c r="AC76" i="6"/>
  <c r="G194" i="6"/>
  <c r="M194" i="6"/>
  <c r="S194" i="6"/>
  <c r="Y194" i="6"/>
  <c r="M223" i="6"/>
  <c r="M222" i="6"/>
  <c r="M221" i="6"/>
  <c r="S223" i="6"/>
  <c r="X101" i="6"/>
  <c r="X95" i="6"/>
  <c r="X43" i="6"/>
  <c r="Z101" i="6"/>
  <c r="Z95" i="6"/>
  <c r="Z43" i="6"/>
  <c r="S77" i="6"/>
  <c r="S72" i="6"/>
  <c r="S40" i="6"/>
  <c r="Q153" i="6"/>
  <c r="Q152" i="6"/>
  <c r="C199" i="6"/>
  <c r="E223" i="6"/>
  <c r="E222" i="6"/>
  <c r="E221" i="6"/>
  <c r="AC168" i="6"/>
  <c r="Y223" i="6"/>
  <c r="D299" i="6"/>
  <c r="D298" i="6"/>
  <c r="E108" i="6"/>
  <c r="I108" i="6"/>
  <c r="M108" i="6"/>
  <c r="U194" i="6"/>
  <c r="L223" i="6"/>
  <c r="L222" i="6"/>
  <c r="L221" i="6"/>
  <c r="R223" i="6"/>
  <c r="R222" i="6"/>
  <c r="R221" i="6"/>
  <c r="AC29" i="6"/>
  <c r="G108" i="6"/>
  <c r="K108" i="6"/>
  <c r="O108" i="6"/>
  <c r="Y108" i="6"/>
  <c r="F108" i="6"/>
  <c r="D224" i="6"/>
  <c r="Q272" i="6"/>
  <c r="Q271" i="6"/>
  <c r="Q267" i="6"/>
  <c r="D102" i="6"/>
  <c r="D150" i="6"/>
  <c r="H194" i="6"/>
  <c r="N194" i="6"/>
  <c r="C216" i="6"/>
  <c r="G236" i="6"/>
  <c r="G235" i="6"/>
  <c r="G234" i="6"/>
  <c r="F303" i="6"/>
  <c r="F302" i="6"/>
  <c r="K303" i="6"/>
  <c r="K302" i="6"/>
  <c r="O303" i="6"/>
  <c r="O302" i="6"/>
  <c r="U303" i="6"/>
  <c r="U302" i="6"/>
  <c r="AA303" i="6"/>
  <c r="AA302" i="6"/>
  <c r="M303" i="6"/>
  <c r="M302" i="6"/>
  <c r="E77" i="6"/>
  <c r="E72" i="6"/>
  <c r="E69" i="6"/>
  <c r="I77" i="6"/>
  <c r="I72" i="6"/>
  <c r="J164" i="6"/>
  <c r="J163" i="6"/>
  <c r="Z164" i="6"/>
  <c r="Z163" i="6"/>
  <c r="Z159" i="6"/>
  <c r="C261" i="6"/>
  <c r="AC261" i="6"/>
  <c r="L303" i="6"/>
  <c r="L302" i="6"/>
  <c r="AC28" i="6"/>
  <c r="F45" i="6"/>
  <c r="AC80" i="6"/>
  <c r="J108" i="6"/>
  <c r="K140" i="6"/>
  <c r="O140" i="6"/>
  <c r="U140" i="6"/>
  <c r="U139" i="6"/>
  <c r="U136" i="6"/>
  <c r="Y140" i="6"/>
  <c r="C148" i="6"/>
  <c r="AA271" i="6"/>
  <c r="AA267" i="6"/>
  <c r="J42" i="6"/>
  <c r="I42" i="6"/>
  <c r="Y267" i="6"/>
  <c r="G15" i="6"/>
  <c r="D15" i="6"/>
  <c r="C15" i="6"/>
  <c r="D47" i="6"/>
  <c r="I48" i="6"/>
  <c r="AC91" i="6"/>
  <c r="Q102" i="6"/>
  <c r="Q126" i="6"/>
  <c r="W195" i="6"/>
  <c r="Y208" i="6"/>
  <c r="H223" i="6"/>
  <c r="N253" i="6"/>
  <c r="N252" i="6"/>
  <c r="N251" i="6"/>
  <c r="T253" i="6"/>
  <c r="T252" i="6"/>
  <c r="T251" i="6"/>
  <c r="X253" i="6"/>
  <c r="X252" i="6"/>
  <c r="X251" i="6"/>
  <c r="AB253" i="6"/>
  <c r="AB252" i="6"/>
  <c r="AB251" i="6"/>
  <c r="R303" i="6"/>
  <c r="R302" i="6"/>
  <c r="X303" i="6"/>
  <c r="X302" i="6"/>
  <c r="AB303" i="6"/>
  <c r="AB302" i="6"/>
  <c r="Y77" i="6"/>
  <c r="Y72" i="6"/>
  <c r="Y69" i="6"/>
  <c r="Q161" i="6"/>
  <c r="Q160" i="6"/>
  <c r="Q159" i="6"/>
  <c r="E164" i="6"/>
  <c r="E163" i="6"/>
  <c r="I164" i="6"/>
  <c r="I163" i="6"/>
  <c r="I159" i="6"/>
  <c r="I155" i="6"/>
  <c r="M164" i="6"/>
  <c r="M163" i="6"/>
  <c r="D172" i="6"/>
  <c r="K36" i="6"/>
  <c r="S36" i="6"/>
  <c r="C188" i="6"/>
  <c r="AC188" i="6"/>
  <c r="T208" i="6"/>
  <c r="Z208" i="6"/>
  <c r="Y253" i="6"/>
  <c r="Y252" i="6"/>
  <c r="Y251" i="6"/>
  <c r="R271" i="6"/>
  <c r="R267" i="6"/>
  <c r="X271" i="6"/>
  <c r="X267" i="6"/>
  <c r="AB271" i="6"/>
  <c r="AB267" i="6"/>
  <c r="AA39" i="6"/>
  <c r="AC134" i="6"/>
  <c r="M36" i="6"/>
  <c r="Q36" i="6"/>
  <c r="U36" i="6"/>
  <c r="C138" i="6"/>
  <c r="C137" i="6"/>
  <c r="AC137" i="6"/>
  <c r="S140" i="6"/>
  <c r="AA140" i="6"/>
  <c r="H140" i="6"/>
  <c r="L140" i="6"/>
  <c r="M235" i="6"/>
  <c r="M234" i="6"/>
  <c r="M271" i="6"/>
  <c r="M267" i="6"/>
  <c r="AC110" i="6"/>
  <c r="R164" i="6"/>
  <c r="R163" i="6"/>
  <c r="R159" i="6"/>
  <c r="V164" i="6"/>
  <c r="V163" i="6"/>
  <c r="V159" i="6"/>
  <c r="V155" i="6"/>
  <c r="AA194" i="6"/>
  <c r="F208" i="6"/>
  <c r="L208" i="6"/>
  <c r="M253" i="6"/>
  <c r="M252" i="6"/>
  <c r="M251" i="6"/>
  <c r="V272" i="6"/>
  <c r="U271" i="6"/>
  <c r="U267" i="6"/>
  <c r="P282" i="6"/>
  <c r="P295" i="6"/>
  <c r="G303" i="6"/>
  <c r="G302" i="6"/>
  <c r="P306" i="6"/>
  <c r="H303" i="6"/>
  <c r="H302" i="6"/>
  <c r="C311" i="6"/>
  <c r="AC63" i="6"/>
  <c r="T39" i="6"/>
  <c r="AB39" i="6"/>
  <c r="AC74" i="6"/>
  <c r="V101" i="6"/>
  <c r="V95" i="6"/>
  <c r="AC20" i="6"/>
  <c r="L39" i="6"/>
  <c r="H45" i="6"/>
  <c r="G77" i="6"/>
  <c r="G72" i="6"/>
  <c r="G40" i="6"/>
  <c r="K77" i="6"/>
  <c r="K72" i="6"/>
  <c r="K40" i="6"/>
  <c r="O77" i="6"/>
  <c r="O72" i="6"/>
  <c r="O40" i="6"/>
  <c r="U77" i="6"/>
  <c r="U72" i="6"/>
  <c r="U69" i="6"/>
  <c r="E140" i="6"/>
  <c r="E139" i="6"/>
  <c r="E136" i="6"/>
  <c r="M140" i="6"/>
  <c r="T140" i="6"/>
  <c r="X140" i="6"/>
  <c r="AB140" i="6"/>
  <c r="AB139" i="6"/>
  <c r="G36" i="6"/>
  <c r="O36" i="6"/>
  <c r="W36" i="6"/>
  <c r="AA36" i="6"/>
  <c r="H39" i="6"/>
  <c r="L179" i="6"/>
  <c r="P201" i="6"/>
  <c r="L253" i="6"/>
  <c r="L252" i="6"/>
  <c r="L251" i="6"/>
  <c r="R253" i="6"/>
  <c r="R252" i="6"/>
  <c r="R251" i="6"/>
  <c r="V253" i="6"/>
  <c r="V252" i="6"/>
  <c r="V251" i="6"/>
  <c r="E271" i="6"/>
  <c r="E267" i="6"/>
  <c r="T271" i="6"/>
  <c r="T267" i="6"/>
  <c r="Z271" i="6"/>
  <c r="Z267" i="6"/>
  <c r="J296" i="6"/>
  <c r="S303" i="6"/>
  <c r="S302" i="6"/>
  <c r="Y303" i="6"/>
  <c r="Y302" i="6"/>
  <c r="I69" i="6"/>
  <c r="AC27" i="6"/>
  <c r="X39" i="6"/>
  <c r="R101" i="6"/>
  <c r="R95" i="6"/>
  <c r="I46" i="6"/>
  <c r="S39" i="6"/>
  <c r="D70" i="6"/>
  <c r="AC75" i="6"/>
  <c r="AC79" i="6"/>
  <c r="AC86" i="6"/>
  <c r="AC90" i="6"/>
  <c r="M77" i="6"/>
  <c r="M72" i="6"/>
  <c r="M69" i="6"/>
  <c r="F101" i="6"/>
  <c r="F95" i="6"/>
  <c r="F94" i="6"/>
  <c r="N101" i="6"/>
  <c r="N95" i="6"/>
  <c r="N94" i="6"/>
  <c r="D104" i="6"/>
  <c r="T101" i="6"/>
  <c r="T95" i="6"/>
  <c r="T43" i="6"/>
  <c r="AB101" i="6"/>
  <c r="AB95" i="6"/>
  <c r="AB43" i="6"/>
  <c r="K208" i="6"/>
  <c r="O208" i="6"/>
  <c r="L235" i="6"/>
  <c r="L234" i="6"/>
  <c r="Y53" i="6"/>
  <c r="Y52" i="6"/>
  <c r="S53" i="6"/>
  <c r="S52" i="6"/>
  <c r="X53" i="6"/>
  <c r="X52" i="6"/>
  <c r="D65" i="6"/>
  <c r="D64" i="6"/>
  <c r="G39" i="6"/>
  <c r="K39" i="6"/>
  <c r="O39" i="6"/>
  <c r="Y39" i="6"/>
  <c r="D78" i="6"/>
  <c r="H77" i="6"/>
  <c r="H72" i="6"/>
  <c r="L77" i="6"/>
  <c r="L72" i="6"/>
  <c r="R77" i="6"/>
  <c r="R72" i="6"/>
  <c r="R69" i="6"/>
  <c r="V77" i="6"/>
  <c r="V72" i="6"/>
  <c r="V69" i="6"/>
  <c r="Z77" i="6"/>
  <c r="Z72" i="6"/>
  <c r="Z69" i="6"/>
  <c r="AC83" i="6"/>
  <c r="F77" i="6"/>
  <c r="F72" i="6"/>
  <c r="F69" i="6"/>
  <c r="J77" i="6"/>
  <c r="J72" i="6"/>
  <c r="J69" i="6"/>
  <c r="N77" i="6"/>
  <c r="N72" i="6"/>
  <c r="N69" i="6"/>
  <c r="N68" i="6"/>
  <c r="AC98" i="6"/>
  <c r="AC116" i="6"/>
  <c r="U108" i="6"/>
  <c r="F140" i="6"/>
  <c r="F139" i="6"/>
  <c r="J235" i="6"/>
  <c r="J234" i="6"/>
  <c r="N235" i="6"/>
  <c r="N234" i="6"/>
  <c r="P281" i="6"/>
  <c r="Y59" i="6"/>
  <c r="Y58" i="6"/>
  <c r="S208" i="6"/>
  <c r="AC25" i="6"/>
  <c r="U39" i="6"/>
  <c r="D46" i="6"/>
  <c r="AC46" i="6"/>
  <c r="J53" i="6"/>
  <c r="J52" i="6"/>
  <c r="E59" i="6"/>
  <c r="E58" i="6"/>
  <c r="M59" i="6"/>
  <c r="M58" i="6"/>
  <c r="U59" i="6"/>
  <c r="U58" i="6"/>
  <c r="D84" i="6"/>
  <c r="W77" i="6"/>
  <c r="W72" i="6"/>
  <c r="AA77" i="6"/>
  <c r="AA72" i="6"/>
  <c r="AA40" i="6"/>
  <c r="H101" i="6"/>
  <c r="H95" i="6"/>
  <c r="H43" i="6"/>
  <c r="L101" i="6"/>
  <c r="L95" i="6"/>
  <c r="L43" i="6"/>
  <c r="J101" i="6"/>
  <c r="J95" i="6"/>
  <c r="AC114" i="6"/>
  <c r="W140" i="6"/>
  <c r="D148" i="6"/>
  <c r="C206" i="6"/>
  <c r="D204" i="6"/>
  <c r="P207" i="6"/>
  <c r="AC207" i="6"/>
  <c r="Q204" i="6"/>
  <c r="C238" i="6"/>
  <c r="AC238" i="6"/>
  <c r="D237" i="6"/>
  <c r="D236" i="6"/>
  <c r="Z278" i="6"/>
  <c r="E52" i="6"/>
  <c r="M52" i="6"/>
  <c r="AA53" i="6"/>
  <c r="AA52" i="6"/>
  <c r="V277" i="6"/>
  <c r="V276" i="6"/>
  <c r="W276" i="6"/>
  <c r="T14" i="6"/>
  <c r="AC23" i="6"/>
  <c r="H53" i="6"/>
  <c r="H52" i="6"/>
  <c r="AC85" i="6"/>
  <c r="AC89" i="6"/>
  <c r="C143" i="6"/>
  <c r="AC143" i="6"/>
  <c r="C154" i="6"/>
  <c r="C153" i="6"/>
  <c r="C152" i="6"/>
  <c r="X194" i="6"/>
  <c r="X193" i="6"/>
  <c r="AB194" i="6"/>
  <c r="C198" i="6"/>
  <c r="AC198" i="6"/>
  <c r="K271" i="6"/>
  <c r="K267" i="6"/>
  <c r="O271" i="6"/>
  <c r="O267" i="6"/>
  <c r="V305" i="6"/>
  <c r="V304" i="6"/>
  <c r="W304" i="6"/>
  <c r="I53" i="6"/>
  <c r="I52" i="6"/>
  <c r="T164" i="6"/>
  <c r="T163" i="6"/>
  <c r="X164" i="6"/>
  <c r="X163" i="6"/>
  <c r="AB164" i="6"/>
  <c r="AB163" i="6"/>
  <c r="W186" i="6"/>
  <c r="W185" i="6"/>
  <c r="V186" i="6"/>
  <c r="V185" i="6"/>
  <c r="C202" i="6"/>
  <c r="AC202" i="6"/>
  <c r="E208" i="6"/>
  <c r="X208" i="6"/>
  <c r="AB208" i="6"/>
  <c r="H208" i="6"/>
  <c r="G223" i="6"/>
  <c r="K223" i="6"/>
  <c r="O223" i="6"/>
  <c r="AB223" i="6"/>
  <c r="Z253" i="6"/>
  <c r="Z252" i="6"/>
  <c r="Z251" i="6"/>
  <c r="Q254" i="6"/>
  <c r="F271" i="6"/>
  <c r="F267" i="6"/>
  <c r="C290" i="6"/>
  <c r="C297" i="6"/>
  <c r="C296" i="6"/>
  <c r="N278" i="6"/>
  <c r="C306" i="6"/>
  <c r="C312" i="6"/>
  <c r="F164" i="6"/>
  <c r="F163" i="6"/>
  <c r="N164" i="6"/>
  <c r="N163" i="6"/>
  <c r="AC173" i="6"/>
  <c r="O175" i="6"/>
  <c r="F179" i="6"/>
  <c r="F178" i="6"/>
  <c r="J179" i="6"/>
  <c r="J178" i="6"/>
  <c r="N179" i="6"/>
  <c r="H179" i="6"/>
  <c r="S175" i="6"/>
  <c r="C191" i="6"/>
  <c r="E194" i="6"/>
  <c r="E193" i="6"/>
  <c r="Z194" i="6"/>
  <c r="Z193" i="6"/>
  <c r="AC205" i="6"/>
  <c r="AA208" i="6"/>
  <c r="G208" i="6"/>
  <c r="C213" i="6"/>
  <c r="AC213" i="6"/>
  <c r="C219" i="6"/>
  <c r="AC219" i="6"/>
  <c r="F223" i="6"/>
  <c r="V223" i="6"/>
  <c r="Z223" i="6"/>
  <c r="Q227" i="6"/>
  <c r="P227" i="6"/>
  <c r="S253" i="6"/>
  <c r="S252" i="6"/>
  <c r="S251" i="6"/>
  <c r="W253" i="6"/>
  <c r="W252" i="6"/>
  <c r="W251" i="6"/>
  <c r="AA253" i="6"/>
  <c r="AA252" i="6"/>
  <c r="AA251" i="6"/>
  <c r="E253" i="6"/>
  <c r="E252" i="6"/>
  <c r="E251" i="6"/>
  <c r="U253" i="6"/>
  <c r="U252" i="6"/>
  <c r="U251" i="6"/>
  <c r="P273" i="6"/>
  <c r="S271" i="6"/>
  <c r="S267" i="6"/>
  <c r="AB278" i="6"/>
  <c r="P290" i="6"/>
  <c r="I299" i="6"/>
  <c r="I298" i="6"/>
  <c r="P310" i="6"/>
  <c r="P311" i="6"/>
  <c r="H164" i="6"/>
  <c r="H163" i="6"/>
  <c r="H159" i="6"/>
  <c r="H155" i="6"/>
  <c r="L164" i="6"/>
  <c r="L163" i="6"/>
  <c r="R194" i="6"/>
  <c r="S278" i="6"/>
  <c r="Y278" i="6"/>
  <c r="Q299" i="6"/>
  <c r="Q298" i="6"/>
  <c r="T303" i="6"/>
  <c r="T302" i="6"/>
  <c r="P316" i="6"/>
  <c r="C319" i="6"/>
  <c r="AC323" i="6"/>
  <c r="AC57" i="6"/>
  <c r="H69" i="6"/>
  <c r="H40" i="6"/>
  <c r="C56" i="6"/>
  <c r="C55" i="6"/>
  <c r="C54" i="6"/>
  <c r="D55" i="6"/>
  <c r="D54" i="6"/>
  <c r="AC66" i="6"/>
  <c r="AC65" i="6"/>
  <c r="AC64" i="6"/>
  <c r="C65" i="6"/>
  <c r="C64" i="6"/>
  <c r="C184" i="6"/>
  <c r="C183" i="6"/>
  <c r="AC183" i="6"/>
  <c r="D183" i="6"/>
  <c r="C17" i="6"/>
  <c r="AC26" i="6"/>
  <c r="AC30" i="6"/>
  <c r="E36" i="6"/>
  <c r="W39" i="6"/>
  <c r="O45" i="6"/>
  <c r="S60" i="6"/>
  <c r="S59" i="6"/>
  <c r="S58" i="6"/>
  <c r="F39" i="6"/>
  <c r="N39" i="6"/>
  <c r="J59" i="6"/>
  <c r="J58" i="6"/>
  <c r="AF59" i="6"/>
  <c r="AF58" i="6"/>
  <c r="D92" i="6"/>
  <c r="E101" i="6"/>
  <c r="E95" i="6"/>
  <c r="I101" i="6"/>
  <c r="I95" i="6"/>
  <c r="M101" i="6"/>
  <c r="M95" i="6"/>
  <c r="AC112" i="6"/>
  <c r="C158" i="6"/>
  <c r="AC158" i="6"/>
  <c r="D156" i="6"/>
  <c r="I59" i="6"/>
  <c r="I58" i="6"/>
  <c r="C177" i="6"/>
  <c r="AC177" i="6"/>
  <c r="D176" i="6"/>
  <c r="P269" i="6"/>
  <c r="V268" i="6"/>
  <c r="I317" i="6"/>
  <c r="C317" i="6"/>
  <c r="J307" i="6"/>
  <c r="J303" i="6"/>
  <c r="J302" i="6"/>
  <c r="AC21" i="6"/>
  <c r="G45" i="6"/>
  <c r="C61" i="6"/>
  <c r="C60" i="6"/>
  <c r="T77" i="6"/>
  <c r="T72" i="6"/>
  <c r="X77" i="6"/>
  <c r="X72" i="6"/>
  <c r="AB77" i="6"/>
  <c r="AB72" i="6"/>
  <c r="AF77" i="6"/>
  <c r="AF72" i="6"/>
  <c r="AF69" i="6"/>
  <c r="F136" i="6"/>
  <c r="AC169" i="6"/>
  <c r="C182" i="6"/>
  <c r="C180" i="6"/>
  <c r="D180" i="6"/>
  <c r="Y36" i="6"/>
  <c r="R39" i="6"/>
  <c r="Z39" i="6"/>
  <c r="C78" i="6"/>
  <c r="P107" i="6"/>
  <c r="Q106" i="6"/>
  <c r="Q101" i="6"/>
  <c r="Q95" i="6"/>
  <c r="I147" i="6"/>
  <c r="I141" i="6"/>
  <c r="I140" i="6"/>
  <c r="J141" i="6"/>
  <c r="J140" i="6"/>
  <c r="D161" i="6"/>
  <c r="D160" i="6"/>
  <c r="C162" i="6"/>
  <c r="C161" i="6"/>
  <c r="C160" i="6"/>
  <c r="AC249" i="6"/>
  <c r="S101" i="6"/>
  <c r="S95" i="6"/>
  <c r="S43" i="6"/>
  <c r="W101" i="6"/>
  <c r="W95" i="6"/>
  <c r="AA101" i="6"/>
  <c r="AA95" i="6"/>
  <c r="AA43" i="6"/>
  <c r="T108" i="6"/>
  <c r="X108" i="6"/>
  <c r="AB108" i="6"/>
  <c r="G140" i="6"/>
  <c r="R140" i="6"/>
  <c r="R139" i="6"/>
  <c r="V140" i="6"/>
  <c r="V139" i="6"/>
  <c r="Z140" i="6"/>
  <c r="Z139" i="6"/>
  <c r="C142" i="6"/>
  <c r="AC142" i="6"/>
  <c r="S164" i="6"/>
  <c r="S163" i="6"/>
  <c r="S159" i="6"/>
  <c r="W164" i="6"/>
  <c r="W163" i="6"/>
  <c r="AA164" i="6"/>
  <c r="AA163" i="6"/>
  <c r="AC172" i="6"/>
  <c r="U179" i="6"/>
  <c r="U178" i="6"/>
  <c r="Y179" i="6"/>
  <c r="Y178" i="6"/>
  <c r="C275" i="6"/>
  <c r="G101" i="6"/>
  <c r="G95" i="6"/>
  <c r="K101" i="6"/>
  <c r="K95" i="6"/>
  <c r="O101" i="6"/>
  <c r="O95" i="6"/>
  <c r="AC117" i="6"/>
  <c r="S108" i="6"/>
  <c r="W108" i="6"/>
  <c r="AA108" i="6"/>
  <c r="AB136" i="6"/>
  <c r="Q165" i="6"/>
  <c r="Q164" i="6"/>
  <c r="Q163" i="6"/>
  <c r="K175" i="6"/>
  <c r="J195" i="6"/>
  <c r="I197" i="6"/>
  <c r="C197" i="6"/>
  <c r="C220" i="6"/>
  <c r="C250" i="6"/>
  <c r="AC250" i="6"/>
  <c r="D248" i="6"/>
  <c r="D247" i="6"/>
  <c r="D246" i="6"/>
  <c r="D245" i="6"/>
  <c r="I269" i="6"/>
  <c r="C269" i="6"/>
  <c r="J268" i="6"/>
  <c r="I274" i="6"/>
  <c r="I272" i="6"/>
  <c r="I271" i="6"/>
  <c r="J272" i="6"/>
  <c r="J271" i="6"/>
  <c r="F278" i="6"/>
  <c r="N303" i="6"/>
  <c r="N302" i="6"/>
  <c r="H108" i="6"/>
  <c r="L108" i="6"/>
  <c r="N140" i="6"/>
  <c r="C145" i="6"/>
  <c r="G164" i="6"/>
  <c r="K164" i="6"/>
  <c r="K163" i="6"/>
  <c r="K159" i="6"/>
  <c r="O164" i="6"/>
  <c r="E179" i="6"/>
  <c r="I179" i="6"/>
  <c r="M179" i="6"/>
  <c r="T179" i="6"/>
  <c r="X179" i="6"/>
  <c r="AB179" i="6"/>
  <c r="AB178" i="6"/>
  <c r="P190" i="6"/>
  <c r="P212" i="6"/>
  <c r="Q211" i="6"/>
  <c r="P220" i="6"/>
  <c r="P217" i="6"/>
  <c r="Q217" i="6"/>
  <c r="C225" i="6"/>
  <c r="AC225" i="6"/>
  <c r="I226" i="6"/>
  <c r="I224" i="6"/>
  <c r="I223" i="6"/>
  <c r="J224" i="6"/>
  <c r="J223" i="6"/>
  <c r="D254" i="6"/>
  <c r="C255" i="6"/>
  <c r="C254" i="6"/>
  <c r="C262" i="6"/>
  <c r="AC262" i="6"/>
  <c r="C273" i="6"/>
  <c r="C277" i="6"/>
  <c r="C276" i="6"/>
  <c r="L278" i="6"/>
  <c r="P289" i="6"/>
  <c r="P294" i="6"/>
  <c r="AC319" i="6"/>
  <c r="C203" i="6"/>
  <c r="AC203" i="6"/>
  <c r="J204" i="6"/>
  <c r="I204" i="6"/>
  <c r="R208" i="6"/>
  <c r="D211" i="6"/>
  <c r="C214" i="6"/>
  <c r="AC214" i="6"/>
  <c r="C215" i="6"/>
  <c r="AC215" i="6"/>
  <c r="U221" i="6"/>
  <c r="T223" i="6"/>
  <c r="X223" i="6"/>
  <c r="N271" i="6"/>
  <c r="N267" i="6"/>
  <c r="P274" i="6"/>
  <c r="AA278" i="6"/>
  <c r="W286" i="6"/>
  <c r="W285" i="6"/>
  <c r="C289" i="6"/>
  <c r="C294" i="6"/>
  <c r="I304" i="6"/>
  <c r="P312" i="6"/>
  <c r="C315" i="6"/>
  <c r="P317" i="6"/>
  <c r="C190" i="6"/>
  <c r="C200" i="6"/>
  <c r="AC200" i="6"/>
  <c r="C201" i="6"/>
  <c r="N208" i="6"/>
  <c r="F236" i="6"/>
  <c r="C240" i="6"/>
  <c r="AC240" i="6"/>
  <c r="H236" i="6"/>
  <c r="H235" i="6"/>
  <c r="H234" i="6"/>
  <c r="P256" i="6"/>
  <c r="AC256" i="6"/>
  <c r="G271" i="6"/>
  <c r="G267" i="6"/>
  <c r="L271" i="6"/>
  <c r="L267" i="6"/>
  <c r="L266" i="6"/>
  <c r="L265" i="6"/>
  <c r="L264" i="6"/>
  <c r="L263" i="6"/>
  <c r="O278" i="6"/>
  <c r="U278" i="6"/>
  <c r="C281" i="6"/>
  <c r="J292" i="6"/>
  <c r="J291" i="6"/>
  <c r="Z303" i="6"/>
  <c r="Z302" i="6"/>
  <c r="P314" i="6"/>
  <c r="C316" i="6"/>
  <c r="AC316" i="6"/>
  <c r="AA175" i="6"/>
  <c r="K194" i="6"/>
  <c r="K193" i="6"/>
  <c r="O194" i="6"/>
  <c r="O193" i="6"/>
  <c r="P199" i="6"/>
  <c r="D217" i="6"/>
  <c r="W223" i="6"/>
  <c r="AA223" i="6"/>
  <c r="K236" i="6"/>
  <c r="K235" i="6"/>
  <c r="K234" i="6"/>
  <c r="K253" i="6"/>
  <c r="K252" i="6"/>
  <c r="K251" i="6"/>
  <c r="O253" i="6"/>
  <c r="O252" i="6"/>
  <c r="O251" i="6"/>
  <c r="J257" i="6"/>
  <c r="J253" i="6"/>
  <c r="J252" i="6"/>
  <c r="J251" i="6"/>
  <c r="C260" i="6"/>
  <c r="AC260" i="6"/>
  <c r="P275" i="6"/>
  <c r="H271" i="6"/>
  <c r="H267" i="6"/>
  <c r="P287" i="6"/>
  <c r="G278" i="6"/>
  <c r="X278" i="6"/>
  <c r="C295" i="6"/>
  <c r="AC295" i="6"/>
  <c r="R278" i="6"/>
  <c r="J299" i="6"/>
  <c r="J298" i="6"/>
  <c r="C309" i="6"/>
  <c r="AC309" i="6"/>
  <c r="C314" i="6"/>
  <c r="P318" i="6"/>
  <c r="C16" i="6"/>
  <c r="D19" i="6"/>
  <c r="AC24" i="6"/>
  <c r="Q47" i="6"/>
  <c r="R45" i="6"/>
  <c r="P55" i="6"/>
  <c r="I19" i="6"/>
  <c r="E45" i="6"/>
  <c r="P61" i="6"/>
  <c r="AC62" i="6"/>
  <c r="F59" i="6"/>
  <c r="F58" i="6"/>
  <c r="N59" i="6"/>
  <c r="N58" i="6"/>
  <c r="R59" i="6"/>
  <c r="R58" i="6"/>
  <c r="V59" i="6"/>
  <c r="V58" i="6"/>
  <c r="Z59" i="6"/>
  <c r="Z58" i="6"/>
  <c r="AC73" i="6"/>
  <c r="P15" i="6"/>
  <c r="J47" i="6"/>
  <c r="I47" i="6"/>
  <c r="K45" i="6"/>
  <c r="R52" i="6"/>
  <c r="V52" i="6"/>
  <c r="Z52" i="6"/>
  <c r="G59" i="6"/>
  <c r="G58" i="6"/>
  <c r="K59" i="6"/>
  <c r="K58" i="6"/>
  <c r="O59" i="6"/>
  <c r="O58" i="6"/>
  <c r="W59" i="6"/>
  <c r="W58" i="6"/>
  <c r="AA59" i="6"/>
  <c r="AA58" i="6"/>
  <c r="O69" i="6"/>
  <c r="P22" i="6"/>
  <c r="AC22" i="6"/>
  <c r="Q19" i="6"/>
  <c r="F52" i="6"/>
  <c r="N52" i="6"/>
  <c r="P70" i="6"/>
  <c r="AC71" i="6"/>
  <c r="W69" i="6"/>
  <c r="AC128" i="6"/>
  <c r="P126" i="6"/>
  <c r="AC149" i="6"/>
  <c r="P150" i="6"/>
  <c r="AC150" i="6"/>
  <c r="AC151" i="6"/>
  <c r="P181" i="6"/>
  <c r="Q180" i="6"/>
  <c r="Q179" i="6"/>
  <c r="P226" i="6"/>
  <c r="Q224" i="6"/>
  <c r="D227" i="6"/>
  <c r="D223" i="6"/>
  <c r="C228" i="6"/>
  <c r="AC82" i="6"/>
  <c r="AC88" i="6"/>
  <c r="P97" i="6"/>
  <c r="AC97" i="6"/>
  <c r="C99" i="6"/>
  <c r="AC99" i="6"/>
  <c r="AC105" i="6"/>
  <c r="C104" i="6"/>
  <c r="AC113" i="6"/>
  <c r="P145" i="6"/>
  <c r="Q141" i="6"/>
  <c r="Q150" i="6"/>
  <c r="Q148" i="6"/>
  <c r="M208" i="6"/>
  <c r="V216" i="6"/>
  <c r="W211" i="6"/>
  <c r="F36" i="6"/>
  <c r="N36" i="6"/>
  <c r="R36" i="6"/>
  <c r="V36" i="6"/>
  <c r="Z36" i="6"/>
  <c r="E39" i="6"/>
  <c r="M39" i="6"/>
  <c r="N40" i="6"/>
  <c r="R40" i="6"/>
  <c r="Z40" i="6"/>
  <c r="Q55" i="6"/>
  <c r="Q54" i="6"/>
  <c r="Q53" i="6"/>
  <c r="H59" i="6"/>
  <c r="L59" i="6"/>
  <c r="T59" i="6"/>
  <c r="X59" i="6"/>
  <c r="AB59" i="6"/>
  <c r="D61" i="6"/>
  <c r="Q70" i="6"/>
  <c r="C84" i="6"/>
  <c r="AC93" i="6"/>
  <c r="C92" i="6"/>
  <c r="AC92" i="6"/>
  <c r="AC96" i="6"/>
  <c r="P102" i="6"/>
  <c r="AC103" i="6"/>
  <c r="C107" i="6"/>
  <c r="C106" i="6"/>
  <c r="D106" i="6"/>
  <c r="C109" i="6"/>
  <c r="AC109" i="6"/>
  <c r="C127" i="6"/>
  <c r="D126" i="6"/>
  <c r="D129" i="6"/>
  <c r="AC133" i="6"/>
  <c r="P135" i="6"/>
  <c r="Q129" i="6"/>
  <c r="D141" i="6"/>
  <c r="C146" i="6"/>
  <c r="AC146" i="6"/>
  <c r="P152" i="6"/>
  <c r="P161" i="6"/>
  <c r="AC162" i="6"/>
  <c r="I212" i="6"/>
  <c r="J211" i="6"/>
  <c r="Q61" i="6"/>
  <c r="P81" i="6"/>
  <c r="AC81" i="6"/>
  <c r="Q78" i="6"/>
  <c r="P87" i="6"/>
  <c r="Q84" i="6"/>
  <c r="U101" i="6"/>
  <c r="U95" i="6"/>
  <c r="Y101" i="6"/>
  <c r="Y95" i="6"/>
  <c r="P111" i="6"/>
  <c r="AC111" i="6"/>
  <c r="C129" i="6"/>
  <c r="AC132" i="6"/>
  <c r="C144" i="6"/>
  <c r="AC144" i="6"/>
  <c r="V206" i="6"/>
  <c r="W204" i="6"/>
  <c r="W40" i="6"/>
  <c r="AC167" i="6"/>
  <c r="P165" i="6"/>
  <c r="C187" i="6"/>
  <c r="D186" i="6"/>
  <c r="D185" i="6"/>
  <c r="I189" i="6"/>
  <c r="C189" i="6"/>
  <c r="AC189" i="6"/>
  <c r="J186" i="6"/>
  <c r="J185" i="6"/>
  <c r="L194" i="6"/>
  <c r="L193" i="6"/>
  <c r="V210" i="6"/>
  <c r="W209" i="6"/>
  <c r="I218" i="6"/>
  <c r="J217" i="6"/>
  <c r="C280" i="6"/>
  <c r="D279" i="6"/>
  <c r="R175" i="6"/>
  <c r="Z175" i="6"/>
  <c r="P196" i="6"/>
  <c r="Q195" i="6"/>
  <c r="P197" i="6"/>
  <c r="C166" i="6"/>
  <c r="D165" i="6"/>
  <c r="P191" i="6"/>
  <c r="Q186" i="6"/>
  <c r="Q185" i="6"/>
  <c r="T194" i="6"/>
  <c r="C196" i="6"/>
  <c r="D195" i="6"/>
  <c r="V195" i="6"/>
  <c r="V39" i="6"/>
  <c r="C204" i="6"/>
  <c r="U208" i="6"/>
  <c r="I210" i="6"/>
  <c r="J209" i="6"/>
  <c r="C244" i="6"/>
  <c r="D243" i="6"/>
  <c r="D242" i="6"/>
  <c r="C258" i="6"/>
  <c r="D257" i="6"/>
  <c r="N223" i="6"/>
  <c r="N222" i="6"/>
  <c r="C259" i="6"/>
  <c r="AC259" i="6"/>
  <c r="I257" i="6"/>
  <c r="I253" i="6"/>
  <c r="I252" i="6"/>
  <c r="I251" i="6"/>
  <c r="T278" i="6"/>
  <c r="W279" i="6"/>
  <c r="V283" i="6"/>
  <c r="V279" i="6"/>
  <c r="P284" i="6"/>
  <c r="Q279" i="6"/>
  <c r="P235" i="6"/>
  <c r="I235" i="6"/>
  <c r="I234" i="6"/>
  <c r="C270" i="6"/>
  <c r="C268" i="6"/>
  <c r="D268" i="6"/>
  <c r="K278" i="6"/>
  <c r="C233" i="6"/>
  <c r="D232" i="6"/>
  <c r="D231" i="6"/>
  <c r="D230" i="6"/>
  <c r="D229" i="6"/>
  <c r="C237" i="6"/>
  <c r="P258" i="6"/>
  <c r="Q257" i="6"/>
  <c r="D292" i="6"/>
  <c r="D291" i="6"/>
  <c r="H278" i="6"/>
  <c r="Q304" i="6"/>
  <c r="P305" i="6"/>
  <c r="J286" i="6"/>
  <c r="J285" i="6"/>
  <c r="I287" i="6"/>
  <c r="I286" i="6"/>
  <c r="I285" i="6"/>
  <c r="C288" i="6"/>
  <c r="D286" i="6"/>
  <c r="D285" i="6"/>
  <c r="W292" i="6"/>
  <c r="W291" i="6"/>
  <c r="V293" i="6"/>
  <c r="V292" i="6"/>
  <c r="V291" i="6"/>
  <c r="Q296" i="6"/>
  <c r="P297" i="6"/>
  <c r="D304" i="6"/>
  <c r="C305" i="6"/>
  <c r="C308" i="6"/>
  <c r="P321" i="6"/>
  <c r="C324" i="6"/>
  <c r="C48" i="6"/>
  <c r="AC48" i="6"/>
  <c r="D321" i="6"/>
  <c r="W268" i="6"/>
  <c r="M278" i="6"/>
  <c r="I282" i="6"/>
  <c r="C282" i="6"/>
  <c r="J279" i="6"/>
  <c r="V300" i="6"/>
  <c r="W299" i="6"/>
  <c r="W298" i="6"/>
  <c r="Q307" i="6"/>
  <c r="Q321" i="6"/>
  <c r="AC322" i="6"/>
  <c r="P246" i="6"/>
  <c r="P270" i="6"/>
  <c r="D272" i="6"/>
  <c r="D271" i="6"/>
  <c r="W272" i="6"/>
  <c r="E278" i="6"/>
  <c r="P280" i="6"/>
  <c r="C283" i="6"/>
  <c r="V286" i="6"/>
  <c r="V285" i="6"/>
  <c r="Q286" i="6"/>
  <c r="Q285" i="6"/>
  <c r="Q292" i="6"/>
  <c r="Q291" i="6"/>
  <c r="P301" i="6"/>
  <c r="P313" i="6"/>
  <c r="C284" i="6"/>
  <c r="P288" i="6"/>
  <c r="C293" i="6"/>
  <c r="C301" i="6"/>
  <c r="C299" i="6"/>
  <c r="C298" i="6"/>
  <c r="V308" i="6"/>
  <c r="W307" i="6"/>
  <c r="C310" i="6"/>
  <c r="D307" i="6"/>
  <c r="C313" i="6"/>
  <c r="C318" i="6"/>
  <c r="C23" i="5"/>
  <c r="P52" i="5"/>
  <c r="F18" i="5"/>
  <c r="E25" i="5"/>
  <c r="E24" i="5"/>
  <c r="E16" i="5"/>
  <c r="E15" i="5"/>
  <c r="E14" i="5"/>
  <c r="C66" i="5"/>
  <c r="AC66" i="5"/>
  <c r="D59" i="5"/>
  <c r="W30" i="5"/>
  <c r="W29" i="5"/>
  <c r="W19" i="5"/>
  <c r="AC27" i="5"/>
  <c r="S30" i="5"/>
  <c r="O69" i="5"/>
  <c r="O68" i="5"/>
  <c r="O67" i="5"/>
  <c r="P33" i="5"/>
  <c r="AC37" i="5"/>
  <c r="P43" i="5"/>
  <c r="Q41" i="5"/>
  <c r="AC48" i="5"/>
  <c r="C71" i="5"/>
  <c r="C70" i="5"/>
  <c r="C69" i="5"/>
  <c r="C68" i="5"/>
  <c r="C67" i="5"/>
  <c r="D70" i="5"/>
  <c r="D69" i="5"/>
  <c r="D68" i="5"/>
  <c r="D67" i="5"/>
  <c r="C45" i="5"/>
  <c r="AC45" i="5"/>
  <c r="D41" i="5"/>
  <c r="C47" i="5"/>
  <c r="AC60" i="5"/>
  <c r="AC34" i="5"/>
  <c r="AC39" i="5"/>
  <c r="AC42" i="5"/>
  <c r="C53" i="5"/>
  <c r="C52" i="5"/>
  <c r="D52" i="5"/>
  <c r="P55" i="5"/>
  <c r="AC55" i="5"/>
  <c r="Q33" i="5"/>
  <c r="E75" i="5"/>
  <c r="E74" i="5"/>
  <c r="E73" i="5"/>
  <c r="E72" i="5"/>
  <c r="I75" i="5"/>
  <c r="I74" i="5"/>
  <c r="I73" i="5"/>
  <c r="I72" i="5"/>
  <c r="M75" i="5"/>
  <c r="M74" i="5"/>
  <c r="M73" i="5"/>
  <c r="M72" i="5"/>
  <c r="P78" i="5"/>
  <c r="AC79" i="5"/>
  <c r="P76" i="5"/>
  <c r="AC77" i="5"/>
  <c r="I94" i="5"/>
  <c r="I92" i="5"/>
  <c r="I91" i="5"/>
  <c r="I90" i="5"/>
  <c r="J92" i="5"/>
  <c r="J91" i="5"/>
  <c r="J90" i="5"/>
  <c r="Q78" i="5"/>
  <c r="AC80" i="5"/>
  <c r="C88" i="5"/>
  <c r="D87" i="5"/>
  <c r="D86" i="5"/>
  <c r="D85" i="5"/>
  <c r="D84" i="5"/>
  <c r="D83" i="5"/>
  <c r="D82" i="5"/>
  <c r="C93" i="5"/>
  <c r="P86" i="5"/>
  <c r="Q92" i="5"/>
  <c r="I99" i="5"/>
  <c r="C103" i="5"/>
  <c r="S69" i="6"/>
  <c r="C147" i="6"/>
  <c r="AC147" i="6"/>
  <c r="I94" i="6"/>
  <c r="R68" i="6"/>
  <c r="R67" i="6"/>
  <c r="R94" i="6"/>
  <c r="G14" i="6"/>
  <c r="S193" i="6"/>
  <c r="S192" i="6"/>
  <c r="Z94" i="6"/>
  <c r="Z68" i="6"/>
  <c r="Z67" i="6"/>
  <c r="AC154" i="6"/>
  <c r="AC152" i="6"/>
  <c r="C304" i="6"/>
  <c r="T193" i="6"/>
  <c r="T192" i="6"/>
  <c r="AC182" i="6"/>
  <c r="AC275" i="6"/>
  <c r="P277" i="6"/>
  <c r="AC315" i="6"/>
  <c r="AC311" i="6"/>
  <c r="W222" i="6"/>
  <c r="W221" i="6"/>
  <c r="Z222" i="6"/>
  <c r="Z221" i="6"/>
  <c r="I68" i="6"/>
  <c r="I67" i="6"/>
  <c r="T159" i="6"/>
  <c r="T155" i="6"/>
  <c r="D222" i="6"/>
  <c r="D221" i="6"/>
  <c r="Q178" i="6"/>
  <c r="K69" i="6"/>
  <c r="I222" i="6"/>
  <c r="I221" i="6"/>
  <c r="X178" i="6"/>
  <c r="X175" i="6"/>
  <c r="E178" i="6"/>
  <c r="E175" i="6"/>
  <c r="V222" i="6"/>
  <c r="V221" i="6"/>
  <c r="K222" i="6"/>
  <c r="K221" i="6"/>
  <c r="W139" i="6"/>
  <c r="W136" i="6"/>
  <c r="F68" i="6"/>
  <c r="AA193" i="6"/>
  <c r="H139" i="6"/>
  <c r="H136" i="6"/>
  <c r="M159" i="6"/>
  <c r="M155" i="6"/>
  <c r="H222" i="6"/>
  <c r="H221" i="6"/>
  <c r="O139" i="6"/>
  <c r="O136" i="6"/>
  <c r="Z155" i="6"/>
  <c r="N193" i="6"/>
  <c r="Y222" i="6"/>
  <c r="Y221" i="6"/>
  <c r="S222" i="6"/>
  <c r="S221" i="6"/>
  <c r="S174" i="6"/>
  <c r="M193" i="6"/>
  <c r="W159" i="6"/>
  <c r="W155" i="6"/>
  <c r="W178" i="6"/>
  <c r="W175" i="6"/>
  <c r="N159" i="6"/>
  <c r="N155" i="6"/>
  <c r="N192" i="6"/>
  <c r="J222" i="6"/>
  <c r="J221" i="6"/>
  <c r="R193" i="6"/>
  <c r="R192" i="6"/>
  <c r="R174" i="6"/>
  <c r="O222" i="6"/>
  <c r="O221" i="6"/>
  <c r="M139" i="6"/>
  <c r="M136" i="6"/>
  <c r="L139" i="6"/>
  <c r="L136" i="6"/>
  <c r="U193" i="6"/>
  <c r="Q108" i="6"/>
  <c r="X222" i="6"/>
  <c r="X221" i="6"/>
  <c r="T178" i="6"/>
  <c r="T175" i="6"/>
  <c r="N139" i="6"/>
  <c r="N136" i="6"/>
  <c r="J139" i="6"/>
  <c r="J136" i="6"/>
  <c r="H178" i="6"/>
  <c r="H175" i="6"/>
  <c r="G222" i="6"/>
  <c r="G221" i="6"/>
  <c r="D45" i="6"/>
  <c r="X139" i="6"/>
  <c r="X136" i="6"/>
  <c r="AA139" i="6"/>
  <c r="AA136" i="6"/>
  <c r="K136" i="6"/>
  <c r="K139" i="6"/>
  <c r="H193" i="6"/>
  <c r="G193" i="6"/>
  <c r="G192" i="6"/>
  <c r="AF68" i="6"/>
  <c r="AF67" i="6"/>
  <c r="AF38" i="6"/>
  <c r="AG38" i="6"/>
  <c r="F193" i="6"/>
  <c r="F192" i="6"/>
  <c r="V178" i="6"/>
  <c r="V175" i="6"/>
  <c r="AB159" i="6"/>
  <c r="AB155" i="6"/>
  <c r="J159" i="6"/>
  <c r="J155" i="6"/>
  <c r="AC138" i="6"/>
  <c r="AA222" i="6"/>
  <c r="AA221" i="6"/>
  <c r="T221" i="6"/>
  <c r="T222" i="6"/>
  <c r="M178" i="6"/>
  <c r="M175" i="6"/>
  <c r="K155" i="6"/>
  <c r="G139" i="6"/>
  <c r="G136" i="6"/>
  <c r="I139" i="6"/>
  <c r="I136" i="6"/>
  <c r="F222" i="6"/>
  <c r="F221" i="6"/>
  <c r="N178" i="6"/>
  <c r="N175" i="6"/>
  <c r="AB222" i="6"/>
  <c r="AB221" i="6"/>
  <c r="AB193" i="6"/>
  <c r="L178" i="6"/>
  <c r="L175" i="6"/>
  <c r="T136" i="6"/>
  <c r="T139" i="6"/>
  <c r="R155" i="6"/>
  <c r="S139" i="6"/>
  <c r="S136" i="6"/>
  <c r="E159" i="6"/>
  <c r="E155" i="6"/>
  <c r="Y139" i="6"/>
  <c r="Y136" i="6"/>
  <c r="Y193" i="6"/>
  <c r="L159" i="6"/>
  <c r="L155" i="6"/>
  <c r="AA159" i="6"/>
  <c r="AA155" i="6"/>
  <c r="X159" i="6"/>
  <c r="X155" i="6"/>
  <c r="F159" i="6"/>
  <c r="F155" i="6"/>
  <c r="AF192" i="6"/>
  <c r="AF174" i="6"/>
  <c r="AF266" i="6"/>
  <c r="AF265" i="6"/>
  <c r="AF264" i="6"/>
  <c r="AF263" i="6"/>
  <c r="AF22" i="5"/>
  <c r="S29" i="5"/>
  <c r="S16" i="5"/>
  <c r="S17" i="5"/>
  <c r="T23" i="5"/>
  <c r="T16" i="5"/>
  <c r="T15" i="5"/>
  <c r="T14" i="5"/>
  <c r="W23" i="5"/>
  <c r="W16" i="5"/>
  <c r="W15" i="5"/>
  <c r="W14" i="5"/>
  <c r="AB23" i="5"/>
  <c r="S23" i="5"/>
  <c r="S15" i="5"/>
  <c r="S14" i="5"/>
  <c r="G23" i="5"/>
  <c r="M16" i="5"/>
  <c r="M15" i="5"/>
  <c r="M14" i="5"/>
  <c r="X23" i="5"/>
  <c r="X16" i="5"/>
  <c r="X15" i="5"/>
  <c r="X14" i="5"/>
  <c r="K23" i="5"/>
  <c r="D75" i="5"/>
  <c r="D74" i="5"/>
  <c r="D73" i="5"/>
  <c r="D72" i="5"/>
  <c r="Z17" i="5"/>
  <c r="Z29" i="5"/>
  <c r="Z16" i="5"/>
  <c r="Z15" i="5"/>
  <c r="Z14" i="5"/>
  <c r="I29" i="5"/>
  <c r="I16" i="5"/>
  <c r="I15" i="5"/>
  <c r="I14" i="5"/>
  <c r="K30" i="5"/>
  <c r="O19" i="5"/>
  <c r="I19" i="5"/>
  <c r="P92" i="5"/>
  <c r="C33" i="5"/>
  <c r="AC33" i="5"/>
  <c r="X19" i="5"/>
  <c r="U17" i="5"/>
  <c r="W18" i="5"/>
  <c r="N30" i="5"/>
  <c r="P91" i="5"/>
  <c r="P90" i="5"/>
  <c r="S89" i="5"/>
  <c r="S81" i="5"/>
  <c r="U89" i="5"/>
  <c r="U81" i="5"/>
  <c r="O89" i="5"/>
  <c r="O81" i="5"/>
  <c r="H19" i="5"/>
  <c r="T89" i="5"/>
  <c r="T81" i="5"/>
  <c r="N89" i="5"/>
  <c r="N81" i="5"/>
  <c r="J18" i="5"/>
  <c r="I18" i="5"/>
  <c r="AB30" i="5"/>
  <c r="W17" i="5"/>
  <c r="K89" i="5"/>
  <c r="K81" i="5"/>
  <c r="AC95" i="5"/>
  <c r="M89" i="5"/>
  <c r="M81" i="5"/>
  <c r="AA17" i="5"/>
  <c r="Y17" i="5"/>
  <c r="Z89" i="5"/>
  <c r="Z81" i="5"/>
  <c r="AC71" i="5"/>
  <c r="J30" i="5"/>
  <c r="AB89" i="5"/>
  <c r="AB81" i="5"/>
  <c r="U18" i="5"/>
  <c r="C96" i="5"/>
  <c r="AC96" i="5"/>
  <c r="G89" i="5"/>
  <c r="G81" i="5"/>
  <c r="H30" i="5"/>
  <c r="X89" i="5"/>
  <c r="X81" i="5"/>
  <c r="P70" i="5"/>
  <c r="AC70" i="5"/>
  <c r="R17" i="5"/>
  <c r="Q91" i="5"/>
  <c r="Q90" i="5"/>
  <c r="AC78" i="5"/>
  <c r="R89" i="5"/>
  <c r="R81" i="5"/>
  <c r="O30" i="5"/>
  <c r="F89" i="5"/>
  <c r="F81" i="5"/>
  <c r="Y18" i="5"/>
  <c r="G18" i="5"/>
  <c r="Y89" i="5"/>
  <c r="Y81" i="5"/>
  <c r="M17" i="5"/>
  <c r="X18" i="5"/>
  <c r="D91" i="5"/>
  <c r="D90" i="5"/>
  <c r="Q75" i="5"/>
  <c r="Q74" i="5"/>
  <c r="Q73" i="5"/>
  <c r="Q72" i="5"/>
  <c r="AA89" i="5"/>
  <c r="AA81" i="5"/>
  <c r="C94" i="5"/>
  <c r="AC94" i="5"/>
  <c r="F19" i="5"/>
  <c r="H89" i="5"/>
  <c r="H81" i="5"/>
  <c r="T18" i="5"/>
  <c r="AB19" i="5"/>
  <c r="G74" i="5"/>
  <c r="G73" i="5"/>
  <c r="G72" i="5"/>
  <c r="G19" i="5"/>
  <c r="D99" i="5"/>
  <c r="E89" i="5"/>
  <c r="E81" i="5"/>
  <c r="Q31" i="5"/>
  <c r="Q30" i="5"/>
  <c r="D31" i="5"/>
  <c r="AF21" i="5"/>
  <c r="T17" i="5"/>
  <c r="T19" i="5"/>
  <c r="D46" i="5"/>
  <c r="F30" i="5"/>
  <c r="V28" i="5"/>
  <c r="V91" i="5"/>
  <c r="V18" i="5"/>
  <c r="L89" i="5"/>
  <c r="L81" i="5"/>
  <c r="L17" i="5"/>
  <c r="Q99" i="5"/>
  <c r="AC282" i="6"/>
  <c r="D253" i="6"/>
  <c r="D252" i="6"/>
  <c r="D251" i="6"/>
  <c r="Q194" i="6"/>
  <c r="M94" i="6"/>
  <c r="V94" i="6"/>
  <c r="V68" i="6"/>
  <c r="V67" i="6"/>
  <c r="P283" i="6"/>
  <c r="P279" i="6"/>
  <c r="AC281" i="6"/>
  <c r="H192" i="6"/>
  <c r="AC199" i="6"/>
  <c r="N43" i="6"/>
  <c r="M43" i="6"/>
  <c r="AC306" i="6"/>
  <c r="E40" i="6"/>
  <c r="AC318" i="6"/>
  <c r="D140" i="6"/>
  <c r="AC190" i="6"/>
  <c r="U40" i="6"/>
  <c r="C156" i="6"/>
  <c r="R38" i="6"/>
  <c r="E94" i="6"/>
  <c r="Y40" i="6"/>
  <c r="D235" i="6"/>
  <c r="D234" i="6"/>
  <c r="C179" i="6"/>
  <c r="J94" i="6"/>
  <c r="J68" i="6"/>
  <c r="Y266" i="6"/>
  <c r="X266" i="6"/>
  <c r="X265" i="6"/>
  <c r="X264" i="6"/>
  <c r="X263" i="6"/>
  <c r="W303" i="6"/>
  <c r="W302" i="6"/>
  <c r="L192" i="6"/>
  <c r="D101" i="6"/>
  <c r="D95" i="6"/>
  <c r="D43" i="6"/>
  <c r="S38" i="6"/>
  <c r="AB192" i="6"/>
  <c r="Z192" i="6"/>
  <c r="Z174" i="6"/>
  <c r="M38" i="6"/>
  <c r="U38" i="6"/>
  <c r="D164" i="6"/>
  <c r="D163" i="6"/>
  <c r="D159" i="6"/>
  <c r="I186" i="6"/>
  <c r="I185" i="6"/>
  <c r="AC56" i="6"/>
  <c r="AB266" i="6"/>
  <c r="AB265" i="6"/>
  <c r="AB264" i="6"/>
  <c r="AB263" i="6"/>
  <c r="W194" i="6"/>
  <c r="AA69" i="6"/>
  <c r="O192" i="6"/>
  <c r="I195" i="6"/>
  <c r="I194" i="6"/>
  <c r="R43" i="6"/>
  <c r="J175" i="6"/>
  <c r="X192" i="6"/>
  <c r="AA192" i="6"/>
  <c r="AC301" i="6"/>
  <c r="AC255" i="6"/>
  <c r="C274" i="6"/>
  <c r="AC274" i="6"/>
  <c r="Y175" i="6"/>
  <c r="V271" i="6"/>
  <c r="U175" i="6"/>
  <c r="AC270" i="6"/>
  <c r="M266" i="6"/>
  <c r="M44" i="6"/>
  <c r="J208" i="6"/>
  <c r="H266" i="6"/>
  <c r="W94" i="6"/>
  <c r="AC269" i="6"/>
  <c r="M40" i="6"/>
  <c r="Y38" i="6"/>
  <c r="F266" i="6"/>
  <c r="F44" i="6"/>
  <c r="E266" i="6"/>
  <c r="E265" i="6"/>
  <c r="T266" i="6"/>
  <c r="T265" i="6"/>
  <c r="AC107" i="6"/>
  <c r="D77" i="6"/>
  <c r="D72" i="6"/>
  <c r="D69" i="6"/>
  <c r="AC324" i="6"/>
  <c r="P293" i="6"/>
  <c r="P292" i="6"/>
  <c r="W271" i="6"/>
  <c r="W267" i="6"/>
  <c r="AC191" i="6"/>
  <c r="AC153" i="6"/>
  <c r="G69" i="6"/>
  <c r="I45" i="6"/>
  <c r="AC201" i="6"/>
  <c r="AB175" i="6"/>
  <c r="S155" i="6"/>
  <c r="Z38" i="6"/>
  <c r="T94" i="6"/>
  <c r="Z266" i="6"/>
  <c r="Z265" i="6"/>
  <c r="R136" i="6"/>
  <c r="C321" i="6"/>
  <c r="AC321" i="6"/>
  <c r="J278" i="6"/>
  <c r="C77" i="6"/>
  <c r="C72" i="6"/>
  <c r="C69" i="6"/>
  <c r="F40" i="6"/>
  <c r="W43" i="6"/>
  <c r="E38" i="6"/>
  <c r="R266" i="6"/>
  <c r="R265" i="6"/>
  <c r="R264" i="6"/>
  <c r="R263" i="6"/>
  <c r="N266" i="6"/>
  <c r="N265" i="6"/>
  <c r="L94" i="6"/>
  <c r="L41" i="6"/>
  <c r="F43" i="6"/>
  <c r="AC312" i="6"/>
  <c r="Q155" i="6"/>
  <c r="D208" i="6"/>
  <c r="C53" i="6"/>
  <c r="C52" i="6"/>
  <c r="I307" i="6"/>
  <c r="I303" i="6"/>
  <c r="I302" i="6"/>
  <c r="D194" i="6"/>
  <c r="O266" i="6"/>
  <c r="O265" i="6"/>
  <c r="O264" i="6"/>
  <c r="O263" i="6"/>
  <c r="H94" i="6"/>
  <c r="H68" i="6"/>
  <c r="V267" i="6"/>
  <c r="I268" i="6"/>
  <c r="I267" i="6"/>
  <c r="C176" i="6"/>
  <c r="AC176" i="6"/>
  <c r="P106" i="6"/>
  <c r="AC106" i="6"/>
  <c r="H38" i="6"/>
  <c r="G266" i="6"/>
  <c r="G265" i="6"/>
  <c r="G264" i="6"/>
  <c r="G263" i="6"/>
  <c r="U266" i="6"/>
  <c r="U265" i="6"/>
  <c r="U264" i="6"/>
  <c r="U263" i="6"/>
  <c r="F38" i="6"/>
  <c r="Q208" i="6"/>
  <c r="P272" i="6"/>
  <c r="S266" i="6"/>
  <c r="S265" i="6"/>
  <c r="S264" i="6"/>
  <c r="S263" i="6"/>
  <c r="L69" i="6"/>
  <c r="L40" i="6"/>
  <c r="J40" i="6"/>
  <c r="I40" i="6"/>
  <c r="AC310" i="6"/>
  <c r="C292" i="6"/>
  <c r="C291" i="6"/>
  <c r="Q253" i="6"/>
  <c r="Q252" i="6"/>
  <c r="Q251" i="6"/>
  <c r="C226" i="6"/>
  <c r="C224" i="6"/>
  <c r="Q223" i="6"/>
  <c r="S94" i="6"/>
  <c r="S68" i="6"/>
  <c r="S67" i="6"/>
  <c r="D53" i="6"/>
  <c r="D52" i="6"/>
  <c r="F235" i="6"/>
  <c r="F234" i="6"/>
  <c r="K266" i="6"/>
  <c r="K44" i="6"/>
  <c r="D108" i="6"/>
  <c r="K192" i="6"/>
  <c r="AC314" i="6"/>
  <c r="G163" i="6"/>
  <c r="J267" i="6"/>
  <c r="J194" i="6"/>
  <c r="C59" i="6"/>
  <c r="C58" i="6"/>
  <c r="D36" i="6"/>
  <c r="C195" i="6"/>
  <c r="G94" i="6"/>
  <c r="G43" i="6"/>
  <c r="C248" i="6"/>
  <c r="T69" i="6"/>
  <c r="T68" i="6"/>
  <c r="T40" i="6"/>
  <c r="P254" i="6"/>
  <c r="AC254" i="6"/>
  <c r="AC273" i="6"/>
  <c r="AC184" i="6"/>
  <c r="Z136" i="6"/>
  <c r="E43" i="6"/>
  <c r="P148" i="6"/>
  <c r="AC148" i="6"/>
  <c r="AA94" i="6"/>
  <c r="L44" i="6"/>
  <c r="O43" i="6"/>
  <c r="O94" i="6"/>
  <c r="O68" i="6"/>
  <c r="AA266" i="6"/>
  <c r="AA265" i="6"/>
  <c r="AA264" i="6"/>
  <c r="AA263" i="6"/>
  <c r="X44" i="6"/>
  <c r="AB69" i="6"/>
  <c r="AB40" i="6"/>
  <c r="J39" i="6"/>
  <c r="I39" i="6"/>
  <c r="AC277" i="6"/>
  <c r="P276" i="6"/>
  <c r="AC276" i="6"/>
  <c r="AC317" i="6"/>
  <c r="AC294" i="6"/>
  <c r="O163" i="6"/>
  <c r="AC220" i="6"/>
  <c r="K94" i="6"/>
  <c r="K43" i="6"/>
  <c r="AB94" i="6"/>
  <c r="X69" i="6"/>
  <c r="X68" i="6"/>
  <c r="X40" i="6"/>
  <c r="D179" i="6"/>
  <c r="X94" i="6"/>
  <c r="X41" i="6"/>
  <c r="Q94" i="6"/>
  <c r="Q43" i="6"/>
  <c r="E44" i="6"/>
  <c r="AC288" i="6"/>
  <c r="P286" i="6"/>
  <c r="W278" i="6"/>
  <c r="P268" i="6"/>
  <c r="U192" i="6"/>
  <c r="AC196" i="6"/>
  <c r="P195" i="6"/>
  <c r="D278" i="6"/>
  <c r="AC187" i="6"/>
  <c r="C186" i="6"/>
  <c r="C185" i="6"/>
  <c r="P164" i="6"/>
  <c r="U94" i="6"/>
  <c r="U68" i="6"/>
  <c r="U43" i="6"/>
  <c r="Q77" i="6"/>
  <c r="Q72" i="6"/>
  <c r="Q40" i="6"/>
  <c r="Q60" i="6"/>
  <c r="Q59" i="6"/>
  <c r="Q58" i="6"/>
  <c r="Q39" i="6"/>
  <c r="Y192" i="6"/>
  <c r="AC135" i="6"/>
  <c r="P129" i="6"/>
  <c r="AC127" i="6"/>
  <c r="C126" i="6"/>
  <c r="AC126" i="6"/>
  <c r="X58" i="6"/>
  <c r="P216" i="6"/>
  <c r="V211" i="6"/>
  <c r="V43" i="6"/>
  <c r="P141" i="6"/>
  <c r="AC145" i="6"/>
  <c r="P180" i="6"/>
  <c r="AC181" i="6"/>
  <c r="V136" i="6"/>
  <c r="P47" i="6"/>
  <c r="Q45" i="6"/>
  <c r="V307" i="6"/>
  <c r="V303" i="6"/>
  <c r="V302" i="6"/>
  <c r="P308" i="6"/>
  <c r="AC313" i="6"/>
  <c r="AC283" i="6"/>
  <c r="D303" i="6"/>
  <c r="D302" i="6"/>
  <c r="C232" i="6"/>
  <c r="AC233" i="6"/>
  <c r="D267" i="6"/>
  <c r="Q278" i="6"/>
  <c r="I279" i="6"/>
  <c r="I278" i="6"/>
  <c r="C257" i="6"/>
  <c r="C253" i="6"/>
  <c r="C252" i="6"/>
  <c r="C251" i="6"/>
  <c r="F175" i="6"/>
  <c r="C279" i="6"/>
  <c r="W208" i="6"/>
  <c r="W42" i="6"/>
  <c r="V204" i="6"/>
  <c r="V40" i="6"/>
  <c r="P206" i="6"/>
  <c r="AC156" i="6"/>
  <c r="Q69" i="6"/>
  <c r="Q68" i="6"/>
  <c r="T58" i="6"/>
  <c r="M192" i="6"/>
  <c r="C101" i="6"/>
  <c r="C95" i="6"/>
  <c r="AC104" i="6"/>
  <c r="AC55" i="6"/>
  <c r="P54" i="6"/>
  <c r="P53" i="6"/>
  <c r="C45" i="6"/>
  <c r="P245" i="6"/>
  <c r="P300" i="6"/>
  <c r="V299" i="6"/>
  <c r="V298" i="6"/>
  <c r="V278" i="6"/>
  <c r="Y265" i="6"/>
  <c r="Y264" i="6"/>
  <c r="Y263" i="6"/>
  <c r="Y44" i="6"/>
  <c r="C307" i="6"/>
  <c r="AC297" i="6"/>
  <c r="P296" i="6"/>
  <c r="AC296" i="6"/>
  <c r="P304" i="6"/>
  <c r="AC305" i="6"/>
  <c r="C287" i="6"/>
  <c r="AC258" i="6"/>
  <c r="P257" i="6"/>
  <c r="AC257" i="6"/>
  <c r="AC284" i="6"/>
  <c r="C194" i="6"/>
  <c r="AC197" i="6"/>
  <c r="P210" i="6"/>
  <c r="V209" i="6"/>
  <c r="P78" i="6"/>
  <c r="AC102" i="6"/>
  <c r="D60" i="6"/>
  <c r="D39" i="6"/>
  <c r="L58" i="6"/>
  <c r="AC228" i="6"/>
  <c r="C227" i="6"/>
  <c r="AC227" i="6"/>
  <c r="P224" i="6"/>
  <c r="J36" i="6"/>
  <c r="I36" i="6"/>
  <c r="P19" i="6"/>
  <c r="T38" i="6"/>
  <c r="J45" i="6"/>
  <c r="O38" i="6"/>
  <c r="C19" i="6"/>
  <c r="AC280" i="6"/>
  <c r="Q303" i="6"/>
  <c r="Q302" i="6"/>
  <c r="H265" i="6"/>
  <c r="H44" i="6"/>
  <c r="C236" i="6"/>
  <c r="AC237" i="6"/>
  <c r="P234" i="6"/>
  <c r="N38" i="6"/>
  <c r="AC244" i="6"/>
  <c r="C243" i="6"/>
  <c r="C210" i="6"/>
  <c r="C209" i="6"/>
  <c r="I209" i="6"/>
  <c r="AC166" i="6"/>
  <c r="C165" i="6"/>
  <c r="C164" i="6"/>
  <c r="C163" i="6"/>
  <c r="C159" i="6"/>
  <c r="C218" i="6"/>
  <c r="I217" i="6"/>
  <c r="P186" i="6"/>
  <c r="E192" i="6"/>
  <c r="Y94" i="6"/>
  <c r="Y68" i="6"/>
  <c r="Y43" i="6"/>
  <c r="AC87" i="6"/>
  <c r="P84" i="6"/>
  <c r="AC84" i="6"/>
  <c r="C212" i="6"/>
  <c r="I211" i="6"/>
  <c r="AC161" i="6"/>
  <c r="P160" i="6"/>
  <c r="AB58" i="6"/>
  <c r="H58" i="6"/>
  <c r="Q140" i="6"/>
  <c r="Q175" i="6"/>
  <c r="AC70" i="6"/>
  <c r="C141" i="6"/>
  <c r="W38" i="6"/>
  <c r="AC61" i="6"/>
  <c r="P60" i="6"/>
  <c r="K38" i="6"/>
  <c r="AC93" i="5"/>
  <c r="C41" i="5"/>
  <c r="T28" i="5"/>
  <c r="T22" i="5"/>
  <c r="AC103" i="5"/>
  <c r="C102" i="5"/>
  <c r="P75" i="5"/>
  <c r="AC76" i="5"/>
  <c r="AC47" i="5"/>
  <c r="P41" i="5"/>
  <c r="AC43" i="5"/>
  <c r="E17" i="5"/>
  <c r="Z28" i="5"/>
  <c r="Z22" i="5"/>
  <c r="P85" i="5"/>
  <c r="AC88" i="5"/>
  <c r="C87" i="5"/>
  <c r="C59" i="5"/>
  <c r="AC59" i="5"/>
  <c r="P46" i="5"/>
  <c r="P25" i="5"/>
  <c r="P24" i="5"/>
  <c r="AC26" i="5"/>
  <c r="AC52" i="5"/>
  <c r="X28" i="5"/>
  <c r="AC53" i="5"/>
  <c r="X17" i="5"/>
  <c r="E19" i="5"/>
  <c r="M23" i="5"/>
  <c r="T174" i="6"/>
  <c r="E174" i="6"/>
  <c r="L174" i="6"/>
  <c r="AA174" i="6"/>
  <c r="H174" i="6"/>
  <c r="C36" i="6"/>
  <c r="AC36" i="6"/>
  <c r="G174" i="6"/>
  <c r="D40" i="6"/>
  <c r="U44" i="6"/>
  <c r="K174" i="6"/>
  <c r="M174" i="6"/>
  <c r="C303" i="6"/>
  <c r="C302" i="6"/>
  <c r="C272" i="6"/>
  <c r="C271" i="6"/>
  <c r="C267" i="6"/>
  <c r="O174" i="6"/>
  <c r="W174" i="6"/>
  <c r="X174" i="6"/>
  <c r="J193" i="6"/>
  <c r="J192" i="6"/>
  <c r="J174" i="6"/>
  <c r="G68" i="6"/>
  <c r="C178" i="6"/>
  <c r="D139" i="6"/>
  <c r="D136" i="6"/>
  <c r="Z44" i="6"/>
  <c r="K265" i="6"/>
  <c r="K264" i="6"/>
  <c r="O159" i="6"/>
  <c r="O155" i="6"/>
  <c r="L38" i="6"/>
  <c r="J38" i="6"/>
  <c r="I38" i="6"/>
  <c r="L68" i="6"/>
  <c r="AA38" i="6"/>
  <c r="AA68" i="6"/>
  <c r="AA67" i="6"/>
  <c r="AA51" i="6"/>
  <c r="AA50" i="6"/>
  <c r="AF37" i="6"/>
  <c r="AF35" i="6"/>
  <c r="K68" i="6"/>
  <c r="K67" i="6"/>
  <c r="F174" i="6"/>
  <c r="Q136" i="6"/>
  <c r="Q139" i="6"/>
  <c r="C155" i="6"/>
  <c r="T44" i="6"/>
  <c r="G38" i="6"/>
  <c r="AC293" i="6"/>
  <c r="D178" i="6"/>
  <c r="D175" i="6"/>
  <c r="D174" i="6"/>
  <c r="J43" i="6"/>
  <c r="I43" i="6"/>
  <c r="G159" i="6"/>
  <c r="G155" i="6"/>
  <c r="Y174" i="6"/>
  <c r="W193" i="6"/>
  <c r="W192" i="6"/>
  <c r="AF41" i="6"/>
  <c r="AG41" i="6"/>
  <c r="W68" i="6"/>
  <c r="W67" i="6"/>
  <c r="AB174" i="6"/>
  <c r="Q193" i="6"/>
  <c r="Q192" i="6"/>
  <c r="AB68" i="6"/>
  <c r="Q222" i="6"/>
  <c r="Q221" i="6"/>
  <c r="D193" i="6"/>
  <c r="U174" i="6"/>
  <c r="D155" i="6"/>
  <c r="J67" i="6"/>
  <c r="E68" i="6"/>
  <c r="E67" i="6"/>
  <c r="M68" i="6"/>
  <c r="M67" i="6"/>
  <c r="M51" i="6"/>
  <c r="M50" i="6"/>
  <c r="I178" i="6"/>
  <c r="I175" i="6"/>
  <c r="AF51" i="6"/>
  <c r="AF50" i="6"/>
  <c r="Q29" i="5"/>
  <c r="Q16" i="5"/>
  <c r="Q15" i="5"/>
  <c r="Q14" i="5"/>
  <c r="Q17" i="5"/>
  <c r="D19" i="5"/>
  <c r="I28" i="5"/>
  <c r="X22" i="5"/>
  <c r="X21" i="5"/>
  <c r="G16" i="5"/>
  <c r="G15" i="5"/>
  <c r="G14" i="5"/>
  <c r="N17" i="5"/>
  <c r="N29" i="5"/>
  <c r="K17" i="5"/>
  <c r="J17" i="5"/>
  <c r="I17" i="5"/>
  <c r="K29" i="5"/>
  <c r="O17" i="5"/>
  <c r="O29" i="5"/>
  <c r="O16" i="5"/>
  <c r="O15" i="5"/>
  <c r="O14" i="5"/>
  <c r="J29" i="5"/>
  <c r="V17" i="5"/>
  <c r="V90" i="5"/>
  <c r="V16" i="5"/>
  <c r="V15" i="5"/>
  <c r="V14" i="5"/>
  <c r="F17" i="5"/>
  <c r="F29" i="5"/>
  <c r="F16" i="5"/>
  <c r="F15" i="5"/>
  <c r="F14" i="5"/>
  <c r="H29" i="5"/>
  <c r="AB17" i="5"/>
  <c r="AB29" i="5"/>
  <c r="AB16" i="5"/>
  <c r="AB15" i="5"/>
  <c r="AB14" i="5"/>
  <c r="C31" i="5"/>
  <c r="D89" i="5"/>
  <c r="D81" i="5"/>
  <c r="Z21" i="5"/>
  <c r="H17" i="5"/>
  <c r="P69" i="5"/>
  <c r="J89" i="5"/>
  <c r="J81" i="5"/>
  <c r="Q89" i="5"/>
  <c r="Q81" i="5"/>
  <c r="D30" i="5"/>
  <c r="Q18" i="5"/>
  <c r="D18" i="5"/>
  <c r="C92" i="5"/>
  <c r="C91" i="5"/>
  <c r="C90" i="5"/>
  <c r="G17" i="5"/>
  <c r="AC41" i="5"/>
  <c r="P19" i="5"/>
  <c r="I89" i="5"/>
  <c r="I81" i="5"/>
  <c r="I22" i="5"/>
  <c r="AA28" i="5"/>
  <c r="M265" i="6"/>
  <c r="M264" i="6"/>
  <c r="M263" i="6"/>
  <c r="N44" i="6"/>
  <c r="J44" i="6"/>
  <c r="P101" i="6"/>
  <c r="AC101" i="6"/>
  <c r="F265" i="6"/>
  <c r="F264" i="6"/>
  <c r="F263" i="6"/>
  <c r="G44" i="6"/>
  <c r="R37" i="6"/>
  <c r="R35" i="6"/>
  <c r="R34" i="6"/>
  <c r="R32" i="6"/>
  <c r="R31" i="6"/>
  <c r="R18" i="6"/>
  <c r="AB44" i="6"/>
  <c r="AC226" i="6"/>
  <c r="D94" i="6"/>
  <c r="D68" i="6"/>
  <c r="AB41" i="6"/>
  <c r="J266" i="6"/>
  <c r="J265" i="6"/>
  <c r="J264" i="6"/>
  <c r="J263" i="6"/>
  <c r="O44" i="6"/>
  <c r="P39" i="6"/>
  <c r="G67" i="6"/>
  <c r="D192" i="6"/>
  <c r="R51" i="6"/>
  <c r="R50" i="6"/>
  <c r="C108" i="6"/>
  <c r="C94" i="6"/>
  <c r="C68" i="6"/>
  <c r="T67" i="6"/>
  <c r="I266" i="6"/>
  <c r="I265" i="6"/>
  <c r="I264" i="6"/>
  <c r="I263" i="6"/>
  <c r="R41" i="6"/>
  <c r="P253" i="6"/>
  <c r="P252" i="6"/>
  <c r="M41" i="6"/>
  <c r="R44" i="6"/>
  <c r="S51" i="6"/>
  <c r="S50" i="6"/>
  <c r="V266" i="6"/>
  <c r="V44" i="6"/>
  <c r="S41" i="6"/>
  <c r="W266" i="6"/>
  <c r="W44" i="6"/>
  <c r="S44" i="6"/>
  <c r="O67" i="6"/>
  <c r="AA44" i="6"/>
  <c r="G41" i="6"/>
  <c r="N67" i="6"/>
  <c r="P271" i="6"/>
  <c r="AB38" i="6"/>
  <c r="V194" i="6"/>
  <c r="X38" i="6"/>
  <c r="O41" i="6"/>
  <c r="AA41" i="6"/>
  <c r="C247" i="6"/>
  <c r="AC248" i="6"/>
  <c r="H67" i="6"/>
  <c r="N264" i="6"/>
  <c r="N263" i="6"/>
  <c r="N41" i="6"/>
  <c r="AC60" i="6"/>
  <c r="P59" i="6"/>
  <c r="I208" i="6"/>
  <c r="I193" i="6"/>
  <c r="AC253" i="6"/>
  <c r="P299" i="6"/>
  <c r="AC300" i="6"/>
  <c r="AC54" i="6"/>
  <c r="AC206" i="6"/>
  <c r="P204" i="6"/>
  <c r="AC204" i="6"/>
  <c r="Q266" i="6"/>
  <c r="U41" i="6"/>
  <c r="AC268" i="6"/>
  <c r="P285" i="6"/>
  <c r="C140" i="6"/>
  <c r="C39" i="6"/>
  <c r="AC39" i="6"/>
  <c r="C42" i="6"/>
  <c r="AC279" i="6"/>
  <c r="AC224" i="6"/>
  <c r="P223" i="6"/>
  <c r="P222" i="6"/>
  <c r="V208" i="6"/>
  <c r="V42" i="6"/>
  <c r="AC304" i="6"/>
  <c r="Q52" i="6"/>
  <c r="Q67" i="6"/>
  <c r="D266" i="6"/>
  <c r="AC47" i="6"/>
  <c r="P45" i="6"/>
  <c r="AC45" i="6"/>
  <c r="AC216" i="6"/>
  <c r="P211" i="6"/>
  <c r="AC129" i="6"/>
  <c r="P108" i="6"/>
  <c r="AC164" i="6"/>
  <c r="P163" i="6"/>
  <c r="AC163" i="6"/>
  <c r="Z264" i="6"/>
  <c r="Z41" i="6"/>
  <c r="K41" i="6"/>
  <c r="C211" i="6"/>
  <c r="C43" i="6"/>
  <c r="AC212" i="6"/>
  <c r="Y41" i="6"/>
  <c r="C217" i="6"/>
  <c r="AC217" i="6"/>
  <c r="AC218" i="6"/>
  <c r="C242" i="6"/>
  <c r="AC242" i="6"/>
  <c r="AC243" i="6"/>
  <c r="AC19" i="6"/>
  <c r="D59" i="6"/>
  <c r="D38" i="6"/>
  <c r="AC78" i="6"/>
  <c r="P77" i="6"/>
  <c r="P209" i="6"/>
  <c r="AC210" i="6"/>
  <c r="Q38" i="6"/>
  <c r="P307" i="6"/>
  <c r="AC307" i="6"/>
  <c r="AC308" i="6"/>
  <c r="AC141" i="6"/>
  <c r="P140" i="6"/>
  <c r="P139" i="6"/>
  <c r="AC165" i="6"/>
  <c r="P291" i="6"/>
  <c r="AC291" i="6"/>
  <c r="AC292" i="6"/>
  <c r="C40" i="6"/>
  <c r="C223" i="6"/>
  <c r="C222" i="6"/>
  <c r="AC160" i="6"/>
  <c r="AC186" i="6"/>
  <c r="P185" i="6"/>
  <c r="AC185" i="6"/>
  <c r="V38" i="6"/>
  <c r="N221" i="6"/>
  <c r="N174" i="6"/>
  <c r="AC236" i="6"/>
  <c r="H264" i="6"/>
  <c r="H41" i="6"/>
  <c r="S37" i="6"/>
  <c r="S35" i="6"/>
  <c r="S34" i="6"/>
  <c r="S32" i="6"/>
  <c r="S31" i="6"/>
  <c r="S18" i="6"/>
  <c r="S14" i="6"/>
  <c r="T264" i="6"/>
  <c r="T41" i="6"/>
  <c r="C286" i="6"/>
  <c r="C285" i="6"/>
  <c r="C278" i="6"/>
  <c r="AC287" i="6"/>
  <c r="C231" i="6"/>
  <c r="AC232" i="6"/>
  <c r="P179" i="6"/>
  <c r="AC180" i="6"/>
  <c r="AC195" i="6"/>
  <c r="E264" i="6"/>
  <c r="E263" i="6"/>
  <c r="E41" i="6"/>
  <c r="E28" i="5"/>
  <c r="Q23" i="5"/>
  <c r="W89" i="5"/>
  <c r="W81" i="5"/>
  <c r="P84" i="5"/>
  <c r="P83" i="5"/>
  <c r="P82" i="5"/>
  <c r="Y28" i="5"/>
  <c r="C46" i="5"/>
  <c r="AC46" i="5"/>
  <c r="Q28" i="5"/>
  <c r="Q22" i="5"/>
  <c r="AC25" i="5"/>
  <c r="AC75" i="5"/>
  <c r="P74" i="5"/>
  <c r="G28" i="5"/>
  <c r="R28" i="5"/>
  <c r="T21" i="5"/>
  <c r="D23" i="5"/>
  <c r="C86" i="5"/>
  <c r="AC87" i="5"/>
  <c r="E23" i="5"/>
  <c r="E22" i="5"/>
  <c r="C101" i="5"/>
  <c r="AC102" i="5"/>
  <c r="P31" i="5"/>
  <c r="Q174" i="6"/>
  <c r="AA37" i="6"/>
  <c r="AA35" i="6"/>
  <c r="AA34" i="6"/>
  <c r="AA32" i="6"/>
  <c r="AA31" i="6"/>
  <c r="AA18" i="6"/>
  <c r="AA14" i="6"/>
  <c r="M37" i="6"/>
  <c r="M35" i="6"/>
  <c r="M34" i="6"/>
  <c r="M32" i="6"/>
  <c r="M31" i="6"/>
  <c r="M18" i="6"/>
  <c r="M14" i="6"/>
  <c r="P95" i="6"/>
  <c r="AC95" i="6"/>
  <c r="C266" i="6"/>
  <c r="C265" i="6"/>
  <c r="C264" i="6"/>
  <c r="C263" i="6"/>
  <c r="AC271" i="6"/>
  <c r="O37" i="6"/>
  <c r="O35" i="6"/>
  <c r="O34" i="6"/>
  <c r="O32" i="6"/>
  <c r="O31" i="6"/>
  <c r="O18" i="6"/>
  <c r="O14" i="6"/>
  <c r="AC272" i="6"/>
  <c r="C139" i="6"/>
  <c r="C136" i="6"/>
  <c r="V193" i="6"/>
  <c r="V192" i="6"/>
  <c r="O51" i="6"/>
  <c r="O50" i="6"/>
  <c r="J51" i="6"/>
  <c r="J50" i="6"/>
  <c r="P159" i="6"/>
  <c r="AC159" i="6"/>
  <c r="AC139" i="6"/>
  <c r="I192" i="6"/>
  <c r="I174" i="6"/>
  <c r="I51" i="6"/>
  <c r="I50" i="6"/>
  <c r="G51" i="6"/>
  <c r="G50" i="6"/>
  <c r="E51" i="6"/>
  <c r="E50" i="6"/>
  <c r="P178" i="6"/>
  <c r="D67" i="6"/>
  <c r="F28" i="5"/>
  <c r="AB28" i="5"/>
  <c r="J28" i="5"/>
  <c r="J22" i="5"/>
  <c r="J16" i="5"/>
  <c r="J15" i="5"/>
  <c r="J14" i="5"/>
  <c r="N28" i="5"/>
  <c r="N16" i="5"/>
  <c r="N15" i="5"/>
  <c r="N14" i="5"/>
  <c r="H28" i="5"/>
  <c r="H22" i="5"/>
  <c r="H21" i="5"/>
  <c r="H16" i="5"/>
  <c r="H15" i="5"/>
  <c r="H14" i="5"/>
  <c r="K28" i="5"/>
  <c r="K22" i="5"/>
  <c r="K21" i="5"/>
  <c r="K16" i="5"/>
  <c r="K15" i="5"/>
  <c r="K14" i="5"/>
  <c r="N22" i="5"/>
  <c r="N21" i="5"/>
  <c r="AC101" i="5"/>
  <c r="C100" i="5"/>
  <c r="AC74" i="5"/>
  <c r="P73" i="5"/>
  <c r="P72" i="5"/>
  <c r="Y21" i="5"/>
  <c r="Y22" i="5"/>
  <c r="F22" i="5"/>
  <c r="F21" i="5"/>
  <c r="AC69" i="5"/>
  <c r="P68" i="5"/>
  <c r="P67" i="5"/>
  <c r="R22" i="5"/>
  <c r="R21" i="5"/>
  <c r="AA22" i="5"/>
  <c r="AA21" i="5"/>
  <c r="D17" i="5"/>
  <c r="D29" i="5"/>
  <c r="AB22" i="5"/>
  <c r="AB21" i="5"/>
  <c r="G22" i="5"/>
  <c r="G21" i="5"/>
  <c r="AC92" i="5"/>
  <c r="C18" i="5"/>
  <c r="O28" i="5"/>
  <c r="J21" i="5"/>
  <c r="E21" i="5"/>
  <c r="I21" i="5"/>
  <c r="L28" i="5"/>
  <c r="Q21" i="5"/>
  <c r="I44" i="6"/>
  <c r="F41" i="6"/>
  <c r="C221" i="6"/>
  <c r="G37" i="6"/>
  <c r="G35" i="6"/>
  <c r="G34" i="6"/>
  <c r="J41" i="6"/>
  <c r="I41" i="6"/>
  <c r="N37" i="6"/>
  <c r="N35" i="6"/>
  <c r="N34" i="6"/>
  <c r="N32" i="6"/>
  <c r="N31" i="6"/>
  <c r="N18" i="6"/>
  <c r="N14" i="6"/>
  <c r="V265" i="6"/>
  <c r="V264" i="6"/>
  <c r="V263" i="6"/>
  <c r="C235" i="6"/>
  <c r="C234" i="6"/>
  <c r="AC234" i="6"/>
  <c r="W265" i="6"/>
  <c r="W264" i="6"/>
  <c r="W263" i="6"/>
  <c r="W51" i="6"/>
  <c r="W50" i="6"/>
  <c r="P267" i="6"/>
  <c r="N51" i="6"/>
  <c r="N50" i="6"/>
  <c r="AB67" i="6"/>
  <c r="AB51" i="6"/>
  <c r="AB50" i="6"/>
  <c r="AB37" i="6"/>
  <c r="AB35" i="6"/>
  <c r="AB34" i="6"/>
  <c r="AB32" i="6"/>
  <c r="AB31" i="6"/>
  <c r="AB18" i="6"/>
  <c r="AB14" i="6"/>
  <c r="F67" i="6"/>
  <c r="F51" i="6"/>
  <c r="F50" i="6"/>
  <c r="F37" i="6"/>
  <c r="F35" i="6"/>
  <c r="F34" i="6"/>
  <c r="F32" i="6"/>
  <c r="F31" i="6"/>
  <c r="F18" i="6"/>
  <c r="F14" i="6"/>
  <c r="L67" i="6"/>
  <c r="L51" i="6"/>
  <c r="L50" i="6"/>
  <c r="L37" i="6"/>
  <c r="L35" i="6"/>
  <c r="L34" i="6"/>
  <c r="L32" i="6"/>
  <c r="L31" i="6"/>
  <c r="L18" i="6"/>
  <c r="L14" i="6"/>
  <c r="C246" i="6"/>
  <c r="AC247" i="6"/>
  <c r="X67" i="6"/>
  <c r="X51" i="6"/>
  <c r="X50" i="6"/>
  <c r="X37" i="6"/>
  <c r="X35" i="6"/>
  <c r="X34" i="6"/>
  <c r="X32" i="6"/>
  <c r="X31" i="6"/>
  <c r="X18" i="6"/>
  <c r="X14" i="6"/>
  <c r="P194" i="6"/>
  <c r="P155" i="6"/>
  <c r="AC155" i="6"/>
  <c r="Y67" i="6"/>
  <c r="Y51" i="6"/>
  <c r="Y50" i="6"/>
  <c r="Y37" i="6"/>
  <c r="Y35" i="6"/>
  <c r="Y34" i="6"/>
  <c r="Y32" i="6"/>
  <c r="Y31" i="6"/>
  <c r="Y18" i="6"/>
  <c r="Y14" i="6"/>
  <c r="Z263" i="6"/>
  <c r="Z51" i="6"/>
  <c r="Z50" i="6"/>
  <c r="Z37" i="6"/>
  <c r="Z35" i="6"/>
  <c r="Z34" i="6"/>
  <c r="Z32" i="6"/>
  <c r="Z31" i="6"/>
  <c r="Z18" i="6"/>
  <c r="Z14" i="6"/>
  <c r="C208" i="6"/>
  <c r="C41" i="6"/>
  <c r="AC267" i="6"/>
  <c r="Q265" i="6"/>
  <c r="Q44" i="6"/>
  <c r="AC53" i="6"/>
  <c r="P52" i="6"/>
  <c r="AC299" i="6"/>
  <c r="P298" i="6"/>
  <c r="AC298" i="6"/>
  <c r="AC59" i="6"/>
  <c r="P58" i="6"/>
  <c r="AC58" i="6"/>
  <c r="AC231" i="6"/>
  <c r="C230" i="6"/>
  <c r="T263" i="6"/>
  <c r="T51" i="6"/>
  <c r="T50" i="6"/>
  <c r="T37" i="6"/>
  <c r="T35" i="6"/>
  <c r="T34" i="6"/>
  <c r="R14" i="6"/>
  <c r="P208" i="6"/>
  <c r="AC209" i="6"/>
  <c r="P42" i="6"/>
  <c r="AC42" i="6"/>
  <c r="D58" i="6"/>
  <c r="K263" i="6"/>
  <c r="K51" i="6"/>
  <c r="K50" i="6"/>
  <c r="K37" i="6"/>
  <c r="AC211" i="6"/>
  <c r="D265" i="6"/>
  <c r="D44" i="6"/>
  <c r="AC285" i="6"/>
  <c r="U67" i="6"/>
  <c r="U51" i="6"/>
  <c r="U50" i="6"/>
  <c r="U37" i="6"/>
  <c r="U35" i="6"/>
  <c r="U34" i="6"/>
  <c r="U32" i="6"/>
  <c r="U31" i="6"/>
  <c r="U18" i="6"/>
  <c r="U14" i="6"/>
  <c r="AC252" i="6"/>
  <c r="P251" i="6"/>
  <c r="AC251" i="6"/>
  <c r="AC179" i="6"/>
  <c r="AC77" i="6"/>
  <c r="P72" i="6"/>
  <c r="C38" i="6"/>
  <c r="C44" i="6"/>
  <c r="AC286" i="6"/>
  <c r="C175" i="6"/>
  <c r="H263" i="6"/>
  <c r="H51" i="6"/>
  <c r="H50" i="6"/>
  <c r="H37" i="6"/>
  <c r="H35" i="6"/>
  <c r="H34" i="6"/>
  <c r="H32" i="6"/>
  <c r="H31" i="6"/>
  <c r="H18" i="6"/>
  <c r="H14" i="6"/>
  <c r="AC140" i="6"/>
  <c r="E37" i="6"/>
  <c r="E35" i="6"/>
  <c r="E34" i="6"/>
  <c r="E32" i="6"/>
  <c r="C67" i="6"/>
  <c r="AC108" i="6"/>
  <c r="P303" i="6"/>
  <c r="AC223" i="6"/>
  <c r="AC31" i="5"/>
  <c r="P30" i="5"/>
  <c r="P29" i="5"/>
  <c r="P16" i="5"/>
  <c r="P18" i="5"/>
  <c r="AC18" i="5"/>
  <c r="C85" i="5"/>
  <c r="C19" i="5"/>
  <c r="AC86" i="5"/>
  <c r="S28" i="5"/>
  <c r="S22" i="5"/>
  <c r="P99" i="5"/>
  <c r="U28" i="5"/>
  <c r="C30" i="5"/>
  <c r="C29" i="5"/>
  <c r="V89" i="5"/>
  <c r="V81" i="5"/>
  <c r="V22" i="5"/>
  <c r="AC91" i="5"/>
  <c r="M28" i="5"/>
  <c r="W28" i="5"/>
  <c r="P43" i="6"/>
  <c r="AC43" i="6"/>
  <c r="P94" i="6"/>
  <c r="V174" i="6"/>
  <c r="V51" i="6"/>
  <c r="V50" i="6"/>
  <c r="C193" i="6"/>
  <c r="AC193" i="6"/>
  <c r="AC235" i="6"/>
  <c r="AC194" i="6"/>
  <c r="P193" i="6"/>
  <c r="D28" i="5"/>
  <c r="D16" i="5"/>
  <c r="D15" i="5"/>
  <c r="D14" i="5"/>
  <c r="P15" i="5"/>
  <c r="P14" i="5"/>
  <c r="C16" i="5"/>
  <c r="C15" i="5"/>
  <c r="C14" i="5"/>
  <c r="D22" i="5"/>
  <c r="D21" i="5"/>
  <c r="M22" i="5"/>
  <c r="M21" i="5"/>
  <c r="L22" i="5"/>
  <c r="L21" i="5"/>
  <c r="O22" i="5"/>
  <c r="O21" i="5"/>
  <c r="S21" i="5"/>
  <c r="W22" i="5"/>
  <c r="W21" i="5"/>
  <c r="U22" i="5"/>
  <c r="U21" i="5"/>
  <c r="AC73" i="5"/>
  <c r="C89" i="5"/>
  <c r="Q32" i="6"/>
  <c r="Q31" i="6"/>
  <c r="V37" i="6"/>
  <c r="V35" i="6"/>
  <c r="V34" i="6"/>
  <c r="V32" i="6"/>
  <c r="V31" i="6"/>
  <c r="V18" i="6"/>
  <c r="V14" i="6"/>
  <c r="W41" i="6"/>
  <c r="P278" i="6"/>
  <c r="AC278" i="6"/>
  <c r="W37" i="6"/>
  <c r="W35" i="6"/>
  <c r="W34" i="6"/>
  <c r="W32" i="6"/>
  <c r="W31" i="6"/>
  <c r="W18" i="6"/>
  <c r="W14" i="6"/>
  <c r="V41" i="6"/>
  <c r="AC208" i="6"/>
  <c r="C245" i="6"/>
  <c r="AC245" i="6"/>
  <c r="AC246" i="6"/>
  <c r="Q18" i="6"/>
  <c r="Q14" i="6"/>
  <c r="D32" i="6"/>
  <c r="E31" i="6"/>
  <c r="E18" i="6"/>
  <c r="AC178" i="6"/>
  <c r="P175" i="6"/>
  <c r="P136" i="6"/>
  <c r="AC136" i="6"/>
  <c r="D264" i="6"/>
  <c r="D41" i="6"/>
  <c r="AC52" i="6"/>
  <c r="Q264" i="6"/>
  <c r="Q41" i="6"/>
  <c r="P302" i="6"/>
  <c r="AC302" i="6"/>
  <c r="AC303" i="6"/>
  <c r="P192" i="6"/>
  <c r="J37" i="6"/>
  <c r="I37" i="6"/>
  <c r="K35" i="6"/>
  <c r="AC222" i="6"/>
  <c r="P221" i="6"/>
  <c r="AC221" i="6"/>
  <c r="AC72" i="6"/>
  <c r="P40" i="6"/>
  <c r="AC40" i="6"/>
  <c r="P69" i="6"/>
  <c r="P68" i="6"/>
  <c r="AC94" i="6"/>
  <c r="C229" i="6"/>
  <c r="AC229" i="6"/>
  <c r="AC230" i="6"/>
  <c r="AC24" i="5"/>
  <c r="P23" i="5"/>
  <c r="C28" i="5"/>
  <c r="V21" i="5"/>
  <c r="AC72" i="5"/>
  <c r="C84" i="5"/>
  <c r="C83" i="5"/>
  <c r="C82" i="5"/>
  <c r="AC85" i="5"/>
  <c r="AC30" i="5"/>
  <c r="P17" i="5"/>
  <c r="AC68" i="5"/>
  <c r="AC67" i="5"/>
  <c r="P174" i="6"/>
  <c r="C37" i="6"/>
  <c r="C35" i="6"/>
  <c r="C34" i="6"/>
  <c r="C192" i="6"/>
  <c r="AC192" i="6"/>
  <c r="P32" i="6"/>
  <c r="P31" i="6"/>
  <c r="P266" i="6"/>
  <c r="AC266" i="6"/>
  <c r="P18" i="6"/>
  <c r="P14" i="6"/>
  <c r="Q263" i="6"/>
  <c r="Q51" i="6"/>
  <c r="Q50" i="6"/>
  <c r="Q37" i="6"/>
  <c r="Q35" i="6"/>
  <c r="Q34" i="6"/>
  <c r="J35" i="6"/>
  <c r="I35" i="6"/>
  <c r="K34" i="6"/>
  <c r="D263" i="6"/>
  <c r="D51" i="6"/>
  <c r="D50" i="6"/>
  <c r="D37" i="6"/>
  <c r="D35" i="6"/>
  <c r="D34" i="6"/>
  <c r="C174" i="6"/>
  <c r="C51" i="6"/>
  <c r="C50" i="6"/>
  <c r="AC175" i="6"/>
  <c r="D18" i="6"/>
  <c r="E14" i="6"/>
  <c r="D14" i="6"/>
  <c r="AC69" i="6"/>
  <c r="AC68" i="6"/>
  <c r="P38" i="6"/>
  <c r="AC38" i="6"/>
  <c r="D31" i="6"/>
  <c r="AC83" i="5"/>
  <c r="AC84" i="5"/>
  <c r="C17" i="5"/>
  <c r="AC17" i="5"/>
  <c r="AC90" i="5"/>
  <c r="P89" i="5"/>
  <c r="C99" i="5"/>
  <c r="AC99" i="5"/>
  <c r="AC100" i="5"/>
  <c r="AC23" i="5"/>
  <c r="AC89" i="5"/>
  <c r="P81" i="5"/>
  <c r="C81" i="5"/>
  <c r="C22" i="5"/>
  <c r="C21" i="5"/>
  <c r="P44" i="6"/>
  <c r="AC44" i="6"/>
  <c r="AC174" i="6"/>
  <c r="P265" i="6"/>
  <c r="AC265" i="6"/>
  <c r="P67" i="6"/>
  <c r="J34" i="6"/>
  <c r="I34" i="6"/>
  <c r="K32" i="6"/>
  <c r="P264" i="6"/>
  <c r="P37" i="6"/>
  <c r="AC29" i="5"/>
  <c r="P28" i="5"/>
  <c r="P22" i="5"/>
  <c r="AC81" i="5"/>
  <c r="P41" i="6"/>
  <c r="AC41" i="6"/>
  <c r="AC37" i="6"/>
  <c r="P35" i="6"/>
  <c r="AC67" i="6"/>
  <c r="AC264" i="6"/>
  <c r="P263" i="6"/>
  <c r="AC263" i="6"/>
  <c r="J32" i="6"/>
  <c r="K31" i="6"/>
  <c r="K18" i="6"/>
  <c r="AC82" i="5"/>
  <c r="AC28" i="5"/>
  <c r="P51" i="6"/>
  <c r="P50" i="6"/>
  <c r="AC50" i="6"/>
  <c r="K14" i="6"/>
  <c r="J14" i="6"/>
  <c r="I14" i="6"/>
  <c r="C14" i="6"/>
  <c r="AC14" i="6"/>
  <c r="J18" i="6"/>
  <c r="I18" i="6"/>
  <c r="C18" i="6"/>
  <c r="AC18" i="6"/>
  <c r="I32" i="6"/>
  <c r="J31" i="6"/>
  <c r="AC51" i="6"/>
  <c r="P34" i="6"/>
  <c r="AC35" i="6"/>
  <c r="I31" i="6"/>
  <c r="C31" i="6"/>
  <c r="AC31" i="6"/>
  <c r="C32" i="6"/>
  <c r="AC32" i="6"/>
  <c r="AC16" i="5"/>
  <c r="AC22" i="5"/>
  <c r="P21" i="5"/>
  <c r="AC21" i="5"/>
  <c r="AC15" i="5"/>
  <c r="AF58" i="1"/>
  <c r="AF57" i="1" s="1"/>
  <c r="AU103" i="2"/>
  <c r="AU97" i="2"/>
  <c r="AU83" i="2"/>
  <c r="AX81" i="2"/>
  <c r="AX87" i="2"/>
  <c r="AX70" i="2"/>
  <c r="AX38" i="2"/>
  <c r="AU38" i="2" s="1"/>
  <c r="Q214" i="1"/>
  <c r="Q87" i="1"/>
  <c r="P87" i="1" s="1"/>
  <c r="Q215" i="1"/>
  <c r="P215" i="1" s="1"/>
  <c r="Q148" i="1"/>
  <c r="P148" i="1" s="1"/>
  <c r="Q147" i="1"/>
  <c r="P147" i="1" s="1"/>
  <c r="Q146" i="1"/>
  <c r="P146" i="1" s="1"/>
  <c r="Q223" i="1"/>
  <c r="Q170" i="1"/>
  <c r="P170" i="1" s="1"/>
  <c r="Q200" i="1"/>
  <c r="P200" i="1" s="1"/>
  <c r="Q226" i="1"/>
  <c r="Q225" i="1"/>
  <c r="P225" i="1" s="1"/>
  <c r="Q169" i="1"/>
  <c r="P169" i="1" s="1"/>
  <c r="AB153" i="1"/>
  <c r="AA153" i="1"/>
  <c r="Z153" i="1"/>
  <c r="Y153" i="1"/>
  <c r="X153" i="1"/>
  <c r="W153" i="1"/>
  <c r="V153" i="1"/>
  <c r="U153" i="1"/>
  <c r="T153" i="1"/>
  <c r="S153" i="1"/>
  <c r="R153" i="1"/>
  <c r="O153" i="1"/>
  <c r="N153" i="1"/>
  <c r="M153" i="1"/>
  <c r="L153" i="1"/>
  <c r="K153" i="1"/>
  <c r="J153" i="1"/>
  <c r="I153" i="1"/>
  <c r="H153" i="1"/>
  <c r="G153" i="1"/>
  <c r="Q157" i="1"/>
  <c r="P157" i="1" s="1"/>
  <c r="Q156" i="1"/>
  <c r="P156" i="1" s="1"/>
  <c r="Q155" i="1"/>
  <c r="P155" i="1" s="1"/>
  <c r="Q154" i="1"/>
  <c r="P154" i="1" s="1"/>
  <c r="Q167" i="1"/>
  <c r="P167" i="1" s="1"/>
  <c r="Q80" i="1"/>
  <c r="P80" i="1" s="1"/>
  <c r="Q102" i="1"/>
  <c r="P102" i="1" s="1"/>
  <c r="Q197" i="1"/>
  <c r="AB48" i="1"/>
  <c r="AA48" i="1"/>
  <c r="Z48" i="1"/>
  <c r="Y48" i="1"/>
  <c r="X48" i="1"/>
  <c r="W48" i="1"/>
  <c r="V48" i="1"/>
  <c r="U48" i="1"/>
  <c r="T48" i="1"/>
  <c r="S48" i="1"/>
  <c r="N48" i="1"/>
  <c r="M48" i="1"/>
  <c r="L48" i="1"/>
  <c r="Q51" i="1"/>
  <c r="P51" i="1" s="1"/>
  <c r="R50" i="1"/>
  <c r="Q50" i="1" s="1"/>
  <c r="P50" i="1" s="1"/>
  <c r="R49" i="1"/>
  <c r="Q393" i="1"/>
  <c r="P393" i="1" s="1"/>
  <c r="Q392" i="1"/>
  <c r="P392" i="1" s="1"/>
  <c r="Q391" i="1"/>
  <c r="P391" i="1" s="1"/>
  <c r="Q388" i="1"/>
  <c r="P388" i="1" s="1"/>
  <c r="Q387" i="1"/>
  <c r="Q386" i="1"/>
  <c r="Q385" i="1"/>
  <c r="Q384" i="1"/>
  <c r="Q383" i="1"/>
  <c r="Q382" i="1"/>
  <c r="Q381" i="1"/>
  <c r="Q380" i="1"/>
  <c r="Q379" i="1"/>
  <c r="Q378" i="1"/>
  <c r="Q377" i="1"/>
  <c r="Q375" i="1"/>
  <c r="Q374" i="1"/>
  <c r="Q370" i="1"/>
  <c r="Q369" i="1"/>
  <c r="Q366" i="1"/>
  <c r="Q364" i="1"/>
  <c r="Q363" i="1"/>
  <c r="Q362" i="1"/>
  <c r="Q359" i="1"/>
  <c r="Q358" i="1"/>
  <c r="Q357" i="1"/>
  <c r="Q356" i="1"/>
  <c r="Q353" i="1"/>
  <c r="Q352" i="1"/>
  <c r="Q351" i="1"/>
  <c r="Q350" i="1"/>
  <c r="Q349" i="1"/>
  <c r="Q346" i="1"/>
  <c r="Q345" i="1" s="1"/>
  <c r="Q344" i="1"/>
  <c r="Q343" i="1"/>
  <c r="Q342" i="1"/>
  <c r="Q339" i="1"/>
  <c r="Q338" i="1"/>
  <c r="W264" i="1"/>
  <c r="W255" i="1"/>
  <c r="V255" i="1" s="1"/>
  <c r="Q255" i="1"/>
  <c r="W243" i="1"/>
  <c r="V243" i="1" s="1"/>
  <c r="AU44" i="2"/>
  <c r="AU109" i="2"/>
  <c r="AU78" i="2"/>
  <c r="BD65" i="2"/>
  <c r="BD64" i="2" s="1"/>
  <c r="BD63" i="2" s="1"/>
  <c r="W370" i="1"/>
  <c r="V370" i="1" s="1"/>
  <c r="W369" i="1"/>
  <c r="V369" i="1" s="1"/>
  <c r="W364" i="1"/>
  <c r="V364" i="1" s="1"/>
  <c r="W363" i="1"/>
  <c r="W362" i="1"/>
  <c r="V362" i="1" s="1"/>
  <c r="W359" i="1"/>
  <c r="V359" i="1" s="1"/>
  <c r="P359" i="1" s="1"/>
  <c r="W358" i="1"/>
  <c r="V358" i="1" s="1"/>
  <c r="W357" i="1"/>
  <c r="V357" i="1" s="1"/>
  <c r="P357" i="1" s="1"/>
  <c r="W356" i="1"/>
  <c r="W353" i="1"/>
  <c r="V353" i="1" s="1"/>
  <c r="W352" i="1"/>
  <c r="V352" i="1" s="1"/>
  <c r="W351" i="1"/>
  <c r="W350" i="1"/>
  <c r="V350" i="1" s="1"/>
  <c r="W349" i="1"/>
  <c r="V349" i="1" s="1"/>
  <c r="W387" i="1"/>
  <c r="V387" i="1" s="1"/>
  <c r="P387" i="1" s="1"/>
  <c r="W386" i="1"/>
  <c r="V386" i="1" s="1"/>
  <c r="W385" i="1"/>
  <c r="V385" i="1" s="1"/>
  <c r="W384" i="1"/>
  <c r="V384" i="1" s="1"/>
  <c r="W383" i="1"/>
  <c r="V383" i="1" s="1"/>
  <c r="P383" i="1" s="1"/>
  <c r="W382" i="1"/>
  <c r="V382" i="1" s="1"/>
  <c r="W381" i="1"/>
  <c r="V381" i="1" s="1"/>
  <c r="W380" i="1"/>
  <c r="V380" i="1" s="1"/>
  <c r="P380" i="1" s="1"/>
  <c r="W379" i="1"/>
  <c r="V379" i="1" s="1"/>
  <c r="W378" i="1"/>
  <c r="V378" i="1" s="1"/>
  <c r="W377" i="1"/>
  <c r="V377" i="1" s="1"/>
  <c r="W375" i="1"/>
  <c r="V375" i="1" s="1"/>
  <c r="P375" i="1" s="1"/>
  <c r="W374" i="1"/>
  <c r="W346" i="1"/>
  <c r="W344" i="1"/>
  <c r="V344" i="1" s="1"/>
  <c r="W343" i="1"/>
  <c r="V343" i="1" s="1"/>
  <c r="W342" i="1"/>
  <c r="W339" i="1"/>
  <c r="V339" i="1" s="1"/>
  <c r="W338" i="1"/>
  <c r="W268" i="1"/>
  <c r="V268" i="1" s="1"/>
  <c r="V267" i="1" s="1"/>
  <c r="V42" i="1" s="1"/>
  <c r="W274" i="1"/>
  <c r="V274" i="1" s="1"/>
  <c r="V269" i="1" s="1"/>
  <c r="AV37" i="2"/>
  <c r="AU37" i="2" s="1"/>
  <c r="BB37" i="2"/>
  <c r="BC37" i="2"/>
  <c r="BD37" i="2"/>
  <c r="AI37" i="2"/>
  <c r="AJ37" i="2"/>
  <c r="AK37" i="2"/>
  <c r="AL37" i="2"/>
  <c r="AO37" i="2"/>
  <c r="AP37" i="2"/>
  <c r="AQ37" i="2"/>
  <c r="AR37" i="2"/>
  <c r="AS37" i="2"/>
  <c r="AV36" i="2"/>
  <c r="AU36" i="2" s="1"/>
  <c r="BB36" i="2"/>
  <c r="BC36" i="2"/>
  <c r="BD36" i="2"/>
  <c r="AI36" i="2"/>
  <c r="AJ36" i="2"/>
  <c r="AK36" i="2"/>
  <c r="AL36" i="2"/>
  <c r="AO36" i="2"/>
  <c r="AP36" i="2"/>
  <c r="AQ36" i="2"/>
  <c r="AR36" i="2"/>
  <c r="AS36" i="2"/>
  <c r="AV35" i="2"/>
  <c r="AU35" i="2" s="1"/>
  <c r="BB35" i="2"/>
  <c r="BC35" i="2"/>
  <c r="BD35" i="2"/>
  <c r="AI35" i="2"/>
  <c r="AJ35" i="2"/>
  <c r="AK35" i="2"/>
  <c r="AL35" i="2"/>
  <c r="AO35" i="2"/>
  <c r="AP35" i="2"/>
  <c r="AQ35" i="2"/>
  <c r="AR35" i="2"/>
  <c r="AS35" i="2"/>
  <c r="AV34" i="2"/>
  <c r="AU34" i="2" s="1"/>
  <c r="BB34" i="2"/>
  <c r="BC34" i="2"/>
  <c r="BD34" i="2"/>
  <c r="AI34" i="2"/>
  <c r="AJ34" i="2"/>
  <c r="AK34" i="2"/>
  <c r="AL34" i="2"/>
  <c r="AO34" i="2"/>
  <c r="AP34" i="2"/>
  <c r="AQ34" i="2"/>
  <c r="AR34" i="2"/>
  <c r="AS34" i="2"/>
  <c r="AV24" i="2"/>
  <c r="AW24" i="2"/>
  <c r="AX24" i="2"/>
  <c r="AY24" i="2"/>
  <c r="BB24" i="2"/>
  <c r="BC24" i="2"/>
  <c r="BD24" i="2"/>
  <c r="BF24" i="2"/>
  <c r="AI24" i="2"/>
  <c r="AJ24" i="2"/>
  <c r="AK24" i="2"/>
  <c r="AL24" i="2"/>
  <c r="AO24" i="2"/>
  <c r="AP24" i="2"/>
  <c r="AQ24" i="2"/>
  <c r="AR24" i="2"/>
  <c r="AS24" i="2"/>
  <c r="AV23" i="2"/>
  <c r="AW23" i="2"/>
  <c r="AX23" i="2"/>
  <c r="AY23" i="2"/>
  <c r="BB23" i="2"/>
  <c r="BC23" i="2"/>
  <c r="BD23" i="2"/>
  <c r="BF23" i="2"/>
  <c r="AI23" i="2"/>
  <c r="AJ23" i="2"/>
  <c r="AK23" i="2"/>
  <c r="AL23" i="2"/>
  <c r="AO23" i="2"/>
  <c r="AP23" i="2"/>
  <c r="AQ23" i="2"/>
  <c r="AR23" i="2"/>
  <c r="AS23" i="2"/>
  <c r="AV17" i="2"/>
  <c r="AW17" i="2"/>
  <c r="AX17" i="2"/>
  <c r="AY17" i="2"/>
  <c r="BB17" i="2"/>
  <c r="BC17" i="2"/>
  <c r="BD17" i="2"/>
  <c r="BF17" i="2"/>
  <c r="AI17" i="2"/>
  <c r="AJ17" i="2"/>
  <c r="AK17" i="2"/>
  <c r="AL17" i="2"/>
  <c r="AO17" i="2"/>
  <c r="AP17" i="2"/>
  <c r="AQ17" i="2"/>
  <c r="AR17" i="2"/>
  <c r="AS17" i="2"/>
  <c r="I18" i="3"/>
  <c r="C18" i="3" s="1"/>
  <c r="BB38" i="2"/>
  <c r="BC38" i="2"/>
  <c r="BD38" i="2"/>
  <c r="AV15" i="2"/>
  <c r="AW15" i="2"/>
  <c r="AX15" i="2"/>
  <c r="AY15" i="2"/>
  <c r="BB15" i="2"/>
  <c r="BC15" i="2"/>
  <c r="BD15" i="2"/>
  <c r="BE15" i="2"/>
  <c r="BF15" i="2"/>
  <c r="AV16" i="2"/>
  <c r="AW16" i="2"/>
  <c r="AX16" i="2"/>
  <c r="AY16" i="2"/>
  <c r="BB16" i="2"/>
  <c r="BC16" i="2"/>
  <c r="BD16" i="2"/>
  <c r="BF16" i="2"/>
  <c r="AV18" i="2"/>
  <c r="AW18" i="2"/>
  <c r="AX18" i="2"/>
  <c r="AY18" i="2"/>
  <c r="BB18" i="2"/>
  <c r="BC18" i="2"/>
  <c r="BD18" i="2"/>
  <c r="BF18" i="2"/>
  <c r="AV19" i="2"/>
  <c r="AW19" i="2"/>
  <c r="AX19" i="2"/>
  <c r="AY19" i="2"/>
  <c r="BB19" i="2"/>
  <c r="BC19" i="2"/>
  <c r="BD19" i="2"/>
  <c r="BF19" i="2"/>
  <c r="AV20" i="2"/>
  <c r="AW20" i="2"/>
  <c r="AX20" i="2"/>
  <c r="AY20" i="2"/>
  <c r="BB20" i="2"/>
  <c r="BC20" i="2"/>
  <c r="BD20" i="2"/>
  <c r="BF20" i="2"/>
  <c r="AV21" i="2"/>
  <c r="AW21" i="2"/>
  <c r="AX21" i="2"/>
  <c r="AY21" i="2"/>
  <c r="BB21" i="2"/>
  <c r="BC21" i="2"/>
  <c r="BD21" i="2"/>
  <c r="BF21" i="2"/>
  <c r="AV22" i="2"/>
  <c r="AW22" i="2"/>
  <c r="AX22" i="2"/>
  <c r="AY22" i="2"/>
  <c r="BB22" i="2"/>
  <c r="BC22" i="2"/>
  <c r="BD22" i="2"/>
  <c r="BF22" i="2"/>
  <c r="AV25" i="2"/>
  <c r="AW25" i="2"/>
  <c r="AX25" i="2"/>
  <c r="AY25" i="2"/>
  <c r="BB25" i="2"/>
  <c r="BC25" i="2"/>
  <c r="BD25" i="2"/>
  <c r="BF25" i="2"/>
  <c r="AV26" i="2"/>
  <c r="AW26" i="2"/>
  <c r="AX26" i="2"/>
  <c r="AY26" i="2"/>
  <c r="BB26" i="2"/>
  <c r="BC26" i="2"/>
  <c r="BD26" i="2"/>
  <c r="BF26" i="2"/>
  <c r="AV27" i="2"/>
  <c r="AW27" i="2"/>
  <c r="AX27" i="2"/>
  <c r="AY27" i="2"/>
  <c r="BB27" i="2"/>
  <c r="BC27" i="2"/>
  <c r="BD27" i="2"/>
  <c r="BF27" i="2"/>
  <c r="AV28" i="2"/>
  <c r="AW28" i="2"/>
  <c r="AX28" i="2"/>
  <c r="AY28" i="2"/>
  <c r="BB28" i="2"/>
  <c r="BC28" i="2"/>
  <c r="BD28" i="2"/>
  <c r="BF28" i="2"/>
  <c r="AV29" i="2"/>
  <c r="AW29" i="2"/>
  <c r="AX29" i="2"/>
  <c r="AY29" i="2"/>
  <c r="BB29" i="2"/>
  <c r="BC29" i="2"/>
  <c r="BD29" i="2"/>
  <c r="BF29" i="2"/>
  <c r="AV30" i="2"/>
  <c r="AU30" i="2" s="1"/>
  <c r="BB30" i="2"/>
  <c r="BC30" i="2"/>
  <c r="BD30" i="2"/>
  <c r="AV31" i="2"/>
  <c r="AU31" i="2" s="1"/>
  <c r="BB31" i="2"/>
  <c r="BC31" i="2"/>
  <c r="BD31" i="2"/>
  <c r="AV32" i="2"/>
  <c r="AW32" i="2"/>
  <c r="AX32" i="2"/>
  <c r="AY32" i="2"/>
  <c r="BB32" i="2"/>
  <c r="BC32" i="2"/>
  <c r="BD32" i="2"/>
  <c r="BF32" i="2"/>
  <c r="AV33" i="2"/>
  <c r="AW33" i="2"/>
  <c r="AX33" i="2"/>
  <c r="AY33" i="2"/>
  <c r="BB33" i="2"/>
  <c r="BC33" i="2"/>
  <c r="BD33" i="2"/>
  <c r="BF33" i="2"/>
  <c r="BB39" i="2"/>
  <c r="BC39" i="2"/>
  <c r="BD39" i="2"/>
  <c r="BB40" i="2"/>
  <c r="BC40" i="2"/>
  <c r="BD40" i="2"/>
  <c r="AW46" i="2"/>
  <c r="AU46" i="2" s="1"/>
  <c r="AV47" i="2"/>
  <c r="AV45" i="2" s="1"/>
  <c r="AW47" i="2"/>
  <c r="AV52" i="2"/>
  <c r="AV51" i="2" s="1"/>
  <c r="AW52" i="2"/>
  <c r="AW53" i="2"/>
  <c r="AW57" i="2"/>
  <c r="AU57" i="2" s="1"/>
  <c r="BB57" i="2"/>
  <c r="BB56" i="2" s="1"/>
  <c r="BB55" i="2" s="1"/>
  <c r="BE57" i="2"/>
  <c r="BE56" i="2" s="1"/>
  <c r="BE55" i="2" s="1"/>
  <c r="AW58" i="2"/>
  <c r="AU58" i="2" s="1"/>
  <c r="AW61" i="2"/>
  <c r="AU61" i="2" s="1"/>
  <c r="AW66" i="2"/>
  <c r="AU66" i="2" s="1"/>
  <c r="BB66" i="2"/>
  <c r="BA66" i="2" s="1"/>
  <c r="AZ66" i="2" s="1"/>
  <c r="AW68" i="2"/>
  <c r="AU68" i="2" s="1"/>
  <c r="AT68" i="2" s="1"/>
  <c r="D68" i="2" s="1"/>
  <c r="AV69" i="2"/>
  <c r="AV67" i="2" s="1"/>
  <c r="AW69" i="2"/>
  <c r="AW74" i="2"/>
  <c r="AV75" i="2"/>
  <c r="AW75" i="2"/>
  <c r="AV80" i="2"/>
  <c r="AV79" i="2" s="1"/>
  <c r="AW80" i="2"/>
  <c r="AW79" i="2" s="1"/>
  <c r="AW77" i="2" s="1"/>
  <c r="AW85" i="2"/>
  <c r="AU85" i="2" s="1"/>
  <c r="AT85" i="2" s="1"/>
  <c r="D85" i="2" s="1"/>
  <c r="AV86" i="2"/>
  <c r="AV84" i="2" s="1"/>
  <c r="AW86" i="2"/>
  <c r="AW90" i="2"/>
  <c r="AU90" i="2" s="1"/>
  <c r="BE90" i="2"/>
  <c r="BA90" i="2" s="1"/>
  <c r="AW91" i="2"/>
  <c r="AU91" i="2" s="1"/>
  <c r="BB91" i="2"/>
  <c r="AV93" i="2"/>
  <c r="AW93" i="2"/>
  <c r="AV94" i="2"/>
  <c r="AW94" i="2"/>
  <c r="AW99" i="2"/>
  <c r="AU99" i="2" s="1"/>
  <c r="AW100" i="2"/>
  <c r="AU100" i="2" s="1"/>
  <c r="AT100" i="2" s="1"/>
  <c r="AW105" i="2"/>
  <c r="AU105" i="2" s="1"/>
  <c r="AW106" i="2"/>
  <c r="AU106" i="2" s="1"/>
  <c r="AT106" i="2" s="1"/>
  <c r="D106" i="2" s="1"/>
  <c r="AV111" i="2"/>
  <c r="AW111" i="2"/>
  <c r="AW112" i="2"/>
  <c r="AU112" i="2" s="1"/>
  <c r="AT112" i="2" s="1"/>
  <c r="D112" i="2" s="1"/>
  <c r="BE65" i="2"/>
  <c r="BA58" i="2"/>
  <c r="AZ58" i="2" s="1"/>
  <c r="BE45" i="2"/>
  <c r="BD45" i="2"/>
  <c r="BD43" i="2" s="1"/>
  <c r="BC45" i="2"/>
  <c r="BC43" i="2" s="1"/>
  <c r="BB45" i="2"/>
  <c r="BB43" i="2" s="1"/>
  <c r="BA47" i="2"/>
  <c r="AZ47" i="2" s="1"/>
  <c r="BA46" i="2"/>
  <c r="BE44" i="2"/>
  <c r="BA44" i="2" s="1"/>
  <c r="AZ44" i="2" s="1"/>
  <c r="BB97" i="2"/>
  <c r="BB96" i="2" s="1"/>
  <c r="BF108" i="2"/>
  <c r="BE109" i="2"/>
  <c r="BE108" i="2" s="1"/>
  <c r="BD109" i="2"/>
  <c r="BD108" i="2" s="1"/>
  <c r="BC109" i="2"/>
  <c r="BB108" i="2"/>
  <c r="AX113" i="2"/>
  <c r="BF102" i="2"/>
  <c r="BE103" i="2"/>
  <c r="BE102" i="2" s="1"/>
  <c r="BD103" i="2"/>
  <c r="BD102" i="2" s="1"/>
  <c r="BC102" i="2"/>
  <c r="BB102" i="2"/>
  <c r="BF96" i="2"/>
  <c r="BE97" i="2"/>
  <c r="BE96" i="2" s="1"/>
  <c r="BD96" i="2"/>
  <c r="BC96" i="2"/>
  <c r="AX101" i="2"/>
  <c r="BF88" i="2"/>
  <c r="AX95" i="2"/>
  <c r="BF82" i="2"/>
  <c r="BE83" i="2"/>
  <c r="BE82" i="2" s="1"/>
  <c r="BD82" i="2"/>
  <c r="BC82" i="2"/>
  <c r="BB82" i="2"/>
  <c r="BE78" i="2"/>
  <c r="BA78" i="2" s="1"/>
  <c r="BD77" i="2"/>
  <c r="BC77" i="2"/>
  <c r="BB77" i="2"/>
  <c r="BE72" i="2"/>
  <c r="BE71" i="2" s="1"/>
  <c r="BD72" i="2"/>
  <c r="BD71" i="2" s="1"/>
  <c r="BC71" i="2"/>
  <c r="BB71" i="2"/>
  <c r="AX76" i="2"/>
  <c r="BE50" i="2"/>
  <c r="BA50" i="2" s="1"/>
  <c r="BD49" i="2"/>
  <c r="BC49" i="2"/>
  <c r="BB49" i="2"/>
  <c r="BD89" i="2"/>
  <c r="BD88" i="2" s="1"/>
  <c r="BC89" i="2"/>
  <c r="BC88" i="2" s="1"/>
  <c r="BC64" i="2"/>
  <c r="BC63" i="2" s="1"/>
  <c r="BD56" i="2"/>
  <c r="BD55" i="2" s="1"/>
  <c r="BC56" i="2"/>
  <c r="BC55" i="2" s="1"/>
  <c r="BF43" i="2"/>
  <c r="Z180" i="1"/>
  <c r="Z202" i="1"/>
  <c r="Z229" i="1"/>
  <c r="Z58" i="1"/>
  <c r="Z57" i="1" s="1"/>
  <c r="Z67" i="1"/>
  <c r="Z66" i="1" s="1"/>
  <c r="Z65" i="1" s="1"/>
  <c r="Z64" i="1" s="1"/>
  <c r="Z76" i="1"/>
  <c r="Z84" i="1"/>
  <c r="Z90" i="1"/>
  <c r="Z98" i="1"/>
  <c r="Z108" i="1"/>
  <c r="Z110" i="1"/>
  <c r="Z112" i="1"/>
  <c r="Z132" i="1"/>
  <c r="Z135" i="1"/>
  <c r="Z145" i="1"/>
  <c r="Z164" i="1"/>
  <c r="Z158" i="1" s="1"/>
  <c r="Z184" i="1"/>
  <c r="Z193" i="1"/>
  <c r="Z191" i="1" s="1"/>
  <c r="Z196" i="1"/>
  <c r="Z195" i="1" s="1"/>
  <c r="Z199" i="1"/>
  <c r="Z198" i="1" s="1"/>
  <c r="Z207" i="1"/>
  <c r="Z206" i="1" s="1"/>
  <c r="Z211" i="1"/>
  <c r="Z218" i="1"/>
  <c r="Z222" i="1"/>
  <c r="Z224" i="1"/>
  <c r="Z233" i="1"/>
  <c r="Z236" i="1"/>
  <c r="Z239" i="1"/>
  <c r="Z238" i="1" s="1"/>
  <c r="Z248" i="1"/>
  <c r="Z247" i="1" s="1"/>
  <c r="Z246" i="1" s="1"/>
  <c r="Z245" i="1" s="1"/>
  <c r="Z253" i="1"/>
  <c r="Z262" i="1"/>
  <c r="Z267" i="1"/>
  <c r="Z42" i="1" s="1"/>
  <c r="Z269" i="1"/>
  <c r="Z275" i="1"/>
  <c r="Z280" i="1"/>
  <c r="Z284" i="1"/>
  <c r="Z290" i="1"/>
  <c r="Z293" i="1"/>
  <c r="Z296" i="1"/>
  <c r="Z295" i="1" s="1"/>
  <c r="Z317" i="1"/>
  <c r="Z316" i="1" s="1"/>
  <c r="Z315" i="1" s="1"/>
  <c r="Z314" i="1" s="1"/>
  <c r="Z323" i="1"/>
  <c r="Z326" i="1"/>
  <c r="Z337" i="1"/>
  <c r="Z341" i="1"/>
  <c r="Z345" i="1"/>
  <c r="Z348" i="1"/>
  <c r="Z355" i="1"/>
  <c r="Z354" i="1" s="1"/>
  <c r="Z360" i="1"/>
  <c r="Z365" i="1"/>
  <c r="Z368" i="1"/>
  <c r="Z367" i="1" s="1"/>
  <c r="Z373" i="1"/>
  <c r="Z376" i="1"/>
  <c r="Z19" i="1"/>
  <c r="Z390" i="1"/>
  <c r="AV113" i="2"/>
  <c r="AV48" i="2"/>
  <c r="AX48" i="2"/>
  <c r="AV54" i="2"/>
  <c r="AX54" i="2"/>
  <c r="AV62" i="2"/>
  <c r="AX62" i="2"/>
  <c r="AV70" i="2"/>
  <c r="AV76" i="2"/>
  <c r="AV81" i="2"/>
  <c r="AV87" i="2"/>
  <c r="AV95" i="2"/>
  <c r="AV101" i="2"/>
  <c r="AV107" i="2"/>
  <c r="AX107" i="2"/>
  <c r="AY98" i="2"/>
  <c r="AY96" i="2" s="1"/>
  <c r="AX98" i="2"/>
  <c r="AV98" i="2"/>
  <c r="AY79" i="2"/>
  <c r="AY77" i="2" s="1"/>
  <c r="AX79" i="2"/>
  <c r="AW60" i="2"/>
  <c r="AW65" i="2"/>
  <c r="AU65" i="2" s="1"/>
  <c r="AS79" i="2"/>
  <c r="AS77" i="2" s="1"/>
  <c r="AY89" i="2"/>
  <c r="AX89" i="2"/>
  <c r="AV89" i="2"/>
  <c r="AS89" i="2"/>
  <c r="AY92" i="2"/>
  <c r="AX92" i="2"/>
  <c r="AS92" i="2"/>
  <c r="AY110" i="2"/>
  <c r="AY108" i="2" s="1"/>
  <c r="AX110" i="2"/>
  <c r="AY104" i="2"/>
  <c r="AY102" i="2" s="1"/>
  <c r="AX104" i="2"/>
  <c r="AV104" i="2"/>
  <c r="AY84" i="2"/>
  <c r="AY82" i="2" s="1"/>
  <c r="AY73" i="2"/>
  <c r="AY71" i="2" s="1"/>
  <c r="AX73" i="2"/>
  <c r="AU72" i="2"/>
  <c r="AS73" i="2"/>
  <c r="AS71" i="2" s="1"/>
  <c r="AY67" i="2"/>
  <c r="AX67" i="2"/>
  <c r="AS67" i="2"/>
  <c r="AY64" i="2"/>
  <c r="AX64" i="2"/>
  <c r="AV64" i="2"/>
  <c r="AS64" i="2"/>
  <c r="AS63" i="2" s="1"/>
  <c r="AY56" i="2"/>
  <c r="AX56" i="2"/>
  <c r="AV56" i="2"/>
  <c r="AS56" i="2"/>
  <c r="AY59" i="2"/>
  <c r="AX59" i="2"/>
  <c r="AV59" i="2"/>
  <c r="AS59" i="2"/>
  <c r="AY45" i="2"/>
  <c r="AY43" i="2" s="1"/>
  <c r="AX45" i="2"/>
  <c r="AS45" i="2"/>
  <c r="AY51" i="2"/>
  <c r="AY49" i="2" s="1"/>
  <c r="AX51" i="2"/>
  <c r="AS51" i="2"/>
  <c r="AS49" i="2" s="1"/>
  <c r="AS44" i="2"/>
  <c r="AS84" i="2"/>
  <c r="AS82" i="2" s="1"/>
  <c r="AS98" i="2"/>
  <c r="AS96" i="2" s="1"/>
  <c r="AS104" i="2"/>
  <c r="AS102" i="2" s="1"/>
  <c r="AS110" i="2"/>
  <c r="AS108" i="2" s="1"/>
  <c r="AU40" i="2"/>
  <c r="AI16" i="2"/>
  <c r="X58" i="1"/>
  <c r="X57" i="1" s="1"/>
  <c r="X67" i="1"/>
  <c r="X66" i="1" s="1"/>
  <c r="X76" i="1"/>
  <c r="X84" i="1"/>
  <c r="X90" i="1"/>
  <c r="X98" i="1"/>
  <c r="X108" i="1"/>
  <c r="X110" i="1"/>
  <c r="X112" i="1"/>
  <c r="X132" i="1"/>
  <c r="X135" i="1"/>
  <c r="X145" i="1"/>
  <c r="X164" i="1"/>
  <c r="X158" i="1" s="1"/>
  <c r="X180" i="1"/>
  <c r="X184" i="1"/>
  <c r="X193" i="1"/>
  <c r="X191" i="1" s="1"/>
  <c r="X196" i="1"/>
  <c r="X195" i="1" s="1"/>
  <c r="X199" i="1"/>
  <c r="X198" i="1" s="1"/>
  <c r="X202" i="1"/>
  <c r="X207" i="1"/>
  <c r="X206" i="1" s="1"/>
  <c r="X211" i="1"/>
  <c r="X218" i="1"/>
  <c r="X222" i="1"/>
  <c r="X224" i="1"/>
  <c r="X229" i="1"/>
  <c r="X233" i="1"/>
  <c r="X236" i="1"/>
  <c r="X239" i="1"/>
  <c r="X238" i="1" s="1"/>
  <c r="X248" i="1"/>
  <c r="X247" i="1" s="1"/>
  <c r="X246" i="1" s="1"/>
  <c r="X245" i="1" s="1"/>
  <c r="X253" i="1"/>
  <c r="X262" i="1"/>
  <c r="X267" i="1"/>
  <c r="X42" i="1" s="1"/>
  <c r="X269" i="1"/>
  <c r="X275" i="1"/>
  <c r="X280" i="1"/>
  <c r="X284" i="1"/>
  <c r="X290" i="1"/>
  <c r="X293" i="1"/>
  <c r="X296" i="1"/>
  <c r="X295" i="1" s="1"/>
  <c r="X317" i="1"/>
  <c r="X316" i="1" s="1"/>
  <c r="X315" i="1" s="1"/>
  <c r="X314" i="1" s="1"/>
  <c r="X323" i="1"/>
  <c r="X326" i="1"/>
  <c r="X337" i="1"/>
  <c r="X341" i="1"/>
  <c r="X345" i="1"/>
  <c r="X348" i="1"/>
  <c r="X355" i="1"/>
  <c r="X354" i="1" s="1"/>
  <c r="X360" i="1"/>
  <c r="X365" i="1"/>
  <c r="X368" i="1"/>
  <c r="X367" i="1" s="1"/>
  <c r="X373" i="1"/>
  <c r="X376" i="1"/>
  <c r="AB145" i="1"/>
  <c r="AA145" i="1"/>
  <c r="AA143" i="1" s="1"/>
  <c r="Y145" i="1"/>
  <c r="W145" i="1"/>
  <c r="W143" i="1" s="1"/>
  <c r="V145" i="1"/>
  <c r="U145" i="1"/>
  <c r="T145" i="1"/>
  <c r="S145" i="1"/>
  <c r="R145" i="1"/>
  <c r="Q149" i="1"/>
  <c r="P149" i="1" s="1"/>
  <c r="Q150" i="1"/>
  <c r="P150" i="1" s="1"/>
  <c r="Q151" i="1"/>
  <c r="Q152" i="1"/>
  <c r="P152" i="1" s="1"/>
  <c r="O145" i="1"/>
  <c r="N145" i="1"/>
  <c r="N143" i="1" s="1"/>
  <c r="M145" i="1"/>
  <c r="M143" i="1" s="1"/>
  <c r="L145" i="1"/>
  <c r="K145" i="1"/>
  <c r="J145" i="1"/>
  <c r="I145" i="1"/>
  <c r="I143" i="1" s="1"/>
  <c r="H145" i="1"/>
  <c r="G145" i="1"/>
  <c r="AB164" i="1"/>
  <c r="AB158" i="1" s="1"/>
  <c r="AA164" i="1"/>
  <c r="AA158" i="1" s="1"/>
  <c r="Y164" i="1"/>
  <c r="Y158" i="1" s="1"/>
  <c r="W164" i="1"/>
  <c r="W158" i="1" s="1"/>
  <c r="V164" i="1"/>
  <c r="V158" i="1" s="1"/>
  <c r="U164" i="1"/>
  <c r="U158" i="1" s="1"/>
  <c r="T164" i="1"/>
  <c r="T158" i="1" s="1"/>
  <c r="S164" i="1"/>
  <c r="S158" i="1" s="1"/>
  <c r="R164" i="1"/>
  <c r="R158" i="1" s="1"/>
  <c r="Q160" i="1"/>
  <c r="P160" i="1" s="1"/>
  <c r="Q161" i="1"/>
  <c r="P161" i="1" s="1"/>
  <c r="Q162" i="1"/>
  <c r="P162" i="1" s="1"/>
  <c r="Q165" i="1"/>
  <c r="P165" i="1" s="1"/>
  <c r="Q166" i="1"/>
  <c r="P166" i="1" s="1"/>
  <c r="O164" i="1"/>
  <c r="N164" i="1"/>
  <c r="M164" i="1"/>
  <c r="L164" i="1"/>
  <c r="K164" i="1"/>
  <c r="J164" i="1"/>
  <c r="I164" i="1"/>
  <c r="H164" i="1"/>
  <c r="G164" i="1"/>
  <c r="AB280" i="1"/>
  <c r="AA280" i="1"/>
  <c r="Y280" i="1"/>
  <c r="W282" i="1"/>
  <c r="W283" i="1"/>
  <c r="V283" i="1" s="1"/>
  <c r="U280" i="1"/>
  <c r="T280" i="1"/>
  <c r="S280" i="1"/>
  <c r="R280" i="1"/>
  <c r="Q282" i="1"/>
  <c r="Q283" i="1"/>
  <c r="AB284" i="1"/>
  <c r="AA284" i="1"/>
  <c r="Y284" i="1"/>
  <c r="W284" i="1"/>
  <c r="V284" i="1"/>
  <c r="U284" i="1"/>
  <c r="T284" i="1"/>
  <c r="S284" i="1"/>
  <c r="R284" i="1"/>
  <c r="Q286" i="1"/>
  <c r="P285" i="1"/>
  <c r="Q331" i="1"/>
  <c r="P331" i="1" s="1"/>
  <c r="Q330" i="1"/>
  <c r="P330" i="1" s="1"/>
  <c r="Q329" i="1"/>
  <c r="P329" i="1" s="1"/>
  <c r="Q328" i="1"/>
  <c r="P328" i="1" s="1"/>
  <c r="Q327" i="1"/>
  <c r="P327" i="1" s="1"/>
  <c r="Q325" i="1"/>
  <c r="Q324" i="1"/>
  <c r="P324" i="1" s="1"/>
  <c r="AB67" i="1"/>
  <c r="AA67" i="1"/>
  <c r="AA66" i="1" s="1"/>
  <c r="Y67" i="1"/>
  <c r="Y66" i="1" s="1"/>
  <c r="Y65" i="1" s="1"/>
  <c r="Y64" i="1" s="1"/>
  <c r="W67" i="1"/>
  <c r="W66" i="1" s="1"/>
  <c r="V67" i="1"/>
  <c r="V66" i="1" s="1"/>
  <c r="V65" i="1" s="1"/>
  <c r="V64" i="1" s="1"/>
  <c r="U67" i="1"/>
  <c r="U66" i="1" s="1"/>
  <c r="T67" i="1"/>
  <c r="T66" i="1" s="1"/>
  <c r="S67" i="1"/>
  <c r="S66" i="1" s="1"/>
  <c r="R67" i="1"/>
  <c r="R66" i="1" s="1"/>
  <c r="R65" i="1" s="1"/>
  <c r="R64" i="1" s="1"/>
  <c r="Q68" i="1"/>
  <c r="P68" i="1" s="1"/>
  <c r="Q69" i="1"/>
  <c r="Q63" i="1"/>
  <c r="Q62" i="1" s="1"/>
  <c r="AB58" i="1"/>
  <c r="AB57" i="1" s="1"/>
  <c r="AA58" i="1"/>
  <c r="AA57" i="1" s="1"/>
  <c r="Y58" i="1"/>
  <c r="Y57" i="1" s="1"/>
  <c r="Y56" i="1" s="1"/>
  <c r="Y55" i="1" s="1"/>
  <c r="W58" i="1"/>
  <c r="W57" i="1" s="1"/>
  <c r="V58" i="1"/>
  <c r="V57" i="1" s="1"/>
  <c r="U58" i="1"/>
  <c r="U57" i="1" s="1"/>
  <c r="U56" i="1" s="1"/>
  <c r="U55" i="1" s="1"/>
  <c r="T58" i="1"/>
  <c r="T57" i="1" s="1"/>
  <c r="S58" i="1"/>
  <c r="S57" i="1" s="1"/>
  <c r="R58" i="1"/>
  <c r="R57" i="1" s="1"/>
  <c r="Q59" i="1"/>
  <c r="P59" i="1" s="1"/>
  <c r="Q60" i="1"/>
  <c r="P60" i="1" s="1"/>
  <c r="S76" i="1"/>
  <c r="S84" i="1"/>
  <c r="S90" i="1"/>
  <c r="S98" i="1"/>
  <c r="S108" i="1"/>
  <c r="S110" i="1"/>
  <c r="S112" i="1"/>
  <c r="S132" i="1"/>
  <c r="S135" i="1"/>
  <c r="S180" i="1"/>
  <c r="S184" i="1"/>
  <c r="S193" i="1"/>
  <c r="S191" i="1" s="1"/>
  <c r="S196" i="1"/>
  <c r="S195" i="1" s="1"/>
  <c r="S199" i="1"/>
  <c r="S198" i="1" s="1"/>
  <c r="S202" i="1"/>
  <c r="S207" i="1"/>
  <c r="S206" i="1" s="1"/>
  <c r="S211" i="1"/>
  <c r="S218" i="1"/>
  <c r="S222" i="1"/>
  <c r="S224" i="1"/>
  <c r="S229" i="1"/>
  <c r="S233" i="1"/>
  <c r="S236" i="1"/>
  <c r="S239" i="1"/>
  <c r="S238" i="1" s="1"/>
  <c r="S248" i="1"/>
  <c r="S247" i="1" s="1"/>
  <c r="S246" i="1" s="1"/>
  <c r="S245" i="1" s="1"/>
  <c r="S253" i="1"/>
  <c r="S262" i="1"/>
  <c r="S267" i="1"/>
  <c r="S42" i="1" s="1"/>
  <c r="S269" i="1"/>
  <c r="S275" i="1"/>
  <c r="S290" i="1"/>
  <c r="S293" i="1"/>
  <c r="S296" i="1"/>
  <c r="S295" i="1" s="1"/>
  <c r="S317" i="1"/>
  <c r="S316" i="1" s="1"/>
  <c r="S315" i="1" s="1"/>
  <c r="S314" i="1" s="1"/>
  <c r="S323" i="1"/>
  <c r="S326" i="1"/>
  <c r="S337" i="1"/>
  <c r="S341" i="1"/>
  <c r="S345" i="1"/>
  <c r="S348" i="1"/>
  <c r="S355" i="1"/>
  <c r="S354" i="1" s="1"/>
  <c r="S361" i="1"/>
  <c r="S360" i="1" s="1"/>
  <c r="S365" i="1"/>
  <c r="S368" i="1"/>
  <c r="S367" i="1" s="1"/>
  <c r="S373" i="1"/>
  <c r="S376" i="1"/>
  <c r="R76" i="1"/>
  <c r="R84" i="1"/>
  <c r="R90" i="1"/>
  <c r="R98" i="1"/>
  <c r="R108" i="1"/>
  <c r="R110" i="1"/>
  <c r="R112" i="1"/>
  <c r="R132" i="1"/>
  <c r="R135" i="1"/>
  <c r="R180" i="1"/>
  <c r="R184" i="1"/>
  <c r="R193" i="1"/>
  <c r="R191" i="1" s="1"/>
  <c r="R196" i="1"/>
  <c r="R195" i="1" s="1"/>
  <c r="R199" i="1"/>
  <c r="R198" i="1" s="1"/>
  <c r="R202" i="1"/>
  <c r="R207" i="1"/>
  <c r="R206" i="1" s="1"/>
  <c r="R211" i="1"/>
  <c r="R218" i="1"/>
  <c r="R222" i="1"/>
  <c r="R224" i="1"/>
  <c r="R229" i="1"/>
  <c r="R233" i="1"/>
  <c r="R236" i="1"/>
  <c r="R239" i="1"/>
  <c r="R238" i="1" s="1"/>
  <c r="R248" i="1"/>
  <c r="R247" i="1" s="1"/>
  <c r="R246" i="1" s="1"/>
  <c r="R245" i="1" s="1"/>
  <c r="R253" i="1"/>
  <c r="R262" i="1"/>
  <c r="R267" i="1"/>
  <c r="R42" i="1" s="1"/>
  <c r="R269" i="1"/>
  <c r="R275" i="1"/>
  <c r="R290" i="1"/>
  <c r="R293" i="1"/>
  <c r="R296" i="1"/>
  <c r="R295" i="1" s="1"/>
  <c r="R317" i="1"/>
  <c r="R316" i="1" s="1"/>
  <c r="R315" i="1" s="1"/>
  <c r="R314" i="1" s="1"/>
  <c r="R323" i="1"/>
  <c r="R326" i="1"/>
  <c r="R337" i="1"/>
  <c r="R341" i="1"/>
  <c r="R345" i="1"/>
  <c r="R348" i="1"/>
  <c r="R355" i="1"/>
  <c r="R354" i="1" s="1"/>
  <c r="R361" i="1"/>
  <c r="R360" i="1" s="1"/>
  <c r="R365" i="1"/>
  <c r="R368" i="1"/>
  <c r="R367" i="1" s="1"/>
  <c r="R373" i="1"/>
  <c r="R376" i="1"/>
  <c r="AB76" i="1"/>
  <c r="AB84" i="1"/>
  <c r="AB90" i="1"/>
  <c r="AB98" i="1"/>
  <c r="AB108" i="1"/>
  <c r="AB110" i="1"/>
  <c r="AB112" i="1"/>
  <c r="AB132" i="1"/>
  <c r="AB135" i="1"/>
  <c r="AB184" i="1"/>
  <c r="AB193" i="1"/>
  <c r="AB191" i="1" s="1"/>
  <c r="AB196" i="1"/>
  <c r="AB195" i="1" s="1"/>
  <c r="AB199" i="1"/>
  <c r="AB198" i="1" s="1"/>
  <c r="AB207" i="1"/>
  <c r="AB206" i="1" s="1"/>
  <c r="AB211" i="1"/>
  <c r="AB218" i="1"/>
  <c r="AB222" i="1"/>
  <c r="AB224" i="1"/>
  <c r="AB233" i="1"/>
  <c r="AB236" i="1"/>
  <c r="AB239" i="1"/>
  <c r="AB238" i="1" s="1"/>
  <c r="AB248" i="1"/>
  <c r="AB247" i="1" s="1"/>
  <c r="AB246" i="1" s="1"/>
  <c r="AB245" i="1" s="1"/>
  <c r="AB253" i="1"/>
  <c r="AB262" i="1"/>
  <c r="AB267" i="1"/>
  <c r="AB42" i="1" s="1"/>
  <c r="AB269" i="1"/>
  <c r="AB275" i="1"/>
  <c r="AB290" i="1"/>
  <c r="AB293" i="1"/>
  <c r="AB296" i="1"/>
  <c r="AB295" i="1" s="1"/>
  <c r="AB317" i="1"/>
  <c r="AB316" i="1" s="1"/>
  <c r="AB315" i="1" s="1"/>
  <c r="AB314" i="1" s="1"/>
  <c r="AB323" i="1"/>
  <c r="AB326" i="1"/>
  <c r="AB337" i="1"/>
  <c r="AB341" i="1"/>
  <c r="AB345" i="1"/>
  <c r="AB348" i="1"/>
  <c r="AB355" i="1"/>
  <c r="AB354" i="1" s="1"/>
  <c r="AB360" i="1"/>
  <c r="AB365" i="1"/>
  <c r="AB368" i="1"/>
  <c r="AB367" i="1" s="1"/>
  <c r="AB373" i="1"/>
  <c r="AB376" i="1"/>
  <c r="AB180" i="1"/>
  <c r="AB202" i="1"/>
  <c r="AB229" i="1"/>
  <c r="AA76" i="1"/>
  <c r="AA84" i="1"/>
  <c r="AA90" i="1"/>
  <c r="AA98" i="1"/>
  <c r="AA108" i="1"/>
  <c r="AA110" i="1"/>
  <c r="AA112" i="1"/>
  <c r="AA132" i="1"/>
  <c r="AA135" i="1"/>
  <c r="AA184" i="1"/>
  <c r="AA193" i="1"/>
  <c r="AA191" i="1" s="1"/>
  <c r="AA196" i="1"/>
  <c r="AA195" i="1" s="1"/>
  <c r="AA199" i="1"/>
  <c r="AA198" i="1" s="1"/>
  <c r="AA207" i="1"/>
  <c r="AA206" i="1" s="1"/>
  <c r="AA211" i="1"/>
  <c r="AA218" i="1"/>
  <c r="AA222" i="1"/>
  <c r="AA224" i="1"/>
  <c r="AA233" i="1"/>
  <c r="AA236" i="1"/>
  <c r="AA239" i="1"/>
  <c r="AA238" i="1" s="1"/>
  <c r="AA248" i="1"/>
  <c r="AA247" i="1" s="1"/>
  <c r="AA246" i="1" s="1"/>
  <c r="AA245" i="1" s="1"/>
  <c r="AA253" i="1"/>
  <c r="AA262" i="1"/>
  <c r="AA267" i="1"/>
  <c r="AA42" i="1" s="1"/>
  <c r="AA269" i="1"/>
  <c r="AA275" i="1"/>
  <c r="AA290" i="1"/>
  <c r="AA293" i="1"/>
  <c r="AA296" i="1"/>
  <c r="AA295" i="1" s="1"/>
  <c r="AA317" i="1"/>
  <c r="AA316" i="1" s="1"/>
  <c r="AA315" i="1" s="1"/>
  <c r="AA314" i="1" s="1"/>
  <c r="AA323" i="1"/>
  <c r="AA326" i="1"/>
  <c r="AA337" i="1"/>
  <c r="AA341" i="1"/>
  <c r="AA345" i="1"/>
  <c r="AA348" i="1"/>
  <c r="AA355" i="1"/>
  <c r="AA354" i="1" s="1"/>
  <c r="AA360" i="1"/>
  <c r="AA365" i="1"/>
  <c r="AA368" i="1"/>
  <c r="AA367" i="1" s="1"/>
  <c r="AA373" i="1"/>
  <c r="AA180" i="1"/>
  <c r="AA202" i="1"/>
  <c r="AA229" i="1"/>
  <c r="Y76" i="1"/>
  <c r="Y84" i="1"/>
  <c r="Y90" i="1"/>
  <c r="Y98" i="1"/>
  <c r="Y108" i="1"/>
  <c r="Y110" i="1"/>
  <c r="Y112" i="1"/>
  <c r="Y132" i="1"/>
  <c r="Y135" i="1"/>
  <c r="Y184" i="1"/>
  <c r="Y193" i="1"/>
  <c r="Y191" i="1" s="1"/>
  <c r="Y196" i="1"/>
  <c r="Y195" i="1" s="1"/>
  <c r="Y199" i="1"/>
  <c r="Y198" i="1" s="1"/>
  <c r="Y207" i="1"/>
  <c r="Y206" i="1" s="1"/>
  <c r="Y211" i="1"/>
  <c r="Y218" i="1"/>
  <c r="Y222" i="1"/>
  <c r="Y224" i="1"/>
  <c r="Y233" i="1"/>
  <c r="Y236" i="1"/>
  <c r="Y239" i="1"/>
  <c r="Y238" i="1" s="1"/>
  <c r="Y248" i="1"/>
  <c r="Y247" i="1" s="1"/>
  <c r="Y246" i="1" s="1"/>
  <c r="Y245" i="1" s="1"/>
  <c r="Y253" i="1"/>
  <c r="Y262" i="1"/>
  <c r="Y267" i="1"/>
  <c r="Y42" i="1" s="1"/>
  <c r="Y269" i="1"/>
  <c r="Y275" i="1"/>
  <c r="Y290" i="1"/>
  <c r="Y293" i="1"/>
  <c r="Y296" i="1"/>
  <c r="Y295" i="1" s="1"/>
  <c r="Y317" i="1"/>
  <c r="Y316" i="1" s="1"/>
  <c r="Y315" i="1" s="1"/>
  <c r="Y314" i="1" s="1"/>
  <c r="Y323" i="1"/>
  <c r="Y326" i="1"/>
  <c r="Y337" i="1"/>
  <c r="Y341" i="1"/>
  <c r="Y345" i="1"/>
  <c r="Y348" i="1"/>
  <c r="Y355" i="1"/>
  <c r="Y354" i="1" s="1"/>
  <c r="Y360" i="1"/>
  <c r="Y365" i="1"/>
  <c r="Y368" i="1"/>
  <c r="Y367" i="1" s="1"/>
  <c r="Y373" i="1"/>
  <c r="Y376" i="1"/>
  <c r="Y180" i="1"/>
  <c r="Y202" i="1"/>
  <c r="Y229" i="1"/>
  <c r="W76" i="1"/>
  <c r="W84" i="1"/>
  <c r="W90" i="1"/>
  <c r="W98" i="1"/>
  <c r="W108" i="1"/>
  <c r="W110" i="1"/>
  <c r="W112" i="1"/>
  <c r="W132" i="1"/>
  <c r="W135" i="1"/>
  <c r="W184" i="1"/>
  <c r="W193" i="1"/>
  <c r="W191" i="1" s="1"/>
  <c r="W196" i="1"/>
  <c r="W195" i="1" s="1"/>
  <c r="W199" i="1"/>
  <c r="W198" i="1" s="1"/>
  <c r="W207" i="1"/>
  <c r="W206" i="1" s="1"/>
  <c r="W211" i="1"/>
  <c r="W218" i="1"/>
  <c r="W222" i="1"/>
  <c r="W224" i="1"/>
  <c r="W233" i="1"/>
  <c r="W236" i="1"/>
  <c r="W244" i="1"/>
  <c r="W239" i="1" s="1"/>
  <c r="W238" i="1" s="1"/>
  <c r="W248" i="1"/>
  <c r="W247" i="1" s="1"/>
  <c r="W246" i="1" s="1"/>
  <c r="W245" i="1" s="1"/>
  <c r="W257" i="1"/>
  <c r="V257" i="1" s="1"/>
  <c r="W259" i="1"/>
  <c r="V259" i="1" s="1"/>
  <c r="W275" i="1"/>
  <c r="W293" i="1"/>
  <c r="W296" i="1"/>
  <c r="W295" i="1" s="1"/>
  <c r="W317" i="1"/>
  <c r="W316" i="1" s="1"/>
  <c r="W315" i="1" s="1"/>
  <c r="W314" i="1" s="1"/>
  <c r="W323" i="1"/>
  <c r="W326" i="1"/>
  <c r="W365" i="1"/>
  <c r="W180" i="1"/>
  <c r="W202" i="1"/>
  <c r="W229" i="1"/>
  <c r="V76" i="1"/>
  <c r="V84" i="1"/>
  <c r="V90" i="1"/>
  <c r="V98" i="1"/>
  <c r="V108" i="1"/>
  <c r="V110" i="1"/>
  <c r="V112" i="1"/>
  <c r="V132" i="1"/>
  <c r="V135" i="1"/>
  <c r="V184" i="1"/>
  <c r="V193" i="1"/>
  <c r="V191" i="1" s="1"/>
  <c r="V196" i="1"/>
  <c r="V195" i="1" s="1"/>
  <c r="V199" i="1"/>
  <c r="V198" i="1" s="1"/>
  <c r="V207" i="1"/>
  <c r="V206" i="1" s="1"/>
  <c r="V211" i="1"/>
  <c r="V218" i="1"/>
  <c r="V222" i="1"/>
  <c r="V224" i="1"/>
  <c r="V233" i="1"/>
  <c r="V236" i="1"/>
  <c r="V248" i="1"/>
  <c r="V247" i="1" s="1"/>
  <c r="V246" i="1" s="1"/>
  <c r="V245" i="1" s="1"/>
  <c r="V275" i="1"/>
  <c r="V293" i="1"/>
  <c r="V296" i="1"/>
  <c r="V295" i="1" s="1"/>
  <c r="V317" i="1"/>
  <c r="V316" i="1" s="1"/>
  <c r="V315" i="1" s="1"/>
  <c r="V314" i="1" s="1"/>
  <c r="V323" i="1"/>
  <c r="V326" i="1"/>
  <c r="V365" i="1"/>
  <c r="V180" i="1"/>
  <c r="V202" i="1"/>
  <c r="V229" i="1"/>
  <c r="U76" i="1"/>
  <c r="U84" i="1"/>
  <c r="U90" i="1"/>
  <c r="U98" i="1"/>
  <c r="U108" i="1"/>
  <c r="U110" i="1"/>
  <c r="U112" i="1"/>
  <c r="U132" i="1"/>
  <c r="U135" i="1"/>
  <c r="U184" i="1"/>
  <c r="U193" i="1"/>
  <c r="U191" i="1" s="1"/>
  <c r="U196" i="1"/>
  <c r="U195" i="1" s="1"/>
  <c r="U199" i="1"/>
  <c r="U198" i="1" s="1"/>
  <c r="U207" i="1"/>
  <c r="U206" i="1" s="1"/>
  <c r="U211" i="1"/>
  <c r="U218" i="1"/>
  <c r="U222" i="1"/>
  <c r="U224" i="1"/>
  <c r="U233" i="1"/>
  <c r="U236" i="1"/>
  <c r="U239" i="1"/>
  <c r="U238" i="1" s="1"/>
  <c r="U248" i="1"/>
  <c r="U247" i="1" s="1"/>
  <c r="U246" i="1" s="1"/>
  <c r="U245" i="1" s="1"/>
  <c r="U253" i="1"/>
  <c r="U262" i="1"/>
  <c r="U267" i="1"/>
  <c r="U269" i="1"/>
  <c r="U275" i="1"/>
  <c r="U290" i="1"/>
  <c r="U293" i="1"/>
  <c r="U296" i="1"/>
  <c r="U295" i="1" s="1"/>
  <c r="U317" i="1"/>
  <c r="U316" i="1" s="1"/>
  <c r="U315" i="1" s="1"/>
  <c r="U314" i="1" s="1"/>
  <c r="U323" i="1"/>
  <c r="U326" i="1"/>
  <c r="U337" i="1"/>
  <c r="U341" i="1"/>
  <c r="U345" i="1"/>
  <c r="U348" i="1"/>
  <c r="U355" i="1"/>
  <c r="U354" i="1" s="1"/>
  <c r="U361" i="1"/>
  <c r="U360" i="1" s="1"/>
  <c r="U365" i="1"/>
  <c r="U368" i="1"/>
  <c r="U367" i="1" s="1"/>
  <c r="U373" i="1"/>
  <c r="U376" i="1"/>
  <c r="U180" i="1"/>
  <c r="U202" i="1"/>
  <c r="U229" i="1"/>
  <c r="T199" i="1"/>
  <c r="T198" i="1" s="1"/>
  <c r="T222" i="1"/>
  <c r="T224" i="1"/>
  <c r="T248" i="1"/>
  <c r="T247" i="1" s="1"/>
  <c r="T246" i="1" s="1"/>
  <c r="T245" i="1" s="1"/>
  <c r="T296" i="1"/>
  <c r="T295" i="1" s="1"/>
  <c r="Q248" i="1"/>
  <c r="Q247" i="1" s="1"/>
  <c r="Q246" i="1" s="1"/>
  <c r="Q245" i="1" s="1"/>
  <c r="P248" i="1"/>
  <c r="P247" i="1" s="1"/>
  <c r="P246" i="1" s="1"/>
  <c r="P245" i="1" s="1"/>
  <c r="T132" i="1"/>
  <c r="T135" i="1"/>
  <c r="T211" i="1"/>
  <c r="T218" i="1"/>
  <c r="T239" i="1"/>
  <c r="T238" i="1" s="1"/>
  <c r="T275" i="1"/>
  <c r="T337" i="1"/>
  <c r="T341" i="1"/>
  <c r="T345" i="1"/>
  <c r="T348" i="1"/>
  <c r="T355" i="1"/>
  <c r="T354" i="1" s="1"/>
  <c r="T361" i="1"/>
  <c r="T360" i="1" s="1"/>
  <c r="T365" i="1"/>
  <c r="T368" i="1"/>
  <c r="T367" i="1" s="1"/>
  <c r="T373" i="1"/>
  <c r="T376" i="1"/>
  <c r="Q115" i="1"/>
  <c r="P115" i="1" s="1"/>
  <c r="Q116" i="1"/>
  <c r="P116" i="1" s="1"/>
  <c r="Q117" i="1"/>
  <c r="P117" i="1" s="1"/>
  <c r="Q118" i="1"/>
  <c r="P118" i="1" s="1"/>
  <c r="Q119" i="1"/>
  <c r="P119" i="1" s="1"/>
  <c r="Q120" i="1"/>
  <c r="P120" i="1" s="1"/>
  <c r="Q121" i="1"/>
  <c r="P121" i="1" s="1"/>
  <c r="Q122" i="1"/>
  <c r="P122" i="1" s="1"/>
  <c r="Q123" i="1"/>
  <c r="P123" i="1" s="1"/>
  <c r="Q134" i="1"/>
  <c r="Q132" i="1" s="1"/>
  <c r="Q139" i="1"/>
  <c r="Q140" i="1"/>
  <c r="P140" i="1" s="1"/>
  <c r="Q141" i="1"/>
  <c r="P141" i="1" s="1"/>
  <c r="Q213" i="1"/>
  <c r="P213" i="1" s="1"/>
  <c r="Q218" i="1"/>
  <c r="Q243" i="1"/>
  <c r="Q244" i="1"/>
  <c r="Q276" i="1"/>
  <c r="P276" i="1" s="1"/>
  <c r="Q277" i="1"/>
  <c r="P277" i="1" s="1"/>
  <c r="Q278" i="1"/>
  <c r="P278" i="1" s="1"/>
  <c r="Q337" i="1"/>
  <c r="P218" i="1"/>
  <c r="T108" i="1"/>
  <c r="T110" i="1"/>
  <c r="T112" i="1"/>
  <c r="T196" i="1"/>
  <c r="T195" i="1" s="1"/>
  <c r="T269" i="1"/>
  <c r="Q103" i="1"/>
  <c r="P103" i="1" s="1"/>
  <c r="Q104" i="1"/>
  <c r="P104" i="1" s="1"/>
  <c r="Q105" i="1"/>
  <c r="P105" i="1" s="1"/>
  <c r="Q109" i="1"/>
  <c r="Q110" i="1"/>
  <c r="Q113" i="1"/>
  <c r="P113" i="1" s="1"/>
  <c r="P112" i="1" s="1"/>
  <c r="Q270" i="1"/>
  <c r="Q271" i="1"/>
  <c r="P271" i="1" s="1"/>
  <c r="Q272" i="1"/>
  <c r="P272" i="1" s="1"/>
  <c r="Q273" i="1"/>
  <c r="P273" i="1" s="1"/>
  <c r="Q274" i="1"/>
  <c r="P110" i="1"/>
  <c r="T267" i="1"/>
  <c r="T42" i="1" s="1"/>
  <c r="Q268" i="1"/>
  <c r="Q267" i="1" s="1"/>
  <c r="Q42" i="1" s="1"/>
  <c r="T84" i="1"/>
  <c r="T90" i="1"/>
  <c r="T98" i="1"/>
  <c r="T193" i="1"/>
  <c r="T191" i="1" s="1"/>
  <c r="T236" i="1"/>
  <c r="T262" i="1"/>
  <c r="T293" i="1"/>
  <c r="T317" i="1"/>
  <c r="T316" i="1" s="1"/>
  <c r="T315" i="1" s="1"/>
  <c r="T314" i="1" s="1"/>
  <c r="T326" i="1"/>
  <c r="Q79" i="1"/>
  <c r="P79" i="1" s="1"/>
  <c r="Q81" i="1"/>
  <c r="P81" i="1" s="1"/>
  <c r="Q85" i="1"/>
  <c r="Q89" i="1"/>
  <c r="P89" i="1" s="1"/>
  <c r="Q91" i="1"/>
  <c r="P91" i="1" s="1"/>
  <c r="Q92" i="1"/>
  <c r="P92" i="1" s="1"/>
  <c r="Q93" i="1"/>
  <c r="P93" i="1" s="1"/>
  <c r="Q94" i="1"/>
  <c r="P94" i="1" s="1"/>
  <c r="Q95" i="1"/>
  <c r="P95" i="1" s="1"/>
  <c r="Q97" i="1"/>
  <c r="P97" i="1" s="1"/>
  <c r="Q192" i="1"/>
  <c r="P192" i="1" s="1"/>
  <c r="Q194" i="1"/>
  <c r="P194" i="1" s="1"/>
  <c r="P193" i="1" s="1"/>
  <c r="Q236" i="1"/>
  <c r="Q263" i="1"/>
  <c r="Q264" i="1"/>
  <c r="Q265" i="1"/>
  <c r="P265" i="1" s="1"/>
  <c r="Q294" i="1"/>
  <c r="Q293" i="1" s="1"/>
  <c r="Q317" i="1"/>
  <c r="Q316" i="1" s="1"/>
  <c r="Q315" i="1" s="1"/>
  <c r="Q314" i="1" s="1"/>
  <c r="P82" i="1"/>
  <c r="P96" i="1"/>
  <c r="P236" i="1"/>
  <c r="P317" i="1"/>
  <c r="P316" i="1" s="1"/>
  <c r="P315" i="1" s="1"/>
  <c r="P314" i="1" s="1"/>
  <c r="T76" i="1"/>
  <c r="T184" i="1"/>
  <c r="T207" i="1"/>
  <c r="T206" i="1" s="1"/>
  <c r="T233" i="1"/>
  <c r="T253" i="1"/>
  <c r="T290" i="1"/>
  <c r="T323" i="1"/>
  <c r="Q77" i="1"/>
  <c r="Q188" i="1"/>
  <c r="Q190" i="1"/>
  <c r="P190" i="1" s="1"/>
  <c r="Q208" i="1"/>
  <c r="Q207" i="1" s="1"/>
  <c r="Q206" i="1" s="1"/>
  <c r="Q234" i="1"/>
  <c r="P234" i="1" s="1"/>
  <c r="Q235" i="1"/>
  <c r="Q254" i="1"/>
  <c r="P254" i="1" s="1"/>
  <c r="Q256" i="1"/>
  <c r="P256" i="1" s="1"/>
  <c r="Q257" i="1"/>
  <c r="Q259" i="1"/>
  <c r="Q292" i="1"/>
  <c r="Q290" i="1" s="1"/>
  <c r="T180" i="1"/>
  <c r="T202" i="1"/>
  <c r="T229" i="1"/>
  <c r="Q180" i="1"/>
  <c r="Q202" i="1"/>
  <c r="Q229" i="1"/>
  <c r="P180" i="1"/>
  <c r="P202" i="1"/>
  <c r="P229" i="1"/>
  <c r="O184" i="1"/>
  <c r="O193" i="1"/>
  <c r="O191" i="1" s="1"/>
  <c r="O196" i="1"/>
  <c r="O195" i="1" s="1"/>
  <c r="O199" i="1"/>
  <c r="O198" i="1" s="1"/>
  <c r="O222" i="1"/>
  <c r="O224" i="1"/>
  <c r="O337" i="1"/>
  <c r="O341" i="1"/>
  <c r="O345" i="1"/>
  <c r="O348" i="1"/>
  <c r="O355" i="1"/>
  <c r="O354" i="1" s="1"/>
  <c r="O361" i="1"/>
  <c r="O360" i="1" s="1"/>
  <c r="O365" i="1"/>
  <c r="O368" i="1"/>
  <c r="O367" i="1" s="1"/>
  <c r="O373" i="1"/>
  <c r="O376" i="1"/>
  <c r="N341" i="1"/>
  <c r="M341" i="1"/>
  <c r="N345" i="1"/>
  <c r="M345" i="1"/>
  <c r="N348" i="1"/>
  <c r="N355" i="1"/>
  <c r="N354" i="1" s="1"/>
  <c r="N361" i="1"/>
  <c r="N360" i="1" s="1"/>
  <c r="N365" i="1"/>
  <c r="N368" i="1"/>
  <c r="N367" i="1" s="1"/>
  <c r="AB390" i="1"/>
  <c r="AA390" i="1"/>
  <c r="Y390" i="1"/>
  <c r="X390" i="1"/>
  <c r="W390" i="1"/>
  <c r="V390" i="1"/>
  <c r="U390" i="1"/>
  <c r="T390" i="1"/>
  <c r="S390" i="1"/>
  <c r="R390" i="1"/>
  <c r="AB19" i="1"/>
  <c r="AA19" i="1"/>
  <c r="Y19" i="1"/>
  <c r="X19" i="1"/>
  <c r="W19" i="1"/>
  <c r="V19" i="1"/>
  <c r="U19" i="1"/>
  <c r="T19" i="1"/>
  <c r="T31" i="1"/>
  <c r="J18" i="3" s="1"/>
  <c r="D18" i="3" s="1"/>
  <c r="S19" i="1"/>
  <c r="R19" i="1"/>
  <c r="J15" i="3" s="1"/>
  <c r="Q20" i="1"/>
  <c r="P20" i="1" s="1"/>
  <c r="Q21" i="1"/>
  <c r="P21" i="1" s="1"/>
  <c r="Q22" i="1"/>
  <c r="P22" i="1" s="1"/>
  <c r="Q23" i="1"/>
  <c r="P23" i="1" s="1"/>
  <c r="Q24" i="1"/>
  <c r="P24" i="1" s="1"/>
  <c r="Q25" i="1"/>
  <c r="P25" i="1" s="1"/>
  <c r="Q26" i="1"/>
  <c r="P26" i="1" s="1"/>
  <c r="Q27" i="1"/>
  <c r="P27" i="1" s="1"/>
  <c r="Q28" i="1"/>
  <c r="P28" i="1" s="1"/>
  <c r="Q29" i="1"/>
  <c r="P29" i="1" s="1"/>
  <c r="Q30" i="1"/>
  <c r="P30" i="1" s="1"/>
  <c r="O76" i="1"/>
  <c r="N76" i="1"/>
  <c r="M76" i="1"/>
  <c r="L76" i="1"/>
  <c r="K76" i="1"/>
  <c r="J76" i="1"/>
  <c r="I76" i="1"/>
  <c r="H76" i="1"/>
  <c r="G76" i="1"/>
  <c r="F76" i="1"/>
  <c r="O84" i="1"/>
  <c r="O90" i="1"/>
  <c r="O98" i="1"/>
  <c r="O108" i="1"/>
  <c r="O110" i="1"/>
  <c r="O112" i="1"/>
  <c r="O132" i="1"/>
  <c r="O135" i="1"/>
  <c r="O58" i="1"/>
  <c r="O57" i="1" s="1"/>
  <c r="O62" i="1"/>
  <c r="O67" i="1"/>
  <c r="O66" i="1" s="1"/>
  <c r="O207" i="1"/>
  <c r="O206" i="1" s="1"/>
  <c r="O211" i="1"/>
  <c r="O218" i="1"/>
  <c r="O233" i="1"/>
  <c r="O236" i="1"/>
  <c r="O239" i="1"/>
  <c r="O238" i="1" s="1"/>
  <c r="O248" i="1"/>
  <c r="O247" i="1" s="1"/>
  <c r="O246" i="1" s="1"/>
  <c r="O245" i="1" s="1"/>
  <c r="O253" i="1"/>
  <c r="O262" i="1"/>
  <c r="O267" i="1"/>
  <c r="O42" i="1" s="1"/>
  <c r="O269" i="1"/>
  <c r="O275" i="1"/>
  <c r="O280" i="1"/>
  <c r="O284" i="1"/>
  <c r="O290" i="1"/>
  <c r="O293" i="1"/>
  <c r="O296" i="1"/>
  <c r="O295" i="1" s="1"/>
  <c r="O301" i="1"/>
  <c r="O300" i="1" s="1"/>
  <c r="O299" i="1" s="1"/>
  <c r="O298" i="1" s="1"/>
  <c r="O312" i="1"/>
  <c r="O311" i="1" s="1"/>
  <c r="O317" i="1"/>
  <c r="O316" i="1" s="1"/>
  <c r="O315" i="1" s="1"/>
  <c r="O314" i="1" s="1"/>
  <c r="O323" i="1"/>
  <c r="O326" i="1"/>
  <c r="O180" i="1"/>
  <c r="O202" i="1"/>
  <c r="O229" i="1"/>
  <c r="O49" i="1"/>
  <c r="O50" i="1"/>
  <c r="O51" i="1"/>
  <c r="N84" i="1"/>
  <c r="N90" i="1"/>
  <c r="N98" i="1"/>
  <c r="N108" i="1"/>
  <c r="N110" i="1"/>
  <c r="N112" i="1"/>
  <c r="N132" i="1"/>
  <c r="N135" i="1"/>
  <c r="N58" i="1"/>
  <c r="N57" i="1" s="1"/>
  <c r="N62" i="1"/>
  <c r="N61" i="1" s="1"/>
  <c r="N67" i="1"/>
  <c r="N66" i="1" s="1"/>
  <c r="N184" i="1"/>
  <c r="N193" i="1"/>
  <c r="N191" i="1" s="1"/>
  <c r="N196" i="1"/>
  <c r="N195" i="1" s="1"/>
  <c r="N199" i="1"/>
  <c r="N198" i="1" s="1"/>
  <c r="N207" i="1"/>
  <c r="N206" i="1" s="1"/>
  <c r="N211" i="1"/>
  <c r="N218" i="1"/>
  <c r="N222" i="1"/>
  <c r="N224" i="1"/>
  <c r="N233" i="1"/>
  <c r="N236" i="1"/>
  <c r="N239" i="1"/>
  <c r="N238" i="1" s="1"/>
  <c r="N248" i="1"/>
  <c r="N247" i="1" s="1"/>
  <c r="N246" i="1" s="1"/>
  <c r="N245" i="1" s="1"/>
  <c r="N253" i="1"/>
  <c r="N262" i="1"/>
  <c r="N267" i="1"/>
  <c r="N42" i="1" s="1"/>
  <c r="N269" i="1"/>
  <c r="N275" i="1"/>
  <c r="N280" i="1"/>
  <c r="N284" i="1"/>
  <c r="N290" i="1"/>
  <c r="N293" i="1"/>
  <c r="N296" i="1"/>
  <c r="N295" i="1" s="1"/>
  <c r="N301" i="1"/>
  <c r="N300" i="1" s="1"/>
  <c r="N299" i="1" s="1"/>
  <c r="N298" i="1" s="1"/>
  <c r="N312" i="1"/>
  <c r="N311" i="1" s="1"/>
  <c r="N317" i="1"/>
  <c r="N316" i="1" s="1"/>
  <c r="N315" i="1" s="1"/>
  <c r="N314" i="1" s="1"/>
  <c r="N323" i="1"/>
  <c r="N326" i="1"/>
  <c r="N337" i="1"/>
  <c r="N373" i="1"/>
  <c r="N376" i="1"/>
  <c r="N180" i="1"/>
  <c r="N202" i="1"/>
  <c r="N229" i="1"/>
  <c r="M84" i="1"/>
  <c r="M90" i="1"/>
  <c r="M98" i="1"/>
  <c r="M108" i="1"/>
  <c r="M110" i="1"/>
  <c r="M112" i="1"/>
  <c r="M132" i="1"/>
  <c r="M135" i="1"/>
  <c r="M58" i="1"/>
  <c r="M57" i="1" s="1"/>
  <c r="M62" i="1"/>
  <c r="M61" i="1" s="1"/>
  <c r="M67" i="1"/>
  <c r="M66" i="1" s="1"/>
  <c r="M184" i="1"/>
  <c r="M193" i="1"/>
  <c r="M191" i="1" s="1"/>
  <c r="M196" i="1"/>
  <c r="M195" i="1" s="1"/>
  <c r="M199" i="1"/>
  <c r="M198" i="1" s="1"/>
  <c r="M207" i="1"/>
  <c r="M206" i="1" s="1"/>
  <c r="M211" i="1"/>
  <c r="M218" i="1"/>
  <c r="M222" i="1"/>
  <c r="M224" i="1"/>
  <c r="M233" i="1"/>
  <c r="M236" i="1"/>
  <c r="M239" i="1"/>
  <c r="M238" i="1" s="1"/>
  <c r="M248" i="1"/>
  <c r="M247" i="1" s="1"/>
  <c r="M246" i="1" s="1"/>
  <c r="M245" i="1" s="1"/>
  <c r="M253" i="1"/>
  <c r="M262" i="1"/>
  <c r="M267" i="1"/>
  <c r="M269" i="1"/>
  <c r="M275" i="1"/>
  <c r="M280" i="1"/>
  <c r="M284" i="1"/>
  <c r="M290" i="1"/>
  <c r="M293" i="1"/>
  <c r="M296" i="1"/>
  <c r="M295" i="1" s="1"/>
  <c r="M301" i="1"/>
  <c r="M300" i="1" s="1"/>
  <c r="M299" i="1" s="1"/>
  <c r="M298" i="1" s="1"/>
  <c r="M312" i="1"/>
  <c r="M311" i="1" s="1"/>
  <c r="M317" i="1"/>
  <c r="M316" i="1" s="1"/>
  <c r="M315" i="1" s="1"/>
  <c r="M314" i="1" s="1"/>
  <c r="M323" i="1"/>
  <c r="M326" i="1"/>
  <c r="M337" i="1"/>
  <c r="M348" i="1"/>
  <c r="M355" i="1"/>
  <c r="M354" i="1" s="1"/>
  <c r="M361" i="1"/>
  <c r="M360" i="1" s="1"/>
  <c r="M365" i="1"/>
  <c r="M368" i="1"/>
  <c r="M367" i="1" s="1"/>
  <c r="M373" i="1"/>
  <c r="M376" i="1"/>
  <c r="M180" i="1"/>
  <c r="M202" i="1"/>
  <c r="M229" i="1"/>
  <c r="L84" i="1"/>
  <c r="L90" i="1"/>
  <c r="L98" i="1"/>
  <c r="L108" i="1"/>
  <c r="L110" i="1"/>
  <c r="L112" i="1"/>
  <c r="L132" i="1"/>
  <c r="L135" i="1"/>
  <c r="L58" i="1"/>
  <c r="L57" i="1" s="1"/>
  <c r="L62" i="1"/>
  <c r="L61" i="1" s="1"/>
  <c r="L67" i="1"/>
  <c r="L66" i="1" s="1"/>
  <c r="L65" i="1" s="1"/>
  <c r="L64" i="1" s="1"/>
  <c r="L184" i="1"/>
  <c r="L193" i="1"/>
  <c r="L191" i="1" s="1"/>
  <c r="L196" i="1"/>
  <c r="L195" i="1" s="1"/>
  <c r="L199" i="1"/>
  <c r="L198" i="1" s="1"/>
  <c r="L207" i="1"/>
  <c r="L206" i="1" s="1"/>
  <c r="L211" i="1"/>
  <c r="L218" i="1"/>
  <c r="L222" i="1"/>
  <c r="L224" i="1"/>
  <c r="L233" i="1"/>
  <c r="L236" i="1"/>
  <c r="L239" i="1"/>
  <c r="L238" i="1" s="1"/>
  <c r="L248" i="1"/>
  <c r="L247" i="1" s="1"/>
  <c r="L246" i="1" s="1"/>
  <c r="L245" i="1" s="1"/>
  <c r="L253" i="1"/>
  <c r="L262" i="1"/>
  <c r="L267" i="1"/>
  <c r="L42" i="1" s="1"/>
  <c r="L269" i="1"/>
  <c r="L275" i="1"/>
  <c r="L280" i="1"/>
  <c r="L284" i="1"/>
  <c r="L290" i="1"/>
  <c r="L293" i="1"/>
  <c r="L296" i="1"/>
  <c r="L295" i="1" s="1"/>
  <c r="L301" i="1"/>
  <c r="L300" i="1" s="1"/>
  <c r="L299" i="1" s="1"/>
  <c r="L298" i="1" s="1"/>
  <c r="L312" i="1"/>
  <c r="L311" i="1" s="1"/>
  <c r="L317" i="1"/>
  <c r="L316" i="1" s="1"/>
  <c r="L315" i="1" s="1"/>
  <c r="L314" i="1" s="1"/>
  <c r="L323" i="1"/>
  <c r="L326" i="1"/>
  <c r="L337" i="1"/>
  <c r="L341" i="1"/>
  <c r="L345" i="1"/>
  <c r="L348" i="1"/>
  <c r="L355" i="1"/>
  <c r="L354" i="1" s="1"/>
  <c r="L361" i="1"/>
  <c r="L360" i="1" s="1"/>
  <c r="L365" i="1"/>
  <c r="L368" i="1"/>
  <c r="L367" i="1" s="1"/>
  <c r="L373" i="1"/>
  <c r="L376" i="1"/>
  <c r="L180" i="1"/>
  <c r="L202" i="1"/>
  <c r="L229" i="1"/>
  <c r="K84" i="1"/>
  <c r="K90" i="1"/>
  <c r="K98" i="1"/>
  <c r="K108" i="1"/>
  <c r="K110" i="1"/>
  <c r="K112" i="1"/>
  <c r="K132" i="1"/>
  <c r="K135" i="1"/>
  <c r="K58" i="1"/>
  <c r="K57" i="1" s="1"/>
  <c r="K62" i="1"/>
  <c r="K61" i="1" s="1"/>
  <c r="K67" i="1"/>
  <c r="K66" i="1" s="1"/>
  <c r="K184" i="1"/>
  <c r="K193" i="1"/>
  <c r="K191" i="1" s="1"/>
  <c r="K196" i="1"/>
  <c r="K195" i="1" s="1"/>
  <c r="K199" i="1"/>
  <c r="K198" i="1" s="1"/>
  <c r="K207" i="1"/>
  <c r="K206" i="1" s="1"/>
  <c r="K211" i="1"/>
  <c r="K218" i="1"/>
  <c r="K222" i="1"/>
  <c r="K224" i="1"/>
  <c r="K233" i="1"/>
  <c r="K236" i="1"/>
  <c r="K239" i="1"/>
  <c r="K238" i="1" s="1"/>
  <c r="K248" i="1"/>
  <c r="K247" i="1" s="1"/>
  <c r="K246" i="1" s="1"/>
  <c r="K245" i="1" s="1"/>
  <c r="K253" i="1"/>
  <c r="K262" i="1"/>
  <c r="K267" i="1"/>
  <c r="K42" i="1" s="1"/>
  <c r="K269" i="1"/>
  <c r="K275" i="1"/>
  <c r="K280" i="1"/>
  <c r="K284" i="1"/>
  <c r="K290" i="1"/>
  <c r="K293" i="1"/>
  <c r="K296" i="1"/>
  <c r="K295" i="1" s="1"/>
  <c r="K301" i="1"/>
  <c r="K300" i="1" s="1"/>
  <c r="K299" i="1" s="1"/>
  <c r="K298" i="1" s="1"/>
  <c r="K312" i="1"/>
  <c r="K311" i="1" s="1"/>
  <c r="K317" i="1"/>
  <c r="K316" i="1" s="1"/>
  <c r="K315" i="1" s="1"/>
  <c r="K314" i="1" s="1"/>
  <c r="K323" i="1"/>
  <c r="K326" i="1"/>
  <c r="K337" i="1"/>
  <c r="K341" i="1"/>
  <c r="K345" i="1"/>
  <c r="K348" i="1"/>
  <c r="K355" i="1"/>
  <c r="K354" i="1" s="1"/>
  <c r="K361" i="1"/>
  <c r="K360" i="1" s="1"/>
  <c r="K365" i="1"/>
  <c r="K368" i="1"/>
  <c r="K367" i="1" s="1"/>
  <c r="K373" i="1"/>
  <c r="K376" i="1"/>
  <c r="K180" i="1"/>
  <c r="K202" i="1"/>
  <c r="K229" i="1"/>
  <c r="K49" i="1"/>
  <c r="K50" i="1"/>
  <c r="J50" i="1" s="1"/>
  <c r="K51" i="1"/>
  <c r="J51" i="1" s="1"/>
  <c r="H84" i="1"/>
  <c r="H90" i="1"/>
  <c r="H98" i="1"/>
  <c r="H108" i="1"/>
  <c r="H110" i="1"/>
  <c r="H112" i="1"/>
  <c r="H132" i="1"/>
  <c r="H135" i="1"/>
  <c r="H58" i="1"/>
  <c r="H57" i="1" s="1"/>
  <c r="H62" i="1"/>
  <c r="H61" i="1" s="1"/>
  <c r="H67" i="1"/>
  <c r="H66" i="1" s="1"/>
  <c r="H65" i="1" s="1"/>
  <c r="H64" i="1" s="1"/>
  <c r="H184" i="1"/>
  <c r="H193" i="1"/>
  <c r="H191" i="1" s="1"/>
  <c r="H196" i="1"/>
  <c r="H195" i="1" s="1"/>
  <c r="H199" i="1"/>
  <c r="H198" i="1" s="1"/>
  <c r="H207" i="1"/>
  <c r="H206" i="1" s="1"/>
  <c r="H211" i="1"/>
  <c r="H218" i="1"/>
  <c r="H222" i="1"/>
  <c r="H224" i="1"/>
  <c r="H233" i="1"/>
  <c r="H236" i="1"/>
  <c r="H239" i="1"/>
  <c r="H238" i="1" s="1"/>
  <c r="H248" i="1"/>
  <c r="H247" i="1" s="1"/>
  <c r="H246" i="1" s="1"/>
  <c r="H245" i="1" s="1"/>
  <c r="H253" i="1"/>
  <c r="H262" i="1"/>
  <c r="H267" i="1"/>
  <c r="H42" i="1" s="1"/>
  <c r="H269" i="1"/>
  <c r="H275" i="1"/>
  <c r="H280" i="1"/>
  <c r="H284" i="1"/>
  <c r="H290" i="1"/>
  <c r="H293" i="1"/>
  <c r="H296" i="1"/>
  <c r="H295" i="1" s="1"/>
  <c r="H301" i="1"/>
  <c r="H300" i="1" s="1"/>
  <c r="H299" i="1" s="1"/>
  <c r="H298" i="1" s="1"/>
  <c r="H312" i="1"/>
  <c r="H311" i="1" s="1"/>
  <c r="H317" i="1"/>
  <c r="H316" i="1" s="1"/>
  <c r="H315" i="1" s="1"/>
  <c r="H314" i="1" s="1"/>
  <c r="H323" i="1"/>
  <c r="H326" i="1"/>
  <c r="H337" i="1"/>
  <c r="H341" i="1"/>
  <c r="H345" i="1"/>
  <c r="H348" i="1"/>
  <c r="H355" i="1"/>
  <c r="H354" i="1" s="1"/>
  <c r="H361" i="1"/>
  <c r="H360" i="1" s="1"/>
  <c r="H365" i="1"/>
  <c r="H368" i="1"/>
  <c r="H367" i="1" s="1"/>
  <c r="H373" i="1"/>
  <c r="H376" i="1"/>
  <c r="H180" i="1"/>
  <c r="H202" i="1"/>
  <c r="H229" i="1"/>
  <c r="H49" i="1"/>
  <c r="H50" i="1"/>
  <c r="H51" i="1"/>
  <c r="AG324" i="1"/>
  <c r="J112" i="1"/>
  <c r="I112" i="1"/>
  <c r="G112" i="1"/>
  <c r="J110" i="1"/>
  <c r="I110" i="1"/>
  <c r="G110" i="1"/>
  <c r="J108" i="1"/>
  <c r="I108" i="1"/>
  <c r="G108" i="1"/>
  <c r="J98" i="1"/>
  <c r="J84" i="1"/>
  <c r="J90" i="1"/>
  <c r="I98" i="1"/>
  <c r="G98" i="1"/>
  <c r="I90" i="1"/>
  <c r="G90" i="1"/>
  <c r="I84" i="1"/>
  <c r="G84" i="1"/>
  <c r="J233" i="1"/>
  <c r="I233" i="1"/>
  <c r="G233" i="1"/>
  <c r="J207" i="1"/>
  <c r="J206" i="1" s="1"/>
  <c r="I207" i="1"/>
  <c r="I206" i="1" s="1"/>
  <c r="G207" i="1"/>
  <c r="G206" i="1" s="1"/>
  <c r="J202" i="1"/>
  <c r="I202" i="1"/>
  <c r="G202" i="1"/>
  <c r="G253" i="1"/>
  <c r="G275" i="1"/>
  <c r="F275" i="1"/>
  <c r="G269" i="1"/>
  <c r="F269" i="1"/>
  <c r="G326" i="1"/>
  <c r="F326" i="1"/>
  <c r="J296" i="1"/>
  <c r="J295" i="1" s="1"/>
  <c r="I296" i="1"/>
  <c r="I295" i="1" s="1"/>
  <c r="G296" i="1"/>
  <c r="G295" i="1" s="1"/>
  <c r="F296" i="1"/>
  <c r="F295" i="1" s="1"/>
  <c r="G290" i="1"/>
  <c r="F290" i="1"/>
  <c r="J323" i="1"/>
  <c r="I323" i="1"/>
  <c r="G323" i="1"/>
  <c r="F323" i="1"/>
  <c r="D325" i="1"/>
  <c r="J293" i="1"/>
  <c r="I293" i="1"/>
  <c r="G293" i="1"/>
  <c r="F293" i="1"/>
  <c r="E293" i="1"/>
  <c r="AQ15" i="2"/>
  <c r="AN40" i="2"/>
  <c r="AM40" i="2" s="1"/>
  <c r="AN39" i="2"/>
  <c r="AM39" i="2" s="1"/>
  <c r="AH39" i="2"/>
  <c r="AN38" i="2"/>
  <c r="AM38" i="2" s="1"/>
  <c r="AR45" i="2"/>
  <c r="AQ45" i="2"/>
  <c r="AP45" i="2"/>
  <c r="AP43" i="2" s="1"/>
  <c r="AO45" i="2"/>
  <c r="AO43" i="2" s="1"/>
  <c r="AM45" i="2"/>
  <c r="AL45" i="2"/>
  <c r="AK45" i="2"/>
  <c r="AR110" i="2"/>
  <c r="AQ110" i="2"/>
  <c r="AP110" i="2"/>
  <c r="AO110" i="2"/>
  <c r="AO108" i="2" s="1"/>
  <c r="AN110" i="2"/>
  <c r="AM110" i="2"/>
  <c r="AL110" i="2"/>
  <c r="AL108" i="2" s="1"/>
  <c r="AK110" i="2"/>
  <c r="AP109" i="2"/>
  <c r="AH109" i="2"/>
  <c r="AR109" i="2"/>
  <c r="AQ109" i="2"/>
  <c r="AR104" i="2"/>
  <c r="AQ104" i="2"/>
  <c r="AP104" i="2"/>
  <c r="AP102" i="2" s="1"/>
  <c r="AO104" i="2"/>
  <c r="AO102" i="2" s="1"/>
  <c r="AN104" i="2"/>
  <c r="AM104" i="2"/>
  <c r="AL104" i="2"/>
  <c r="AL102" i="2" s="1"/>
  <c r="AK104" i="2"/>
  <c r="AH103" i="2"/>
  <c r="AR103" i="2"/>
  <c r="AQ103" i="2"/>
  <c r="AR98" i="2"/>
  <c r="AQ98" i="2"/>
  <c r="AQ96" i="2" s="1"/>
  <c r="AP98" i="2"/>
  <c r="AP96" i="2" s="1"/>
  <c r="AO98" i="2"/>
  <c r="AN98" i="2"/>
  <c r="AM98" i="2"/>
  <c r="AL98" i="2"/>
  <c r="AL96" i="2" s="1"/>
  <c r="AK98" i="2"/>
  <c r="AH97" i="2"/>
  <c r="AO97" i="2"/>
  <c r="AR97" i="2"/>
  <c r="AR92" i="2"/>
  <c r="AQ92" i="2"/>
  <c r="AP92" i="2"/>
  <c r="AO92" i="2"/>
  <c r="AN92" i="2"/>
  <c r="AM92" i="2"/>
  <c r="AL92" i="2"/>
  <c r="AK92" i="2"/>
  <c r="AH91" i="2"/>
  <c r="AH90" i="2"/>
  <c r="AQ89" i="2"/>
  <c r="AP89" i="2"/>
  <c r="AR90" i="2"/>
  <c r="AN90" i="2" s="1"/>
  <c r="AO91" i="2"/>
  <c r="AR84" i="2"/>
  <c r="AQ84" i="2"/>
  <c r="AQ82" i="2" s="1"/>
  <c r="AP84" i="2"/>
  <c r="AP82" i="2" s="1"/>
  <c r="AO84" i="2"/>
  <c r="AO82" i="2" s="1"/>
  <c r="AN84" i="2"/>
  <c r="AM84" i="2"/>
  <c r="AL84" i="2"/>
  <c r="AL82" i="2" s="1"/>
  <c r="AK84" i="2"/>
  <c r="AR83" i="2"/>
  <c r="AH78" i="2"/>
  <c r="AR79" i="2"/>
  <c r="AQ79" i="2"/>
  <c r="AQ77" i="2" s="1"/>
  <c r="AP79" i="2"/>
  <c r="AP77" i="2" s="1"/>
  <c r="AO79" i="2"/>
  <c r="AO77" i="2" s="1"/>
  <c r="AN79" i="2"/>
  <c r="AM79" i="2"/>
  <c r="AL79" i="2"/>
  <c r="AL77" i="2" s="1"/>
  <c r="AK79" i="2"/>
  <c r="AR78" i="2"/>
  <c r="AR73" i="2"/>
  <c r="AQ73" i="2"/>
  <c r="AP73" i="2"/>
  <c r="AP71" i="2" s="1"/>
  <c r="AO73" i="2"/>
  <c r="AO71" i="2" s="1"/>
  <c r="AN73" i="2"/>
  <c r="AM73" i="2"/>
  <c r="AL73" i="2"/>
  <c r="AL71" i="2" s="1"/>
  <c r="AK73" i="2"/>
  <c r="AR72" i="2"/>
  <c r="AQ72" i="2"/>
  <c r="AR67" i="2"/>
  <c r="AQ67" i="2"/>
  <c r="AP67" i="2"/>
  <c r="AO67" i="2"/>
  <c r="AN67" i="2"/>
  <c r="AM67" i="2"/>
  <c r="AL67" i="2"/>
  <c r="AK67" i="2"/>
  <c r="AP64" i="2"/>
  <c r="AO66" i="2"/>
  <c r="AN66" i="2" s="1"/>
  <c r="AM66" i="2" s="1"/>
  <c r="AG66" i="2" s="1"/>
  <c r="C66" i="2" s="1"/>
  <c r="AR65" i="2"/>
  <c r="AQ65" i="2"/>
  <c r="AQ64" i="2" s="1"/>
  <c r="AH58" i="2"/>
  <c r="AH57" i="2"/>
  <c r="AR59" i="2"/>
  <c r="AQ59" i="2"/>
  <c r="AP59" i="2"/>
  <c r="AO59" i="2"/>
  <c r="AN59" i="2"/>
  <c r="AM59" i="2"/>
  <c r="AL59" i="2"/>
  <c r="AK59" i="2"/>
  <c r="AI56" i="2"/>
  <c r="AO58" i="2"/>
  <c r="AO56" i="2" s="1"/>
  <c r="AP56" i="2"/>
  <c r="AP55" i="2" s="1"/>
  <c r="AL56" i="2"/>
  <c r="AL55" i="2" s="1"/>
  <c r="AK56" i="2"/>
  <c r="AJ56" i="2"/>
  <c r="AR57" i="2"/>
  <c r="AR56" i="2" s="1"/>
  <c r="AQ57" i="2"/>
  <c r="AQ56" i="2" s="1"/>
  <c r="AN48" i="2"/>
  <c r="AN47" i="2"/>
  <c r="AN46" i="2"/>
  <c r="AR51" i="2"/>
  <c r="AQ51" i="2"/>
  <c r="AQ49" i="2" s="1"/>
  <c r="AP51" i="2"/>
  <c r="AP49" i="2" s="1"/>
  <c r="AO51" i="2"/>
  <c r="AO49" i="2" s="1"/>
  <c r="AL51" i="2"/>
  <c r="AL49" i="2" s="1"/>
  <c r="AK51" i="2"/>
  <c r="AH50" i="2"/>
  <c r="AN54" i="2"/>
  <c r="AM54" i="2" s="1"/>
  <c r="AN53" i="2"/>
  <c r="AM53" i="2" s="1"/>
  <c r="AN52" i="2"/>
  <c r="AM52" i="2" s="1"/>
  <c r="AR50" i="2"/>
  <c r="AN50" i="2" s="1"/>
  <c r="AR44" i="2"/>
  <c r="AQ44" i="2"/>
  <c r="AR33" i="2"/>
  <c r="AQ33" i="2"/>
  <c r="AP33" i="2"/>
  <c r="AO33" i="2"/>
  <c r="AR32" i="2"/>
  <c r="AQ32" i="2"/>
  <c r="AP32" i="2"/>
  <c r="AO32" i="2"/>
  <c r="AR31" i="2"/>
  <c r="AQ31" i="2"/>
  <c r="AP31" i="2"/>
  <c r="AO31" i="2"/>
  <c r="AR30" i="2"/>
  <c r="AQ30" i="2"/>
  <c r="AP30" i="2"/>
  <c r="AO30" i="2"/>
  <c r="AR29" i="2"/>
  <c r="AQ29" i="2"/>
  <c r="AP29" i="2"/>
  <c r="AO29" i="2"/>
  <c r="AR28" i="2"/>
  <c r="AQ28" i="2"/>
  <c r="AP28" i="2"/>
  <c r="AO28" i="2"/>
  <c r="AR27" i="2"/>
  <c r="AQ27" i="2"/>
  <c r="AP27" i="2"/>
  <c r="AO27" i="2"/>
  <c r="AR26" i="2"/>
  <c r="AQ26" i="2"/>
  <c r="AP26" i="2"/>
  <c r="AO26" i="2"/>
  <c r="AR25" i="2"/>
  <c r="AQ25" i="2"/>
  <c r="AP25" i="2"/>
  <c r="AO25" i="2"/>
  <c r="AR22" i="2"/>
  <c r="AQ22" i="2"/>
  <c r="AP22" i="2"/>
  <c r="AO22" i="2"/>
  <c r="AR21" i="2"/>
  <c r="AQ21" i="2"/>
  <c r="AP21" i="2"/>
  <c r="AO21" i="2"/>
  <c r="AR20" i="2"/>
  <c r="AQ20" i="2"/>
  <c r="AP20" i="2"/>
  <c r="AO20" i="2"/>
  <c r="AR19" i="2"/>
  <c r="AQ19" i="2"/>
  <c r="AP19" i="2"/>
  <c r="AO19" i="2"/>
  <c r="AR18" i="2"/>
  <c r="AQ18" i="2"/>
  <c r="AP18" i="2"/>
  <c r="AO18" i="2"/>
  <c r="AR16" i="2"/>
  <c r="AQ16" i="2"/>
  <c r="AP16" i="2"/>
  <c r="AO16" i="2"/>
  <c r="D17" i="1"/>
  <c r="D16" i="1"/>
  <c r="J17" i="1"/>
  <c r="I17" i="1" s="1"/>
  <c r="J16" i="1"/>
  <c r="I16" i="1" s="1"/>
  <c r="J15" i="1"/>
  <c r="I15" i="1" s="1"/>
  <c r="J58" i="1"/>
  <c r="J57" i="1" s="1"/>
  <c r="I58" i="1"/>
  <c r="I57" i="1" s="1"/>
  <c r="G58" i="1"/>
  <c r="G57" i="1" s="1"/>
  <c r="F58" i="1"/>
  <c r="F57" i="1" s="1"/>
  <c r="E58" i="1"/>
  <c r="E57" i="1" s="1"/>
  <c r="D60" i="1"/>
  <c r="C60" i="1" s="1"/>
  <c r="D59" i="1"/>
  <c r="C59" i="1" s="1"/>
  <c r="J62" i="1"/>
  <c r="J61" i="1" s="1"/>
  <c r="I62" i="1"/>
  <c r="I61" i="1" s="1"/>
  <c r="G62" i="1"/>
  <c r="G61" i="1" s="1"/>
  <c r="F62" i="1"/>
  <c r="F61" i="1" s="1"/>
  <c r="E62" i="1"/>
  <c r="E61" i="1" s="1"/>
  <c r="D63" i="1"/>
  <c r="C63" i="1" s="1"/>
  <c r="C62" i="1" s="1"/>
  <c r="C61" i="1" s="1"/>
  <c r="J67" i="1"/>
  <c r="J66" i="1" s="1"/>
  <c r="I67" i="1"/>
  <c r="I66" i="1" s="1"/>
  <c r="G67" i="1"/>
  <c r="G66" i="1" s="1"/>
  <c r="F67" i="1"/>
  <c r="F66" i="1" s="1"/>
  <c r="E67" i="1"/>
  <c r="E66" i="1" s="1"/>
  <c r="D69" i="1"/>
  <c r="D68" i="1"/>
  <c r="C68" i="1" s="1"/>
  <c r="E71" i="1"/>
  <c r="E70" i="1" s="1"/>
  <c r="D72" i="1"/>
  <c r="E76" i="1"/>
  <c r="D77" i="1"/>
  <c r="D82" i="1"/>
  <c r="C82" i="1" s="1"/>
  <c r="D81" i="1"/>
  <c r="C81" i="1" s="1"/>
  <c r="D80" i="1"/>
  <c r="C80" i="1" s="1"/>
  <c r="D79" i="1"/>
  <c r="C79" i="1" s="1"/>
  <c r="F84" i="1"/>
  <c r="E84" i="1"/>
  <c r="D89" i="1"/>
  <c r="C89" i="1" s="1"/>
  <c r="D88" i="1"/>
  <c r="C88" i="1" s="1"/>
  <c r="AC88" i="1" s="1"/>
  <c r="D87" i="1"/>
  <c r="C87" i="1" s="1"/>
  <c r="D86" i="1"/>
  <c r="C86" i="1" s="1"/>
  <c r="D85" i="1"/>
  <c r="C85" i="1" s="1"/>
  <c r="F90" i="1"/>
  <c r="E90" i="1"/>
  <c r="D97" i="1"/>
  <c r="C97" i="1" s="1"/>
  <c r="D96" i="1"/>
  <c r="C96" i="1" s="1"/>
  <c r="D95" i="1"/>
  <c r="C95" i="1" s="1"/>
  <c r="D94" i="1"/>
  <c r="C94" i="1" s="1"/>
  <c r="D93" i="1"/>
  <c r="C93" i="1" s="1"/>
  <c r="D92" i="1"/>
  <c r="C92" i="1" s="1"/>
  <c r="D91" i="1"/>
  <c r="C91" i="1" s="1"/>
  <c r="F98" i="1"/>
  <c r="E98" i="1"/>
  <c r="D99" i="1"/>
  <c r="D106" i="1"/>
  <c r="C106" i="1" s="1"/>
  <c r="AC106" i="1" s="1"/>
  <c r="D105" i="1"/>
  <c r="C105" i="1" s="1"/>
  <c r="D104" i="1"/>
  <c r="C104" i="1" s="1"/>
  <c r="D103" i="1"/>
  <c r="C103" i="1" s="1"/>
  <c r="D102" i="1"/>
  <c r="C102" i="1" s="1"/>
  <c r="F108" i="1"/>
  <c r="E108" i="1"/>
  <c r="D109" i="1"/>
  <c r="F110" i="1"/>
  <c r="E110" i="1"/>
  <c r="D111" i="1"/>
  <c r="C111" i="1" s="1"/>
  <c r="F112" i="1"/>
  <c r="E112" i="1"/>
  <c r="D113" i="1"/>
  <c r="C113" i="1" s="1"/>
  <c r="C112" i="1" s="1"/>
  <c r="D131" i="1"/>
  <c r="C131" i="1" s="1"/>
  <c r="AC131" i="1" s="1"/>
  <c r="D130" i="1"/>
  <c r="C130" i="1" s="1"/>
  <c r="AC130" i="1" s="1"/>
  <c r="D129" i="1"/>
  <c r="C129" i="1" s="1"/>
  <c r="AC129" i="1" s="1"/>
  <c r="D128" i="1"/>
  <c r="C128" i="1" s="1"/>
  <c r="AC128" i="1" s="1"/>
  <c r="D127" i="1"/>
  <c r="C127" i="1" s="1"/>
  <c r="AC127" i="1" s="1"/>
  <c r="D126" i="1"/>
  <c r="C126" i="1" s="1"/>
  <c r="AC126" i="1" s="1"/>
  <c r="D125" i="1"/>
  <c r="C125" i="1" s="1"/>
  <c r="AC125" i="1" s="1"/>
  <c r="D124" i="1"/>
  <c r="C124" i="1" s="1"/>
  <c r="AC124" i="1" s="1"/>
  <c r="D123" i="1"/>
  <c r="C123" i="1" s="1"/>
  <c r="D122" i="1"/>
  <c r="C122" i="1" s="1"/>
  <c r="D121" i="1"/>
  <c r="C121" i="1" s="1"/>
  <c r="D120" i="1"/>
  <c r="C120" i="1" s="1"/>
  <c r="D119" i="1"/>
  <c r="C119" i="1" s="1"/>
  <c r="AC119" i="1" s="1"/>
  <c r="D118" i="1"/>
  <c r="C118" i="1" s="1"/>
  <c r="D117" i="1"/>
  <c r="C117" i="1" s="1"/>
  <c r="D116" i="1"/>
  <c r="C116" i="1" s="1"/>
  <c r="D115" i="1"/>
  <c r="C115" i="1" s="1"/>
  <c r="J132" i="1"/>
  <c r="I132" i="1"/>
  <c r="G132" i="1"/>
  <c r="F132" i="1"/>
  <c r="E132" i="1"/>
  <c r="D134" i="1"/>
  <c r="D133" i="1"/>
  <c r="C133" i="1" s="1"/>
  <c r="AC133" i="1" s="1"/>
  <c r="J135" i="1"/>
  <c r="I135" i="1"/>
  <c r="G135" i="1"/>
  <c r="F135" i="1"/>
  <c r="E135" i="1"/>
  <c r="D141" i="1"/>
  <c r="C141" i="1" s="1"/>
  <c r="D140" i="1"/>
  <c r="C140" i="1" s="1"/>
  <c r="D139" i="1"/>
  <c r="D138" i="1"/>
  <c r="C138" i="1" s="1"/>
  <c r="AC138" i="1" s="1"/>
  <c r="D137" i="1"/>
  <c r="C137" i="1" s="1"/>
  <c r="AC137" i="1" s="1"/>
  <c r="D136" i="1"/>
  <c r="C136" i="1" s="1"/>
  <c r="AC136" i="1" s="1"/>
  <c r="D144" i="1"/>
  <c r="C144" i="1" s="1"/>
  <c r="AC144" i="1" s="1"/>
  <c r="F145" i="1"/>
  <c r="E145" i="1"/>
  <c r="D152" i="1"/>
  <c r="C152" i="1" s="1"/>
  <c r="D151" i="1"/>
  <c r="D150" i="1"/>
  <c r="C150" i="1" s="1"/>
  <c r="D149" i="1"/>
  <c r="C149" i="1" s="1"/>
  <c r="D148" i="1"/>
  <c r="C148" i="1" s="1"/>
  <c r="D147" i="1"/>
  <c r="C147" i="1" s="1"/>
  <c r="AC147" i="1" s="1"/>
  <c r="D146" i="1"/>
  <c r="C146" i="1" s="1"/>
  <c r="F153" i="1"/>
  <c r="E153" i="1"/>
  <c r="D157" i="1"/>
  <c r="C157" i="1" s="1"/>
  <c r="D156" i="1"/>
  <c r="C156" i="1" s="1"/>
  <c r="D155" i="1"/>
  <c r="C155" i="1" s="1"/>
  <c r="D154" i="1"/>
  <c r="D163" i="1"/>
  <c r="C163" i="1" s="1"/>
  <c r="AC163" i="1" s="1"/>
  <c r="D162" i="1"/>
  <c r="C162" i="1" s="1"/>
  <c r="D161" i="1"/>
  <c r="C161" i="1" s="1"/>
  <c r="D160" i="1"/>
  <c r="C160" i="1" s="1"/>
  <c r="D159" i="1"/>
  <c r="C159" i="1" s="1"/>
  <c r="AC159" i="1" s="1"/>
  <c r="F164" i="1"/>
  <c r="E164" i="1"/>
  <c r="D170" i="1"/>
  <c r="C170" i="1" s="1"/>
  <c r="D169" i="1"/>
  <c r="C169" i="1" s="1"/>
  <c r="D168" i="1"/>
  <c r="C168" i="1" s="1"/>
  <c r="AC168" i="1" s="1"/>
  <c r="D167" i="1"/>
  <c r="C167" i="1" s="1"/>
  <c r="D166" i="1"/>
  <c r="D165" i="1"/>
  <c r="C165" i="1" s="1"/>
  <c r="F171" i="1"/>
  <c r="E171" i="1"/>
  <c r="D178" i="1"/>
  <c r="C178" i="1" s="1"/>
  <c r="AC178" i="1" s="1"/>
  <c r="D177" i="1"/>
  <c r="C177" i="1" s="1"/>
  <c r="AC177" i="1" s="1"/>
  <c r="D176" i="1"/>
  <c r="C176" i="1" s="1"/>
  <c r="AC176" i="1" s="1"/>
  <c r="D175" i="1"/>
  <c r="C175" i="1" s="1"/>
  <c r="AC175" i="1" s="1"/>
  <c r="D174" i="1"/>
  <c r="C174" i="1" s="1"/>
  <c r="AC174" i="1" s="1"/>
  <c r="D173" i="1"/>
  <c r="C173" i="1" s="1"/>
  <c r="AC173" i="1" s="1"/>
  <c r="D172" i="1"/>
  <c r="C172" i="1" s="1"/>
  <c r="AC172" i="1" s="1"/>
  <c r="J180" i="1"/>
  <c r="I180" i="1"/>
  <c r="G180" i="1"/>
  <c r="F180" i="1"/>
  <c r="E180" i="1"/>
  <c r="D181" i="1"/>
  <c r="G184" i="1"/>
  <c r="F184" i="1"/>
  <c r="E184" i="1"/>
  <c r="J190" i="1"/>
  <c r="I190" i="1" s="1"/>
  <c r="J189" i="1"/>
  <c r="I189" i="1" s="1"/>
  <c r="J188" i="1"/>
  <c r="I188" i="1" s="1"/>
  <c r="J187" i="1"/>
  <c r="I187" i="1" s="1"/>
  <c r="J186" i="1"/>
  <c r="J185" i="1"/>
  <c r="I185" i="1" s="1"/>
  <c r="D190" i="1"/>
  <c r="D189" i="1"/>
  <c r="D188" i="1"/>
  <c r="D187" i="1"/>
  <c r="D186" i="1"/>
  <c r="D185" i="1"/>
  <c r="D192" i="1"/>
  <c r="C192" i="1" s="1"/>
  <c r="J193" i="1"/>
  <c r="J191" i="1" s="1"/>
  <c r="I193" i="1"/>
  <c r="I191" i="1" s="1"/>
  <c r="G193" i="1"/>
  <c r="G191" i="1" s="1"/>
  <c r="F193" i="1"/>
  <c r="F191" i="1" s="1"/>
  <c r="E193" i="1"/>
  <c r="E191" i="1" s="1"/>
  <c r="D194" i="1"/>
  <c r="J196" i="1"/>
  <c r="J195" i="1" s="1"/>
  <c r="I196" i="1"/>
  <c r="I195" i="1" s="1"/>
  <c r="G196" i="1"/>
  <c r="G195" i="1" s="1"/>
  <c r="F196" i="1"/>
  <c r="F195" i="1" s="1"/>
  <c r="E196" i="1"/>
  <c r="E195" i="1" s="1"/>
  <c r="D197" i="1"/>
  <c r="C197" i="1" s="1"/>
  <c r="C196" i="1" s="1"/>
  <c r="J199" i="1"/>
  <c r="J198" i="1" s="1"/>
  <c r="I199" i="1"/>
  <c r="I198" i="1" s="1"/>
  <c r="G199" i="1"/>
  <c r="G198" i="1" s="1"/>
  <c r="F199" i="1"/>
  <c r="F198" i="1" s="1"/>
  <c r="E199" i="1"/>
  <c r="E198" i="1" s="1"/>
  <c r="D200" i="1"/>
  <c r="D199" i="1" s="1"/>
  <c r="D198" i="1" s="1"/>
  <c r="F202" i="1"/>
  <c r="E202" i="1"/>
  <c r="D204" i="1"/>
  <c r="C204" i="1" s="1"/>
  <c r="AC204" i="1" s="1"/>
  <c r="D203" i="1"/>
  <c r="F207" i="1"/>
  <c r="F206" i="1" s="1"/>
  <c r="E207" i="1"/>
  <c r="E206" i="1" s="1"/>
  <c r="D208" i="1"/>
  <c r="J211" i="1"/>
  <c r="I211" i="1"/>
  <c r="G211" i="1"/>
  <c r="F211" i="1"/>
  <c r="E211" i="1"/>
  <c r="D217" i="1"/>
  <c r="C217" i="1" s="1"/>
  <c r="D216" i="1"/>
  <c r="C216" i="1" s="1"/>
  <c r="AC216" i="1" s="1"/>
  <c r="D215" i="1"/>
  <c r="D214" i="1"/>
  <c r="C214" i="1" s="1"/>
  <c r="D213" i="1"/>
  <c r="C213" i="1" s="1"/>
  <c r="D212" i="1"/>
  <c r="C212" i="1" s="1"/>
  <c r="AC212" i="1" s="1"/>
  <c r="J218" i="1"/>
  <c r="I218" i="1"/>
  <c r="G218" i="1"/>
  <c r="F218" i="1"/>
  <c r="E218" i="1"/>
  <c r="D219" i="1"/>
  <c r="C219" i="1" s="1"/>
  <c r="J222" i="1"/>
  <c r="I222" i="1"/>
  <c r="G222" i="1"/>
  <c r="F222" i="1"/>
  <c r="E222" i="1"/>
  <c r="J224" i="1"/>
  <c r="I224" i="1"/>
  <c r="G224" i="1"/>
  <c r="F224" i="1"/>
  <c r="E224" i="1"/>
  <c r="D223" i="1"/>
  <c r="D226" i="1"/>
  <c r="C226" i="1" s="1"/>
  <c r="D225" i="1"/>
  <c r="C225" i="1" s="1"/>
  <c r="J229" i="1"/>
  <c r="I229" i="1"/>
  <c r="G229" i="1"/>
  <c r="F229" i="1"/>
  <c r="E229" i="1"/>
  <c r="D230" i="1"/>
  <c r="C230" i="1" s="1"/>
  <c r="F233" i="1"/>
  <c r="E233" i="1"/>
  <c r="D235" i="1"/>
  <c r="C235" i="1" s="1"/>
  <c r="D234" i="1"/>
  <c r="C234" i="1" s="1"/>
  <c r="J236" i="1"/>
  <c r="I236" i="1"/>
  <c r="G236" i="1"/>
  <c r="F236" i="1"/>
  <c r="E236" i="1"/>
  <c r="D237" i="1"/>
  <c r="C237" i="1" s="1"/>
  <c r="G239" i="1"/>
  <c r="G238" i="1" s="1"/>
  <c r="F239" i="1"/>
  <c r="F238" i="1" s="1"/>
  <c r="E239" i="1"/>
  <c r="E238" i="1" s="1"/>
  <c r="J244" i="1"/>
  <c r="I244" i="1" s="1"/>
  <c r="J243" i="1"/>
  <c r="I243" i="1" s="1"/>
  <c r="J242" i="1"/>
  <c r="I242" i="1" s="1"/>
  <c r="J241" i="1"/>
  <c r="I241" i="1" s="1"/>
  <c r="J240" i="1"/>
  <c r="I240" i="1" s="1"/>
  <c r="D244" i="1"/>
  <c r="D243" i="1"/>
  <c r="D242" i="1"/>
  <c r="D241" i="1"/>
  <c r="D240" i="1"/>
  <c r="J248" i="1"/>
  <c r="J247" i="1" s="1"/>
  <c r="J246" i="1" s="1"/>
  <c r="J245" i="1" s="1"/>
  <c r="I248" i="1"/>
  <c r="I247" i="1" s="1"/>
  <c r="I246" i="1" s="1"/>
  <c r="I245" i="1" s="1"/>
  <c r="G248" i="1"/>
  <c r="G247" i="1" s="1"/>
  <c r="G246" i="1" s="1"/>
  <c r="G245" i="1" s="1"/>
  <c r="F248" i="1"/>
  <c r="F247" i="1" s="1"/>
  <c r="F246" i="1" s="1"/>
  <c r="E248" i="1"/>
  <c r="E247" i="1" s="1"/>
  <c r="E246" i="1" s="1"/>
  <c r="E245" i="1" s="1"/>
  <c r="D249" i="1"/>
  <c r="D248" i="1" s="1"/>
  <c r="D247" i="1" s="1"/>
  <c r="D246" i="1" s="1"/>
  <c r="D245" i="1" s="1"/>
  <c r="F253" i="1"/>
  <c r="E253" i="1"/>
  <c r="J261" i="1"/>
  <c r="I261" i="1" s="1"/>
  <c r="J260" i="1"/>
  <c r="I260" i="1" s="1"/>
  <c r="J259" i="1"/>
  <c r="I259" i="1" s="1"/>
  <c r="J258" i="1"/>
  <c r="I258" i="1" s="1"/>
  <c r="J257" i="1"/>
  <c r="I257" i="1" s="1"/>
  <c r="J256" i="1"/>
  <c r="I256" i="1" s="1"/>
  <c r="J255" i="1"/>
  <c r="J254" i="1"/>
  <c r="I254" i="1" s="1"/>
  <c r="D261" i="1"/>
  <c r="D260" i="1"/>
  <c r="D259" i="1"/>
  <c r="C259" i="1" s="1"/>
  <c r="D258" i="1"/>
  <c r="D257" i="1"/>
  <c r="D256" i="1"/>
  <c r="D255" i="1"/>
  <c r="D254" i="1"/>
  <c r="G262" i="1"/>
  <c r="F262" i="1"/>
  <c r="E262" i="1"/>
  <c r="D265" i="1"/>
  <c r="C265" i="1" s="1"/>
  <c r="D264" i="1"/>
  <c r="C264" i="1" s="1"/>
  <c r="D263" i="1"/>
  <c r="G267" i="1"/>
  <c r="G42" i="1" s="1"/>
  <c r="F267" i="1"/>
  <c r="F42" i="1" s="1"/>
  <c r="E267" i="1"/>
  <c r="J268" i="1"/>
  <c r="D268" i="1"/>
  <c r="D267" i="1" s="1"/>
  <c r="D42" i="1" s="1"/>
  <c r="E269" i="1"/>
  <c r="D274" i="1"/>
  <c r="D273" i="1"/>
  <c r="D272" i="1"/>
  <c r="D271" i="1"/>
  <c r="D270" i="1"/>
  <c r="J274" i="1"/>
  <c r="I274" i="1" s="1"/>
  <c r="J273" i="1"/>
  <c r="I273" i="1" s="1"/>
  <c r="J272" i="1"/>
  <c r="I272" i="1" s="1"/>
  <c r="J271" i="1"/>
  <c r="I271" i="1" s="1"/>
  <c r="J270" i="1"/>
  <c r="I270" i="1" s="1"/>
  <c r="J278" i="1"/>
  <c r="I278" i="1" s="1"/>
  <c r="J277" i="1"/>
  <c r="I277" i="1" s="1"/>
  <c r="J276" i="1"/>
  <c r="D278" i="1"/>
  <c r="D277" i="1"/>
  <c r="D276" i="1"/>
  <c r="E275" i="1"/>
  <c r="J283" i="1"/>
  <c r="I283" i="1" s="1"/>
  <c r="J282" i="1"/>
  <c r="J281" i="1"/>
  <c r="I281" i="1" s="1"/>
  <c r="J292" i="1"/>
  <c r="I292" i="1" s="1"/>
  <c r="J291" i="1"/>
  <c r="G280" i="1"/>
  <c r="F280" i="1"/>
  <c r="E280" i="1"/>
  <c r="D283" i="1"/>
  <c r="D282" i="1"/>
  <c r="D281" i="1"/>
  <c r="J284" i="1"/>
  <c r="I284" i="1"/>
  <c r="G284" i="1"/>
  <c r="F284" i="1"/>
  <c r="E284" i="1"/>
  <c r="D286" i="1"/>
  <c r="D285" i="1"/>
  <c r="C285" i="1" s="1"/>
  <c r="E290" i="1"/>
  <c r="E289" i="1" s="1"/>
  <c r="E296" i="1"/>
  <c r="E295" i="1" s="1"/>
  <c r="D292" i="1"/>
  <c r="D291" i="1"/>
  <c r="D294" i="1"/>
  <c r="D297" i="1"/>
  <c r="C297" i="1" s="1"/>
  <c r="C296" i="1" s="1"/>
  <c r="C295" i="1" s="1"/>
  <c r="J301" i="1"/>
  <c r="J300" i="1" s="1"/>
  <c r="J299" i="1" s="1"/>
  <c r="J298" i="1" s="1"/>
  <c r="I301" i="1"/>
  <c r="I300" i="1" s="1"/>
  <c r="I299" i="1" s="1"/>
  <c r="I298" i="1" s="1"/>
  <c r="G301" i="1"/>
  <c r="G300" i="1" s="1"/>
  <c r="G299" i="1" s="1"/>
  <c r="G298" i="1" s="1"/>
  <c r="F301" i="1"/>
  <c r="F300" i="1" s="1"/>
  <c r="F299" i="1" s="1"/>
  <c r="F298" i="1" s="1"/>
  <c r="E301" i="1"/>
  <c r="E300" i="1" s="1"/>
  <c r="E299" i="1" s="1"/>
  <c r="E298" i="1" s="1"/>
  <c r="D302" i="1"/>
  <c r="E306" i="1"/>
  <c r="J312" i="1"/>
  <c r="J311" i="1" s="1"/>
  <c r="I312" i="1"/>
  <c r="I311" i="1" s="1"/>
  <c r="G312" i="1"/>
  <c r="G311" i="1" s="1"/>
  <c r="F312" i="1"/>
  <c r="F311" i="1" s="1"/>
  <c r="E312" i="1"/>
  <c r="E311" i="1" s="1"/>
  <c r="D308" i="1"/>
  <c r="D307" i="1"/>
  <c r="C307" i="1" s="1"/>
  <c r="AC307" i="1" s="1"/>
  <c r="D310" i="1"/>
  <c r="D313" i="1"/>
  <c r="C313" i="1" s="1"/>
  <c r="AC313" i="1" s="1"/>
  <c r="J317" i="1"/>
  <c r="J316" i="1" s="1"/>
  <c r="J315" i="1" s="1"/>
  <c r="J314" i="1" s="1"/>
  <c r="I317" i="1"/>
  <c r="I316" i="1" s="1"/>
  <c r="I315" i="1" s="1"/>
  <c r="I314" i="1" s="1"/>
  <c r="G317" i="1"/>
  <c r="G316" i="1" s="1"/>
  <c r="G315" i="1" s="1"/>
  <c r="G314" i="1" s="1"/>
  <c r="F317" i="1"/>
  <c r="F316" i="1" s="1"/>
  <c r="F315" i="1" s="1"/>
  <c r="F314" i="1" s="1"/>
  <c r="E317" i="1"/>
  <c r="E316" i="1" s="1"/>
  <c r="E315" i="1" s="1"/>
  <c r="E314" i="1" s="1"/>
  <c r="D319" i="1"/>
  <c r="C319" i="1" s="1"/>
  <c r="AC319" i="1" s="1"/>
  <c r="D318" i="1"/>
  <c r="E323" i="1"/>
  <c r="D324" i="1"/>
  <c r="E326" i="1"/>
  <c r="J331" i="1"/>
  <c r="I331" i="1" s="1"/>
  <c r="J330" i="1"/>
  <c r="I330" i="1" s="1"/>
  <c r="J329" i="1"/>
  <c r="I329" i="1" s="1"/>
  <c r="J328" i="1"/>
  <c r="I328" i="1" s="1"/>
  <c r="J327" i="1"/>
  <c r="D331" i="1"/>
  <c r="D330" i="1"/>
  <c r="D329" i="1"/>
  <c r="D328" i="1"/>
  <c r="D327" i="1"/>
  <c r="G337" i="1"/>
  <c r="F337" i="1"/>
  <c r="E337" i="1"/>
  <c r="J339" i="1"/>
  <c r="J338" i="1"/>
  <c r="I338" i="1" s="1"/>
  <c r="D339" i="1"/>
  <c r="D338" i="1"/>
  <c r="G341" i="1"/>
  <c r="F341" i="1"/>
  <c r="E341" i="1"/>
  <c r="J344" i="1"/>
  <c r="I344" i="1" s="1"/>
  <c r="J343" i="1"/>
  <c r="I343" i="1" s="1"/>
  <c r="J342" i="1"/>
  <c r="I342" i="1" s="1"/>
  <c r="D344" i="1"/>
  <c r="D343" i="1"/>
  <c r="D342" i="1"/>
  <c r="G345" i="1"/>
  <c r="F345" i="1"/>
  <c r="E345" i="1"/>
  <c r="J346" i="1"/>
  <c r="D346" i="1"/>
  <c r="D345" i="1" s="1"/>
  <c r="G348" i="1"/>
  <c r="F348" i="1"/>
  <c r="E348" i="1"/>
  <c r="J353" i="1"/>
  <c r="I353" i="1" s="1"/>
  <c r="J352" i="1"/>
  <c r="I352" i="1" s="1"/>
  <c r="J351" i="1"/>
  <c r="I351" i="1" s="1"/>
  <c r="J350" i="1"/>
  <c r="J349" i="1"/>
  <c r="I349" i="1" s="1"/>
  <c r="D353" i="1"/>
  <c r="D352" i="1"/>
  <c r="D351" i="1"/>
  <c r="D350" i="1"/>
  <c r="D349" i="1"/>
  <c r="G355" i="1"/>
  <c r="G354" i="1" s="1"/>
  <c r="F355" i="1"/>
  <c r="F354" i="1" s="1"/>
  <c r="E355" i="1"/>
  <c r="E354" i="1" s="1"/>
  <c r="J359" i="1"/>
  <c r="I359" i="1" s="1"/>
  <c r="J358" i="1"/>
  <c r="J357" i="1"/>
  <c r="I357" i="1" s="1"/>
  <c r="J356" i="1"/>
  <c r="I356" i="1" s="1"/>
  <c r="D359" i="1"/>
  <c r="D358" i="1"/>
  <c r="D357" i="1"/>
  <c r="D356" i="1"/>
  <c r="G361" i="1"/>
  <c r="G360" i="1" s="1"/>
  <c r="F361" i="1"/>
  <c r="F360" i="1" s="1"/>
  <c r="E361" i="1"/>
  <c r="E360" i="1" s="1"/>
  <c r="J364" i="1"/>
  <c r="I364" i="1" s="1"/>
  <c r="J363" i="1"/>
  <c r="I363" i="1" s="1"/>
  <c r="J362" i="1"/>
  <c r="I362" i="1" s="1"/>
  <c r="D364" i="1"/>
  <c r="D363" i="1"/>
  <c r="D362" i="1"/>
  <c r="J366" i="1"/>
  <c r="G365" i="1"/>
  <c r="F365" i="1"/>
  <c r="E365" i="1"/>
  <c r="D366" i="1"/>
  <c r="D365" i="1" s="1"/>
  <c r="J370" i="1"/>
  <c r="I370" i="1" s="1"/>
  <c r="J369" i="1"/>
  <c r="I369" i="1" s="1"/>
  <c r="G368" i="1"/>
  <c r="G367" i="1" s="1"/>
  <c r="F368" i="1"/>
  <c r="F367" i="1" s="1"/>
  <c r="E368" i="1"/>
  <c r="E367" i="1" s="1"/>
  <c r="D370" i="1"/>
  <c r="D369" i="1"/>
  <c r="J375" i="1"/>
  <c r="J374" i="1"/>
  <c r="I374" i="1" s="1"/>
  <c r="G373" i="1"/>
  <c r="F373" i="1"/>
  <c r="E373" i="1"/>
  <c r="D375" i="1"/>
  <c r="D374" i="1"/>
  <c r="G376" i="1"/>
  <c r="F376" i="1"/>
  <c r="E376" i="1"/>
  <c r="J387" i="1"/>
  <c r="I387" i="1" s="1"/>
  <c r="J386" i="1"/>
  <c r="I386" i="1" s="1"/>
  <c r="J385" i="1"/>
  <c r="I385" i="1" s="1"/>
  <c r="J384" i="1"/>
  <c r="I384" i="1" s="1"/>
  <c r="J383" i="1"/>
  <c r="I383" i="1" s="1"/>
  <c r="J382" i="1"/>
  <c r="I382" i="1" s="1"/>
  <c r="J381" i="1"/>
  <c r="I381" i="1" s="1"/>
  <c r="J380" i="1"/>
  <c r="I380" i="1" s="1"/>
  <c r="J379" i="1"/>
  <c r="J378" i="1"/>
  <c r="I378" i="1" s="1"/>
  <c r="J377" i="1"/>
  <c r="I377" i="1" s="1"/>
  <c r="J388" i="1"/>
  <c r="I388" i="1" s="1"/>
  <c r="D388" i="1"/>
  <c r="D387" i="1"/>
  <c r="D386" i="1"/>
  <c r="D385" i="1"/>
  <c r="D384" i="1"/>
  <c r="D383" i="1"/>
  <c r="D382" i="1"/>
  <c r="D381" i="1"/>
  <c r="D380" i="1"/>
  <c r="D379" i="1"/>
  <c r="D378" i="1"/>
  <c r="D377" i="1"/>
  <c r="D392" i="1"/>
  <c r="D391" i="1"/>
  <c r="C391" i="1" s="1"/>
  <c r="C49" i="1" s="1"/>
  <c r="D393" i="1"/>
  <c r="D51" i="1" s="1"/>
  <c r="D30" i="1"/>
  <c r="C30" i="1" s="1"/>
  <c r="D29" i="1"/>
  <c r="C29" i="1" s="1"/>
  <c r="D28" i="1"/>
  <c r="C28" i="1" s="1"/>
  <c r="D27" i="1"/>
  <c r="C27" i="1" s="1"/>
  <c r="D26" i="1"/>
  <c r="C26" i="1" s="1"/>
  <c r="D25" i="1"/>
  <c r="C25" i="1" s="1"/>
  <c r="D24" i="1"/>
  <c r="C24" i="1" s="1"/>
  <c r="D23" i="1"/>
  <c r="C23" i="1" s="1"/>
  <c r="D22" i="1"/>
  <c r="C22" i="1" s="1"/>
  <c r="D21" i="1"/>
  <c r="C21" i="1" s="1"/>
  <c r="D20" i="1"/>
  <c r="C20" i="1" s="1"/>
  <c r="AL40" i="2"/>
  <c r="AH40" i="2" s="1"/>
  <c r="AJ85" i="2"/>
  <c r="AI85" i="2"/>
  <c r="AJ61" i="2"/>
  <c r="AJ60" i="2"/>
  <c r="AJ47" i="2"/>
  <c r="AJ46" i="2"/>
  <c r="AS21" i="2"/>
  <c r="AL21" i="2"/>
  <c r="AK21" i="2"/>
  <c r="AJ21" i="2"/>
  <c r="AI21" i="2"/>
  <c r="AS31" i="2"/>
  <c r="AL31" i="2"/>
  <c r="AK31" i="2"/>
  <c r="AJ31" i="2"/>
  <c r="AI31" i="2"/>
  <c r="AS30" i="2"/>
  <c r="AL30" i="2"/>
  <c r="AK30" i="2"/>
  <c r="AJ30" i="2"/>
  <c r="AI30" i="2"/>
  <c r="AS15" i="2"/>
  <c r="AL15" i="2"/>
  <c r="AK15" i="2"/>
  <c r="AJ15" i="2"/>
  <c r="AI15" i="2"/>
  <c r="AK38" i="2"/>
  <c r="AH38" i="2" s="1"/>
  <c r="AJ112" i="2"/>
  <c r="AI112" i="2"/>
  <c r="AJ111" i="2"/>
  <c r="AI111" i="2"/>
  <c r="AK113" i="2"/>
  <c r="AI113" i="2"/>
  <c r="AJ106" i="2"/>
  <c r="AI106" i="2"/>
  <c r="AJ105" i="2"/>
  <c r="AI105" i="2"/>
  <c r="AK107" i="2"/>
  <c r="AI107" i="2"/>
  <c r="AJ100" i="2"/>
  <c r="AI100" i="2"/>
  <c r="AJ99" i="2"/>
  <c r="AI99" i="2"/>
  <c r="AK101" i="2"/>
  <c r="AI101" i="2"/>
  <c r="AJ93" i="2"/>
  <c r="AI93" i="2"/>
  <c r="AJ94" i="2"/>
  <c r="AI94" i="2"/>
  <c r="AL89" i="2"/>
  <c r="AK89" i="2"/>
  <c r="AJ89" i="2"/>
  <c r="AI89" i="2"/>
  <c r="AK54" i="2"/>
  <c r="AK62" i="2"/>
  <c r="AK70" i="2"/>
  <c r="AK76" i="2"/>
  <c r="AK81" i="2"/>
  <c r="AK87" i="2"/>
  <c r="AK95" i="2"/>
  <c r="AI95" i="2"/>
  <c r="AJ86" i="2"/>
  <c r="AI86" i="2"/>
  <c r="AI87" i="2"/>
  <c r="AJ80" i="2"/>
  <c r="AJ79" i="2" s="1"/>
  <c r="AJ77" i="2" s="1"/>
  <c r="AI80" i="2"/>
  <c r="AI79" i="2" s="1"/>
  <c r="AI81" i="2"/>
  <c r="AI76" i="2"/>
  <c r="AJ75" i="2"/>
  <c r="AI75" i="2"/>
  <c r="AJ74" i="2"/>
  <c r="AI74" i="2"/>
  <c r="AJ69" i="2"/>
  <c r="AI69" i="2"/>
  <c r="AJ68" i="2"/>
  <c r="AI68" i="2"/>
  <c r="AL64" i="2"/>
  <c r="AK64" i="2"/>
  <c r="AJ64" i="2"/>
  <c r="AI64" i="2"/>
  <c r="AI70" i="2"/>
  <c r="AI61" i="2"/>
  <c r="AI60" i="2"/>
  <c r="AI62" i="2"/>
  <c r="AI54" i="2"/>
  <c r="AJ53" i="2"/>
  <c r="AJ52" i="2"/>
  <c r="AI53" i="2"/>
  <c r="AI52" i="2"/>
  <c r="AI47" i="2"/>
  <c r="AI46" i="2"/>
  <c r="AK48" i="2"/>
  <c r="AI48" i="2"/>
  <c r="AL44" i="2"/>
  <c r="AK44" i="2"/>
  <c r="AL48" i="2"/>
  <c r="AJ48" i="2"/>
  <c r="AG316" i="1"/>
  <c r="AF317" i="1"/>
  <c r="AG317" i="1" s="1"/>
  <c r="AF314" i="1"/>
  <c r="AS33" i="2"/>
  <c r="AS32" i="2"/>
  <c r="AS29" i="2"/>
  <c r="AS28" i="2"/>
  <c r="AS27" i="2"/>
  <c r="AS26" i="2"/>
  <c r="AS25" i="2"/>
  <c r="AS22" i="2"/>
  <c r="AS20" i="2"/>
  <c r="AS19" i="2"/>
  <c r="AS18" i="2"/>
  <c r="AS16" i="2"/>
  <c r="AL33" i="2"/>
  <c r="AL32" i="2"/>
  <c r="AL29" i="2"/>
  <c r="AL28" i="2"/>
  <c r="AL27" i="2"/>
  <c r="AL26" i="2"/>
  <c r="AL25" i="2"/>
  <c r="AL22" i="2"/>
  <c r="AL20" i="2"/>
  <c r="AL19" i="2"/>
  <c r="AL18" i="2"/>
  <c r="AL16" i="2"/>
  <c r="G19" i="1"/>
  <c r="I19" i="3" s="1"/>
  <c r="G31" i="1"/>
  <c r="E19" i="1"/>
  <c r="I15" i="3" s="1"/>
  <c r="E309" i="1"/>
  <c r="E49" i="1"/>
  <c r="E50" i="1"/>
  <c r="E51" i="1"/>
  <c r="F19" i="1"/>
  <c r="F49" i="1"/>
  <c r="F50" i="1"/>
  <c r="F51" i="1"/>
  <c r="H19" i="1"/>
  <c r="K19" i="1"/>
  <c r="J19" i="1" s="1"/>
  <c r="O19" i="1"/>
  <c r="C325" i="1"/>
  <c r="AI33" i="2"/>
  <c r="AJ33" i="2"/>
  <c r="AK33" i="2"/>
  <c r="O390" i="1"/>
  <c r="AI32" i="2"/>
  <c r="AJ32" i="2"/>
  <c r="AK32" i="2"/>
  <c r="AI29" i="2"/>
  <c r="AJ29" i="2"/>
  <c r="AK29" i="2"/>
  <c r="AI28" i="2"/>
  <c r="AJ28" i="2"/>
  <c r="AK28" i="2"/>
  <c r="AI27" i="2"/>
  <c r="K390" i="1"/>
  <c r="AJ27" i="2"/>
  <c r="AK27" i="2"/>
  <c r="AI26" i="2"/>
  <c r="AJ26" i="2"/>
  <c r="AK26" i="2"/>
  <c r="AI25" i="2"/>
  <c r="AJ25" i="2"/>
  <c r="AK25" i="2"/>
  <c r="AI22" i="2"/>
  <c r="AJ22" i="2"/>
  <c r="AK22" i="2"/>
  <c r="AI20" i="2"/>
  <c r="AJ20" i="2"/>
  <c r="AK20" i="2"/>
  <c r="AI19" i="2"/>
  <c r="AJ19" i="2"/>
  <c r="AK19" i="2"/>
  <c r="AI18" i="2"/>
  <c r="AJ18" i="2"/>
  <c r="AK18" i="2"/>
  <c r="AJ16" i="2"/>
  <c r="AK16" i="2"/>
  <c r="G49" i="1"/>
  <c r="G50" i="1"/>
  <c r="G51" i="1"/>
  <c r="H390" i="1"/>
  <c r="G390" i="1"/>
  <c r="F390" i="1"/>
  <c r="E390" i="1"/>
  <c r="AZ46" i="2"/>
  <c r="W269" i="1"/>
  <c r="V363" i="1"/>
  <c r="P363" i="1" s="1"/>
  <c r="J143" i="1"/>
  <c r="AX84" i="2"/>
  <c r="P235" i="1"/>
  <c r="P85" i="1"/>
  <c r="Q112" i="1"/>
  <c r="Q284" i="1"/>
  <c r="P286" i="1"/>
  <c r="M72" i="2" l="1"/>
  <c r="N71" i="2"/>
  <c r="T475" i="8"/>
  <c r="T474" i="8" s="1"/>
  <c r="N475" i="8"/>
  <c r="N474" i="8" s="1"/>
  <c r="C395" i="8"/>
  <c r="C392" i="8" s="1"/>
  <c r="AC392" i="8" s="1"/>
  <c r="D392" i="8"/>
  <c r="D384" i="8" s="1"/>
  <c r="T195" i="8"/>
  <c r="U195" i="8"/>
  <c r="L475" i="8"/>
  <c r="L474" i="8" s="1"/>
  <c r="AC130" i="8"/>
  <c r="C283" i="1"/>
  <c r="AB56" i="1"/>
  <c r="AB55" i="1" s="1"/>
  <c r="C261" i="1"/>
  <c r="AC261" i="1" s="1"/>
  <c r="M65" i="1"/>
  <c r="M64" i="1" s="1"/>
  <c r="S65" i="1"/>
  <c r="S64" i="1" s="1"/>
  <c r="W65" i="1"/>
  <c r="W64" i="1" s="1"/>
  <c r="I65" i="1"/>
  <c r="I64" i="1" s="1"/>
  <c r="X56" i="1"/>
  <c r="X55" i="1" s="1"/>
  <c r="S143" i="1"/>
  <c r="S142" i="1" s="1"/>
  <c r="AU87" i="2"/>
  <c r="AT87" i="2" s="1"/>
  <c r="D87" i="2" s="1"/>
  <c r="AX82" i="2"/>
  <c r="Z39" i="2"/>
  <c r="Y39" i="2" s="1"/>
  <c r="AC128" i="8"/>
  <c r="F475" i="8"/>
  <c r="F474" i="8" s="1"/>
  <c r="P479" i="8"/>
  <c r="AC129" i="8"/>
  <c r="C299" i="8"/>
  <c r="AC300" i="8"/>
  <c r="P52" i="8"/>
  <c r="G475" i="8"/>
  <c r="G474" i="8" s="1"/>
  <c r="R475" i="8"/>
  <c r="R474" i="8" s="1"/>
  <c r="AC486" i="8"/>
  <c r="D483" i="8"/>
  <c r="M475" i="8"/>
  <c r="M474" i="8" s="1"/>
  <c r="S475" i="8"/>
  <c r="S474" i="8" s="1"/>
  <c r="AC125" i="8"/>
  <c r="P330" i="8"/>
  <c r="V244" i="1"/>
  <c r="V239" i="1" s="1"/>
  <c r="V238" i="1" s="1"/>
  <c r="P70" i="1"/>
  <c r="AC123" i="1"/>
  <c r="P283" i="1"/>
  <c r="J158" i="1"/>
  <c r="J142" i="1" s="1"/>
  <c r="L158" i="1"/>
  <c r="K322" i="1"/>
  <c r="K321" i="1" s="1"/>
  <c r="K320" i="1" s="1"/>
  <c r="P484" i="8"/>
  <c r="V483" i="8"/>
  <c r="I484" i="8"/>
  <c r="J483" i="8"/>
  <c r="U100" i="2"/>
  <c r="X100" i="2"/>
  <c r="X98" i="2" s="1"/>
  <c r="X96" i="2" s="1"/>
  <c r="X42" i="2" s="1"/>
  <c r="V100" i="2"/>
  <c r="V98" i="2" s="1"/>
  <c r="V96" i="2" s="1"/>
  <c r="V42" i="2" s="1"/>
  <c r="W100" i="2"/>
  <c r="W98" i="2" s="1"/>
  <c r="W96" i="2" s="1"/>
  <c r="W42" i="2" s="1"/>
  <c r="N19" i="2"/>
  <c r="U40" i="2"/>
  <c r="U39" i="2"/>
  <c r="U38" i="2"/>
  <c r="U37" i="2"/>
  <c r="U36" i="2"/>
  <c r="U35" i="2"/>
  <c r="U34" i="2"/>
  <c r="U33" i="2"/>
  <c r="U32" i="2"/>
  <c r="U31" i="2"/>
  <c r="U30" i="2"/>
  <c r="U29" i="2"/>
  <c r="U28" i="2"/>
  <c r="U27" i="2"/>
  <c r="U26" i="2"/>
  <c r="U25" i="2"/>
  <c r="U24" i="2"/>
  <c r="U23" i="2"/>
  <c r="U22" i="2"/>
  <c r="U21" i="2"/>
  <c r="U20" i="2"/>
  <c r="U19" i="2"/>
  <c r="U18" i="2"/>
  <c r="U17" i="2"/>
  <c r="U16" i="2"/>
  <c r="U15" i="2"/>
  <c r="V37" i="2"/>
  <c r="V34" i="2"/>
  <c r="V30" i="2"/>
  <c r="V27" i="2"/>
  <c r="V24" i="2"/>
  <c r="V22" i="2"/>
  <c r="V18" i="2"/>
  <c r="V15" i="2"/>
  <c r="X40" i="2"/>
  <c r="X39" i="2"/>
  <c r="X38" i="2"/>
  <c r="X37" i="2"/>
  <c r="X36" i="2"/>
  <c r="X35" i="2"/>
  <c r="X34" i="2"/>
  <c r="X33" i="2"/>
  <c r="X32" i="2"/>
  <c r="X31" i="2"/>
  <c r="X30" i="2"/>
  <c r="X29" i="2"/>
  <c r="X28" i="2"/>
  <c r="X27" i="2"/>
  <c r="X26" i="2"/>
  <c r="X25" i="2"/>
  <c r="X24" i="2"/>
  <c r="X23" i="2"/>
  <c r="X22" i="2"/>
  <c r="X21" i="2"/>
  <c r="X20" i="2"/>
  <c r="X19" i="2"/>
  <c r="X18" i="2"/>
  <c r="X17" i="2"/>
  <c r="X16" i="2"/>
  <c r="X15" i="2"/>
  <c r="V38" i="2"/>
  <c r="V35" i="2"/>
  <c r="V32" i="2"/>
  <c r="V29" i="2"/>
  <c r="V26" i="2"/>
  <c r="V23" i="2"/>
  <c r="V20" i="2"/>
  <c r="V17" i="2"/>
  <c r="W40" i="2"/>
  <c r="W39" i="2"/>
  <c r="W38" i="2"/>
  <c r="W37" i="2"/>
  <c r="W36" i="2"/>
  <c r="W35" i="2"/>
  <c r="W34" i="2"/>
  <c r="W33" i="2"/>
  <c r="W32" i="2"/>
  <c r="W31" i="2"/>
  <c r="W30" i="2"/>
  <c r="W29" i="2"/>
  <c r="W28" i="2"/>
  <c r="W27" i="2"/>
  <c r="W26" i="2"/>
  <c r="W25" i="2"/>
  <c r="W24" i="2"/>
  <c r="W23" i="2"/>
  <c r="W22" i="2"/>
  <c r="W21" i="2"/>
  <c r="W20" i="2"/>
  <c r="W19" i="2"/>
  <c r="W18" i="2"/>
  <c r="W17" i="2"/>
  <c r="W16" i="2"/>
  <c r="W15" i="2"/>
  <c r="V40" i="2"/>
  <c r="V36" i="2"/>
  <c r="V33" i="2"/>
  <c r="V31" i="2"/>
  <c r="V28" i="2"/>
  <c r="V25" i="2"/>
  <c r="V21" i="2"/>
  <c r="V19" i="2"/>
  <c r="V16" i="2"/>
  <c r="N58" i="2"/>
  <c r="N44" i="2"/>
  <c r="K69" i="2"/>
  <c r="K67" i="2" s="1"/>
  <c r="K63" i="2" s="1"/>
  <c r="J69" i="2"/>
  <c r="J67" i="2" s="1"/>
  <c r="J63" i="2" s="1"/>
  <c r="H69" i="2"/>
  <c r="I69" i="2"/>
  <c r="I67" i="2" s="1"/>
  <c r="I63" i="2" s="1"/>
  <c r="K61" i="2"/>
  <c r="H61" i="2"/>
  <c r="J61" i="2"/>
  <c r="I61" i="2"/>
  <c r="I59" i="2" s="1"/>
  <c r="I55" i="2" s="1"/>
  <c r="K94" i="2"/>
  <c r="K92" i="2" s="1"/>
  <c r="K88" i="2" s="1"/>
  <c r="J94" i="2"/>
  <c r="J92" i="2" s="1"/>
  <c r="J88" i="2" s="1"/>
  <c r="H94" i="2"/>
  <c r="I94" i="2"/>
  <c r="I92" i="2" s="1"/>
  <c r="I88" i="2" s="1"/>
  <c r="K100" i="2"/>
  <c r="K98" i="2" s="1"/>
  <c r="K96" i="2" s="1"/>
  <c r="H100" i="2"/>
  <c r="J100" i="2"/>
  <c r="J98" i="2" s="1"/>
  <c r="J96" i="2" s="1"/>
  <c r="I100" i="2"/>
  <c r="I98" i="2" s="1"/>
  <c r="I96" i="2" s="1"/>
  <c r="H86" i="2"/>
  <c r="I86" i="2"/>
  <c r="I84" i="2" s="1"/>
  <c r="I82" i="2" s="1"/>
  <c r="K80" i="2"/>
  <c r="K79" i="2" s="1"/>
  <c r="K77" i="2" s="1"/>
  <c r="J80" i="2"/>
  <c r="J79" i="2" s="1"/>
  <c r="J77" i="2" s="1"/>
  <c r="H80" i="2"/>
  <c r="I80" i="2"/>
  <c r="I79" i="2" s="1"/>
  <c r="I77" i="2" s="1"/>
  <c r="K75" i="2"/>
  <c r="K73" i="2" s="1"/>
  <c r="K71" i="2" s="1"/>
  <c r="I75" i="2"/>
  <c r="I73" i="2" s="1"/>
  <c r="I71" i="2" s="1"/>
  <c r="J75" i="2"/>
  <c r="J73" i="2" s="1"/>
  <c r="J71" i="2" s="1"/>
  <c r="H75" i="2"/>
  <c r="K86" i="2"/>
  <c r="K84" i="2" s="1"/>
  <c r="K82" i="2" s="1"/>
  <c r="J112" i="2"/>
  <c r="I111" i="2"/>
  <c r="I109" i="2"/>
  <c r="I47" i="2"/>
  <c r="I46" i="2"/>
  <c r="I44" i="2"/>
  <c r="I43" i="2" s="1"/>
  <c r="J111" i="2"/>
  <c r="J109" i="2"/>
  <c r="J44" i="2"/>
  <c r="J43" i="2" s="1"/>
  <c r="J86" i="2"/>
  <c r="J84" i="2" s="1"/>
  <c r="J82" i="2" s="1"/>
  <c r="I112" i="2"/>
  <c r="H111" i="2"/>
  <c r="H109" i="2"/>
  <c r="H47" i="2"/>
  <c r="H46" i="2"/>
  <c r="H44" i="2"/>
  <c r="H43" i="2" s="1"/>
  <c r="K112" i="2"/>
  <c r="J46" i="2"/>
  <c r="K111" i="2"/>
  <c r="K109" i="2"/>
  <c r="K47" i="2"/>
  <c r="K46" i="2"/>
  <c r="K44" i="2"/>
  <c r="K43" i="2" s="1"/>
  <c r="H112" i="2"/>
  <c r="J47" i="2"/>
  <c r="M39" i="2"/>
  <c r="L39" i="2" s="1"/>
  <c r="M19" i="2"/>
  <c r="L19" i="2" s="1"/>
  <c r="H40" i="2"/>
  <c r="H39" i="2"/>
  <c r="H38" i="2"/>
  <c r="H37" i="2"/>
  <c r="H36" i="2"/>
  <c r="H35" i="2"/>
  <c r="H34" i="2"/>
  <c r="H33" i="2"/>
  <c r="H32" i="2"/>
  <c r="H31" i="2"/>
  <c r="H30" i="2"/>
  <c r="H29" i="2"/>
  <c r="H28" i="2"/>
  <c r="H27" i="2"/>
  <c r="H26" i="2"/>
  <c r="H25" i="2"/>
  <c r="H24" i="2"/>
  <c r="H23" i="2"/>
  <c r="H22" i="2"/>
  <c r="H21" i="2"/>
  <c r="H20" i="2"/>
  <c r="H19" i="2"/>
  <c r="H18" i="2"/>
  <c r="H17" i="2"/>
  <c r="H16" i="2"/>
  <c r="H15" i="2"/>
  <c r="I38" i="2"/>
  <c r="I35" i="2"/>
  <c r="I32" i="2"/>
  <c r="I29" i="2"/>
  <c r="I26" i="2"/>
  <c r="I23" i="2"/>
  <c r="I20" i="2"/>
  <c r="I17" i="2"/>
  <c r="K40" i="2"/>
  <c r="K39" i="2"/>
  <c r="K38" i="2"/>
  <c r="K37" i="2"/>
  <c r="K36" i="2"/>
  <c r="K35" i="2"/>
  <c r="K34" i="2"/>
  <c r="K33" i="2"/>
  <c r="K32" i="2"/>
  <c r="K31" i="2"/>
  <c r="K30" i="2"/>
  <c r="K29" i="2"/>
  <c r="K28" i="2"/>
  <c r="K27" i="2"/>
  <c r="K26" i="2"/>
  <c r="K25" i="2"/>
  <c r="K24" i="2"/>
  <c r="K23" i="2"/>
  <c r="K22" i="2"/>
  <c r="K21" i="2"/>
  <c r="K20" i="2"/>
  <c r="K19" i="2"/>
  <c r="K18" i="2"/>
  <c r="K17" i="2"/>
  <c r="K16" i="2"/>
  <c r="K15" i="2"/>
  <c r="I39" i="2"/>
  <c r="I36" i="2"/>
  <c r="I34" i="2"/>
  <c r="I30" i="2"/>
  <c r="I27" i="2"/>
  <c r="I25" i="2"/>
  <c r="I22" i="2"/>
  <c r="I18" i="2"/>
  <c r="I16" i="2"/>
  <c r="J40" i="2"/>
  <c r="J39" i="2"/>
  <c r="J38" i="2"/>
  <c r="J37" i="2"/>
  <c r="J36" i="2"/>
  <c r="J35" i="2"/>
  <c r="J34" i="2"/>
  <c r="J33" i="2"/>
  <c r="J32" i="2"/>
  <c r="J31" i="2"/>
  <c r="J30" i="2"/>
  <c r="J29" i="2"/>
  <c r="J28" i="2"/>
  <c r="J27" i="2"/>
  <c r="J26" i="2"/>
  <c r="J25" i="2"/>
  <c r="J24" i="2"/>
  <c r="J23" i="2"/>
  <c r="J22" i="2"/>
  <c r="J21" i="2"/>
  <c r="J20" i="2"/>
  <c r="J19" i="2"/>
  <c r="J18" i="2"/>
  <c r="J17" i="2"/>
  <c r="J16" i="2"/>
  <c r="J15" i="2"/>
  <c r="I40" i="2"/>
  <c r="I37" i="2"/>
  <c r="I33" i="2"/>
  <c r="I31" i="2"/>
  <c r="I28" i="2"/>
  <c r="I24" i="2"/>
  <c r="I21" i="2"/>
  <c r="I19" i="2"/>
  <c r="I15" i="2"/>
  <c r="P208" i="1"/>
  <c r="P207" i="1" s="1"/>
  <c r="P206" i="1" s="1"/>
  <c r="C254" i="1"/>
  <c r="K340" i="1"/>
  <c r="P274" i="1"/>
  <c r="AX71" i="2"/>
  <c r="P63" i="1"/>
  <c r="P62" i="1" s="1"/>
  <c r="P61" i="1" s="1"/>
  <c r="Q199" i="1"/>
  <c r="Q198" i="1" s="1"/>
  <c r="AB143" i="1"/>
  <c r="AB142" i="1" s="1"/>
  <c r="U279" i="1"/>
  <c r="C257" i="1"/>
  <c r="I232" i="1"/>
  <c r="AC103" i="1"/>
  <c r="AB322" i="1"/>
  <c r="AB321" i="1" s="1"/>
  <c r="AB320" i="1" s="1"/>
  <c r="AX43" i="2"/>
  <c r="AL63" i="2"/>
  <c r="AX63" i="2"/>
  <c r="AY88" i="2"/>
  <c r="AS88" i="2"/>
  <c r="BA45" i="2"/>
  <c r="BA43" i="2" s="1"/>
  <c r="AK55" i="2"/>
  <c r="AQ43" i="2"/>
  <c r="AP108" i="2"/>
  <c r="AP88" i="2"/>
  <c r="AK77" i="2"/>
  <c r="AR55" i="2"/>
  <c r="AP63" i="2"/>
  <c r="AK82" i="2"/>
  <c r="AR108" i="2"/>
  <c r="AY63" i="2"/>
  <c r="AS55" i="2"/>
  <c r="AK102" i="2"/>
  <c r="AR43" i="2"/>
  <c r="AR89" i="2"/>
  <c r="AR88" i="2" s="1"/>
  <c r="AR96" i="2"/>
  <c r="AQ102" i="2"/>
  <c r="AG39" i="2"/>
  <c r="AN51" i="2"/>
  <c r="AN49" i="2" s="1"/>
  <c r="AK96" i="2"/>
  <c r="AQ88" i="2"/>
  <c r="AO96" i="2"/>
  <c r="AV96" i="2"/>
  <c r="AV55" i="2"/>
  <c r="BF42" i="2"/>
  <c r="AN45" i="2"/>
  <c r="AH56" i="2"/>
  <c r="AK71" i="2"/>
  <c r="AY55" i="2"/>
  <c r="AK49" i="2"/>
  <c r="AL88" i="2"/>
  <c r="AH54" i="2"/>
  <c r="AG54" i="2" s="1"/>
  <c r="C54" i="2" s="1"/>
  <c r="AZ45" i="2"/>
  <c r="AZ43" i="2" s="1"/>
  <c r="AK108" i="2"/>
  <c r="AG40" i="2"/>
  <c r="AM51" i="2"/>
  <c r="AQ55" i="2"/>
  <c r="AR71" i="2"/>
  <c r="AR82" i="2"/>
  <c r="AS43" i="2"/>
  <c r="AV102" i="2"/>
  <c r="AX88" i="2"/>
  <c r="AX108" i="2"/>
  <c r="AK88" i="2"/>
  <c r="AK63" i="2"/>
  <c r="AO55" i="2"/>
  <c r="AQ63" i="2"/>
  <c r="AQ71" i="2"/>
  <c r="AX49" i="2"/>
  <c r="AT46" i="2"/>
  <c r="D46" i="2" s="1"/>
  <c r="AX102" i="2"/>
  <c r="AG38" i="2"/>
  <c r="AX55" i="2"/>
  <c r="AX96" i="2"/>
  <c r="AX77" i="2"/>
  <c r="J56" i="1"/>
  <c r="J55" i="1" s="1"/>
  <c r="H322" i="1"/>
  <c r="H321" i="1" s="1"/>
  <c r="H320" i="1" s="1"/>
  <c r="K252" i="1"/>
  <c r="AA252" i="1"/>
  <c r="AA232" i="1"/>
  <c r="AA231" i="1" s="1"/>
  <c r="AA228" i="1" s="1"/>
  <c r="AB183" i="1"/>
  <c r="T279" i="1"/>
  <c r="Y279" i="1"/>
  <c r="X340" i="1"/>
  <c r="X336" i="1" s="1"/>
  <c r="P268" i="1"/>
  <c r="P267" i="1" s="1"/>
  <c r="P42" i="1" s="1"/>
  <c r="U340" i="1"/>
  <c r="U336" i="1" s="1"/>
  <c r="V322" i="1"/>
  <c r="V321" i="1" s="1"/>
  <c r="V320" i="1" s="1"/>
  <c r="V183" i="1"/>
  <c r="V182" i="1" s="1"/>
  <c r="V179" i="1" s="1"/>
  <c r="Y252" i="1"/>
  <c r="Y232" i="1"/>
  <c r="Y231" i="1" s="1"/>
  <c r="Y228" i="1" s="1"/>
  <c r="Y210" i="1"/>
  <c r="Y209" i="1" s="1"/>
  <c r="AA221" i="1"/>
  <c r="AA220" i="1" s="1"/>
  <c r="AB289" i="1"/>
  <c r="AB288" i="1" s="1"/>
  <c r="AB287" i="1" s="1"/>
  <c r="R340" i="1"/>
  <c r="R336" i="1" s="1"/>
  <c r="R252" i="1"/>
  <c r="S114" i="1"/>
  <c r="R279" i="1"/>
  <c r="AB279" i="1"/>
  <c r="X252" i="1"/>
  <c r="X232" i="1"/>
  <c r="X231" i="1" s="1"/>
  <c r="X228" i="1" s="1"/>
  <c r="H221" i="1"/>
  <c r="H220" i="1" s="1"/>
  <c r="H114" i="1"/>
  <c r="N372" i="1"/>
  <c r="N371" i="1" s="1"/>
  <c r="N252" i="1"/>
  <c r="O322" i="1"/>
  <c r="O321" i="1" s="1"/>
  <c r="O320" i="1" s="1"/>
  <c r="T183" i="1"/>
  <c r="T182" i="1" s="1"/>
  <c r="T179" i="1" s="1"/>
  <c r="AC91" i="1"/>
  <c r="Q239" i="1"/>
  <c r="Q238" i="1" s="1"/>
  <c r="T340" i="1"/>
  <c r="T336" i="1" s="1"/>
  <c r="W183" i="1"/>
  <c r="W182" i="1" s="1"/>
  <c r="W179" i="1" s="1"/>
  <c r="W83" i="1"/>
  <c r="W78" i="1" s="1"/>
  <c r="W75" i="1" s="1"/>
  <c r="AA83" i="1"/>
  <c r="AA78" i="1" s="1"/>
  <c r="AA75" i="1" s="1"/>
  <c r="AB107" i="1"/>
  <c r="AB101" i="1" s="1"/>
  <c r="AB43" i="1" s="1"/>
  <c r="AB46" i="1"/>
  <c r="P294" i="1"/>
  <c r="AN58" i="2"/>
  <c r="AM58" i="2" s="1"/>
  <c r="AG58" i="2" s="1"/>
  <c r="AR49" i="2"/>
  <c r="D229" i="1"/>
  <c r="AG46" i="2"/>
  <c r="J232" i="1"/>
  <c r="V83" i="1"/>
  <c r="V78" i="1" s="1"/>
  <c r="V75" i="1" s="1"/>
  <c r="W36" i="1"/>
  <c r="AA107" i="1"/>
  <c r="AA101" i="1" s="1"/>
  <c r="AA43" i="1" s="1"/>
  <c r="Z266" i="1"/>
  <c r="BF14" i="2"/>
  <c r="Q361" i="1"/>
  <c r="Q360" i="1" s="1"/>
  <c r="R305" i="1"/>
  <c r="R304" i="1" s="1"/>
  <c r="R303" i="1" s="1"/>
  <c r="V305" i="1"/>
  <c r="V304" i="1" s="1"/>
  <c r="V303" i="1" s="1"/>
  <c r="Z305" i="1"/>
  <c r="Z304" i="1" s="1"/>
  <c r="Z303" i="1" s="1"/>
  <c r="AH47" i="2"/>
  <c r="AG47" i="2" s="1"/>
  <c r="AC254" i="1"/>
  <c r="D62" i="1"/>
  <c r="D61" i="1" s="1"/>
  <c r="AC20" i="1"/>
  <c r="D368" i="1"/>
  <c r="D367" i="1" s="1"/>
  <c r="D361" i="1"/>
  <c r="D360" i="1" s="1"/>
  <c r="F252" i="1"/>
  <c r="G322" i="1"/>
  <c r="G321" i="1" s="1"/>
  <c r="G320" i="1" s="1"/>
  <c r="I83" i="1"/>
  <c r="I78" i="1" s="1"/>
  <c r="I75" i="1" s="1"/>
  <c r="K114" i="1"/>
  <c r="M36" i="1"/>
  <c r="J262" i="1"/>
  <c r="M56" i="1"/>
  <c r="M55" i="1" s="1"/>
  <c r="M107" i="1"/>
  <c r="M101" i="1" s="1"/>
  <c r="N279" i="1"/>
  <c r="N83" i="1"/>
  <c r="N78" i="1" s="1"/>
  <c r="N40" i="1" s="1"/>
  <c r="I50" i="1"/>
  <c r="N340" i="1"/>
  <c r="N336" i="1" s="1"/>
  <c r="T232" i="1"/>
  <c r="T231" i="1" s="1"/>
  <c r="T228" i="1" s="1"/>
  <c r="Q296" i="1"/>
  <c r="Q295" i="1" s="1"/>
  <c r="H143" i="1"/>
  <c r="H46" i="1" s="1"/>
  <c r="L143" i="1"/>
  <c r="L46" i="1" s="1"/>
  <c r="AC82" i="1"/>
  <c r="Q98" i="1"/>
  <c r="V56" i="1"/>
  <c r="V55" i="1" s="1"/>
  <c r="Z56" i="1"/>
  <c r="Z55" i="1" s="1"/>
  <c r="AH46" i="2"/>
  <c r="J114" i="1"/>
  <c r="AC121" i="1"/>
  <c r="AC68" i="1"/>
  <c r="AC152" i="1"/>
  <c r="L305" i="1"/>
  <c r="L304" i="1" s="1"/>
  <c r="L303" i="1" s="1"/>
  <c r="S305" i="1"/>
  <c r="S304" i="1" s="1"/>
  <c r="S303" i="1" s="1"/>
  <c r="AJ67" i="2"/>
  <c r="AJ63" i="2" s="1"/>
  <c r="E305" i="1"/>
  <c r="E304" i="1" s="1"/>
  <c r="E303" i="1" s="1"/>
  <c r="F279" i="1"/>
  <c r="K232" i="1"/>
  <c r="K231" i="1" s="1"/>
  <c r="K228" i="1" s="1"/>
  <c r="K210" i="1"/>
  <c r="K209" i="1" s="1"/>
  <c r="L252" i="1"/>
  <c r="N289" i="1"/>
  <c r="N288" i="1" s="1"/>
  <c r="N287" i="1" s="1"/>
  <c r="N183" i="1"/>
  <c r="N182" i="1" s="1"/>
  <c r="N179" i="1" s="1"/>
  <c r="O232" i="1"/>
  <c r="O231" i="1" s="1"/>
  <c r="O228" i="1" s="1"/>
  <c r="T289" i="1"/>
  <c r="T288" i="1" s="1"/>
  <c r="T287" i="1" s="1"/>
  <c r="Z279" i="1"/>
  <c r="Z83" i="1"/>
  <c r="Z78" i="1" s="1"/>
  <c r="Z75" i="1" s="1"/>
  <c r="BA36" i="2"/>
  <c r="AZ36" i="2" s="1"/>
  <c r="AT36" i="2" s="1"/>
  <c r="Q373" i="1"/>
  <c r="W56" i="1"/>
  <c r="W55" i="1" s="1"/>
  <c r="S56" i="1"/>
  <c r="T83" i="8"/>
  <c r="T79" i="8" s="1"/>
  <c r="T76" i="8" s="1"/>
  <c r="U83" i="8"/>
  <c r="U79" i="8" s="1"/>
  <c r="U76" i="8" s="1"/>
  <c r="P194" i="8"/>
  <c r="AC194" i="8" s="1"/>
  <c r="Q182" i="8"/>
  <c r="Q165" i="8" s="1"/>
  <c r="Q43" i="8" s="1"/>
  <c r="R83" i="8"/>
  <c r="R79" i="8" s="1"/>
  <c r="R76" i="8" s="1"/>
  <c r="P124" i="8"/>
  <c r="AC124" i="8" s="1"/>
  <c r="Q123" i="8"/>
  <c r="Q83" i="8" s="1"/>
  <c r="Q79" i="8" s="1"/>
  <c r="S83" i="8"/>
  <c r="S79" i="8" s="1"/>
  <c r="S76" i="8" s="1"/>
  <c r="P447" i="8"/>
  <c r="Q446" i="8"/>
  <c r="Q445" i="8" s="1"/>
  <c r="Q444" i="8" s="1"/>
  <c r="Q443" i="8" s="1"/>
  <c r="P366" i="1"/>
  <c r="P365" i="1" s="1"/>
  <c r="Q365" i="1"/>
  <c r="P325" i="1"/>
  <c r="AC325" i="1" s="1"/>
  <c r="Q323" i="1"/>
  <c r="V282" i="1"/>
  <c r="P282" i="1" s="1"/>
  <c r="W280" i="1"/>
  <c r="W279" i="1" s="1"/>
  <c r="G143" i="1"/>
  <c r="G46" i="1" s="1"/>
  <c r="K143" i="1"/>
  <c r="O143" i="1"/>
  <c r="O46" i="1" s="1"/>
  <c r="U143" i="1"/>
  <c r="U142" i="1" s="1"/>
  <c r="C109" i="1"/>
  <c r="C108" i="1" s="1"/>
  <c r="D108" i="1"/>
  <c r="C69" i="1"/>
  <c r="C67" i="1" s="1"/>
  <c r="C66" i="1" s="1"/>
  <c r="D67" i="1"/>
  <c r="D66" i="1" s="1"/>
  <c r="P214" i="1"/>
  <c r="AC214" i="1" s="1"/>
  <c r="Q211" i="1"/>
  <c r="Q210" i="1" s="1"/>
  <c r="Q209" i="1" s="1"/>
  <c r="W267" i="1"/>
  <c r="W42" i="1" s="1"/>
  <c r="C223" i="1"/>
  <c r="C222" i="1" s="1"/>
  <c r="D222" i="1"/>
  <c r="C208" i="1"/>
  <c r="C207" i="1" s="1"/>
  <c r="C206" i="1" s="1"/>
  <c r="D207" i="1"/>
  <c r="D206" i="1" s="1"/>
  <c r="AC169" i="1"/>
  <c r="I375" i="1"/>
  <c r="I373" i="1" s="1"/>
  <c r="J373" i="1"/>
  <c r="D309" i="1"/>
  <c r="C310" i="1"/>
  <c r="AC310" i="1" s="1"/>
  <c r="C281" i="1"/>
  <c r="AC281" i="1" s="1"/>
  <c r="AR64" i="2"/>
  <c r="AR63" i="2" s="1"/>
  <c r="AN65" i="2"/>
  <c r="AM65" i="2" s="1"/>
  <c r="AG65" i="2" s="1"/>
  <c r="AN78" i="2"/>
  <c r="AR77" i="2"/>
  <c r="AN103" i="2"/>
  <c r="AM103" i="2" s="1"/>
  <c r="AM102" i="2" s="1"/>
  <c r="AR102" i="2"/>
  <c r="J49" i="1"/>
  <c r="I49" i="1" s="1"/>
  <c r="K48" i="1"/>
  <c r="M42" i="1"/>
  <c r="M266" i="1"/>
  <c r="P259" i="1"/>
  <c r="AC259" i="1" s="1"/>
  <c r="AC97" i="1"/>
  <c r="J65" i="1"/>
  <c r="J64" i="1" s="1"/>
  <c r="AN28" i="2"/>
  <c r="AM28" i="2" s="1"/>
  <c r="H56" i="1"/>
  <c r="H55" i="1" s="1"/>
  <c r="H83" i="1"/>
  <c r="H78" i="1" s="1"/>
  <c r="H75" i="1" s="1"/>
  <c r="K372" i="1"/>
  <c r="K371" i="1" s="1"/>
  <c r="K289" i="1"/>
  <c r="K288" i="1" s="1"/>
  <c r="K287" i="1" s="1"/>
  <c r="K183" i="1"/>
  <c r="K182" i="1" s="1"/>
  <c r="K179" i="1" s="1"/>
  <c r="L266" i="1"/>
  <c r="L183" i="1"/>
  <c r="L182" i="1" s="1"/>
  <c r="L179" i="1" s="1"/>
  <c r="L107" i="1"/>
  <c r="L101" i="1" s="1"/>
  <c r="N36" i="1"/>
  <c r="N65" i="1"/>
  <c r="N64" i="1" s="1"/>
  <c r="N114" i="1"/>
  <c r="O36" i="1"/>
  <c r="AC265" i="1"/>
  <c r="T252" i="1"/>
  <c r="T266" i="1"/>
  <c r="T107" i="1"/>
  <c r="T101" i="1" s="1"/>
  <c r="T43" i="1" s="1"/>
  <c r="T372" i="1"/>
  <c r="T371" i="1" s="1"/>
  <c r="T210" i="1"/>
  <c r="T209" i="1" s="1"/>
  <c r="U372" i="1"/>
  <c r="U371" i="1" s="1"/>
  <c r="U183" i="1"/>
  <c r="U182" i="1" s="1"/>
  <c r="U179" i="1" s="1"/>
  <c r="V221" i="1"/>
  <c r="V220" i="1" s="1"/>
  <c r="V107" i="1"/>
  <c r="V101" i="1" s="1"/>
  <c r="V43" i="1" s="1"/>
  <c r="V253" i="1"/>
  <c r="W232" i="1"/>
  <c r="W231" i="1" s="1"/>
  <c r="W228" i="1" s="1"/>
  <c r="W210" i="1"/>
  <c r="W209" i="1" s="1"/>
  <c r="Y266" i="1"/>
  <c r="Y183" i="1"/>
  <c r="Y107" i="1"/>
  <c r="Y101" i="1" s="1"/>
  <c r="Y43" i="1" s="1"/>
  <c r="Y83" i="1"/>
  <c r="Y78" i="1" s="1"/>
  <c r="Y75" i="1" s="1"/>
  <c r="AA36" i="1"/>
  <c r="AA347" i="1"/>
  <c r="AA322" i="1"/>
  <c r="AA321" i="1" s="1"/>
  <c r="AA320" i="1" s="1"/>
  <c r="AA289" i="1"/>
  <c r="AA288" i="1" s="1"/>
  <c r="AA287" i="1" s="1"/>
  <c r="AA114" i="1"/>
  <c r="AB372" i="1"/>
  <c r="AB371" i="1" s="1"/>
  <c r="AB347" i="1"/>
  <c r="AB340" i="1"/>
  <c r="AB336" i="1" s="1"/>
  <c r="AB252" i="1"/>
  <c r="AB232" i="1"/>
  <c r="AB231" i="1" s="1"/>
  <c r="AB210" i="1"/>
  <c r="AB209" i="1" s="1"/>
  <c r="AB83" i="1"/>
  <c r="AB78" i="1" s="1"/>
  <c r="AB40" i="1" s="1"/>
  <c r="R372" i="1"/>
  <c r="R371" i="1" s="1"/>
  <c r="R36" i="1"/>
  <c r="R210" i="1"/>
  <c r="R209" i="1" s="1"/>
  <c r="S322" i="1"/>
  <c r="S321" i="1" s="1"/>
  <c r="S320" i="1" s="1"/>
  <c r="S289" i="1"/>
  <c r="S288" i="1" s="1"/>
  <c r="S287" i="1" s="1"/>
  <c r="AA56" i="1"/>
  <c r="AA55" i="1" s="1"/>
  <c r="S279" i="1"/>
  <c r="G158" i="1"/>
  <c r="I158" i="1"/>
  <c r="I142" i="1" s="1"/>
  <c r="K158" i="1"/>
  <c r="M158" i="1"/>
  <c r="M142" i="1" s="1"/>
  <c r="X289" i="1"/>
  <c r="X288" i="1" s="1"/>
  <c r="X287" i="1" s="1"/>
  <c r="X210" i="1"/>
  <c r="X209" i="1" s="1"/>
  <c r="AU54" i="2"/>
  <c r="AT54" i="2" s="1"/>
  <c r="D54" i="2" s="1"/>
  <c r="Z252" i="1"/>
  <c r="Z232" i="1"/>
  <c r="Z231" i="1" s="1"/>
  <c r="Z228" i="1" s="1"/>
  <c r="Z210" i="1"/>
  <c r="Z209" i="1" s="1"/>
  <c r="Z36" i="1"/>
  <c r="AR14" i="2"/>
  <c r="AN23" i="2"/>
  <c r="AM23" i="2" s="1"/>
  <c r="AH23" i="2"/>
  <c r="AP14" i="2"/>
  <c r="BA24" i="2"/>
  <c r="AZ24" i="2" s="1"/>
  <c r="AN34" i="2"/>
  <c r="AM34" i="2" s="1"/>
  <c r="AH34" i="2"/>
  <c r="BA34" i="2"/>
  <c r="AZ34" i="2" s="1"/>
  <c r="AT34" i="2" s="1"/>
  <c r="AN35" i="2"/>
  <c r="AM35" i="2" s="1"/>
  <c r="AH35" i="2"/>
  <c r="AN36" i="2"/>
  <c r="AM36" i="2" s="1"/>
  <c r="AH36" i="2"/>
  <c r="AN37" i="2"/>
  <c r="AM37" i="2" s="1"/>
  <c r="AH37" i="2"/>
  <c r="BE37" i="2" s="1"/>
  <c r="BE14" i="2" s="1"/>
  <c r="P369" i="1"/>
  <c r="C382" i="1"/>
  <c r="D348" i="1"/>
  <c r="C352" i="1"/>
  <c r="C344" i="1"/>
  <c r="E340" i="1"/>
  <c r="E336" i="1" s="1"/>
  <c r="C328" i="1"/>
  <c r="AC328" i="1" s="1"/>
  <c r="D280" i="1"/>
  <c r="C272" i="1"/>
  <c r="AC272" i="1" s="1"/>
  <c r="C387" i="1"/>
  <c r="C338" i="1"/>
  <c r="G183" i="1"/>
  <c r="G182" i="1" s="1"/>
  <c r="G179" i="1" s="1"/>
  <c r="C189" i="1"/>
  <c r="AC189" i="1" s="1"/>
  <c r="C187" i="1"/>
  <c r="AC187" i="1" s="1"/>
  <c r="E183" i="1"/>
  <c r="E182" i="1" s="1"/>
  <c r="E179" i="1" s="1"/>
  <c r="AC148" i="1"/>
  <c r="F65" i="1"/>
  <c r="F64" i="1" s="1"/>
  <c r="C17" i="1"/>
  <c r="F322" i="1"/>
  <c r="F321" i="1" s="1"/>
  <c r="F320" i="1" s="1"/>
  <c r="G83" i="1"/>
  <c r="G78" i="1" s="1"/>
  <c r="G75" i="1" s="1"/>
  <c r="M340" i="1"/>
  <c r="M336" i="1" s="1"/>
  <c r="W142" i="1"/>
  <c r="AU81" i="2"/>
  <c r="AT81" i="2" s="1"/>
  <c r="D81" i="2" s="1"/>
  <c r="I269" i="1"/>
  <c r="E252" i="1"/>
  <c r="C243" i="1"/>
  <c r="F210" i="1"/>
  <c r="F209" i="1" s="1"/>
  <c r="AC85" i="1"/>
  <c r="D49" i="1"/>
  <c r="E372" i="1"/>
  <c r="E371" i="1" s="1"/>
  <c r="C374" i="1"/>
  <c r="C351" i="1"/>
  <c r="C271" i="1"/>
  <c r="C242" i="1"/>
  <c r="AC242" i="1" s="1"/>
  <c r="G36" i="1"/>
  <c r="G221" i="1"/>
  <c r="G220" i="1" s="1"/>
  <c r="D202" i="1"/>
  <c r="AC149" i="1"/>
  <c r="E114" i="1"/>
  <c r="U252" i="1"/>
  <c r="U232" i="1"/>
  <c r="U231" i="1" s="1"/>
  <c r="U228" i="1" s="1"/>
  <c r="U210" i="1"/>
  <c r="U209" i="1" s="1"/>
  <c r="Y143" i="1"/>
  <c r="Y46" i="1" s="1"/>
  <c r="X114" i="1"/>
  <c r="Z372" i="1"/>
  <c r="Z371" i="1" s="1"/>
  <c r="AH107" i="2"/>
  <c r="AG107" i="2" s="1"/>
  <c r="C107" i="2" s="1"/>
  <c r="AH111" i="2"/>
  <c r="AG111" i="2" s="1"/>
  <c r="D373" i="1"/>
  <c r="I368" i="1"/>
  <c r="I367" i="1" s="1"/>
  <c r="J290" i="1"/>
  <c r="J289" i="1" s="1"/>
  <c r="J288" i="1" s="1"/>
  <c r="J287" i="1" s="1"/>
  <c r="E158" i="1"/>
  <c r="I114" i="1"/>
  <c r="I100" i="1" s="1"/>
  <c r="G289" i="1"/>
  <c r="G288" i="1" s="1"/>
  <c r="G287" i="1" s="1"/>
  <c r="F266" i="1"/>
  <c r="J83" i="1"/>
  <c r="J78" i="1" s="1"/>
  <c r="J75" i="1" s="1"/>
  <c r="H36" i="1"/>
  <c r="K279" i="1"/>
  <c r="L279" i="1"/>
  <c r="M289" i="1"/>
  <c r="M288" i="1" s="1"/>
  <c r="M287" i="1" s="1"/>
  <c r="M183" i="1"/>
  <c r="M182" i="1" s="1"/>
  <c r="M179" i="1" s="1"/>
  <c r="N232" i="1"/>
  <c r="N231" i="1" s="1"/>
  <c r="N228" i="1" s="1"/>
  <c r="N210" i="1"/>
  <c r="N209" i="1" s="1"/>
  <c r="N56" i="1"/>
  <c r="N55" i="1" s="1"/>
  <c r="N107" i="1"/>
  <c r="N101" i="1" s="1"/>
  <c r="N43" i="1" s="1"/>
  <c r="O372" i="1"/>
  <c r="O371" i="1" s="1"/>
  <c r="P36" i="1"/>
  <c r="U289" i="1"/>
  <c r="U288" i="1" s="1"/>
  <c r="U287" i="1" s="1"/>
  <c r="V232" i="1"/>
  <c r="W322" i="1"/>
  <c r="W221" i="1"/>
  <c r="W220" i="1" s="1"/>
  <c r="Y114" i="1"/>
  <c r="AA266" i="1"/>
  <c r="AA183" i="1"/>
  <c r="AA182" i="1" s="1"/>
  <c r="AA179" i="1" s="1"/>
  <c r="AB221" i="1"/>
  <c r="AB220" i="1" s="1"/>
  <c r="R289" i="1"/>
  <c r="R288" i="1" s="1"/>
  <c r="R287" i="1" s="1"/>
  <c r="R221" i="1"/>
  <c r="R220" i="1" s="1"/>
  <c r="R83" i="1"/>
  <c r="R78" i="1" s="1"/>
  <c r="R75" i="1" s="1"/>
  <c r="AA279" i="1"/>
  <c r="H158" i="1"/>
  <c r="N158" i="1"/>
  <c r="N142" i="1" s="1"/>
  <c r="X372" i="1"/>
  <c r="X371" i="1" s="1"/>
  <c r="Z340" i="1"/>
  <c r="Z336" i="1" s="1"/>
  <c r="Z221" i="1"/>
  <c r="Z220" i="1" s="1"/>
  <c r="P339" i="1"/>
  <c r="P243" i="1"/>
  <c r="AF65" i="1"/>
  <c r="AF64" i="1" s="1"/>
  <c r="Q71" i="1"/>
  <c r="Q70" i="1" s="1"/>
  <c r="AG349" i="1"/>
  <c r="D312" i="1"/>
  <c r="D311" i="1" s="1"/>
  <c r="D296" i="1"/>
  <c r="D295" i="1" s="1"/>
  <c r="L43" i="1"/>
  <c r="Q108" i="1"/>
  <c r="Q107" i="1" s="1"/>
  <c r="Q101" i="1" s="1"/>
  <c r="P109" i="1"/>
  <c r="P108" i="1" s="1"/>
  <c r="P139" i="1"/>
  <c r="P135" i="1" s="1"/>
  <c r="Q135" i="1"/>
  <c r="Q114" i="1" s="1"/>
  <c r="V338" i="1"/>
  <c r="P338" i="1" s="1"/>
  <c r="W337" i="1"/>
  <c r="AC235" i="1"/>
  <c r="W253" i="1"/>
  <c r="AO64" i="2"/>
  <c r="AO63" i="2" s="1"/>
  <c r="I107" i="1"/>
  <c r="I101" i="1" s="1"/>
  <c r="K221" i="1"/>
  <c r="K220" i="1" s="1"/>
  <c r="K65" i="1"/>
  <c r="K64" i="1" s="1"/>
  <c r="M232" i="1"/>
  <c r="M231" i="1" s="1"/>
  <c r="M228" i="1" s="1"/>
  <c r="U221" i="1"/>
  <c r="U220" i="1" s="1"/>
  <c r="U107" i="1"/>
  <c r="U101" i="1" s="1"/>
  <c r="U43" i="1" s="1"/>
  <c r="Y36" i="1"/>
  <c r="AC285" i="1"/>
  <c r="X347" i="1"/>
  <c r="X83" i="1"/>
  <c r="X78" i="1" s="1"/>
  <c r="X75" i="1" s="1"/>
  <c r="Z289" i="1"/>
  <c r="Z288" i="1" s="1"/>
  <c r="Z287" i="1" s="1"/>
  <c r="D390" i="1"/>
  <c r="C392" i="1"/>
  <c r="D50" i="1"/>
  <c r="I255" i="1"/>
  <c r="C255" i="1" s="1"/>
  <c r="J253" i="1"/>
  <c r="Q326" i="1"/>
  <c r="D110" i="1"/>
  <c r="W361" i="1"/>
  <c r="W360" i="1" s="1"/>
  <c r="G279" i="1"/>
  <c r="V356" i="1"/>
  <c r="V355" i="1" s="1"/>
  <c r="V354" i="1" s="1"/>
  <c r="W355" i="1"/>
  <c r="W354" i="1" s="1"/>
  <c r="Q275" i="1"/>
  <c r="D196" i="1"/>
  <c r="D195" i="1" s="1"/>
  <c r="H183" i="1"/>
  <c r="H182" i="1" s="1"/>
  <c r="H179" i="1" s="1"/>
  <c r="Y221" i="1"/>
  <c r="Y220" i="1" s="1"/>
  <c r="R347" i="1"/>
  <c r="S340" i="1"/>
  <c r="S336" i="1" s="1"/>
  <c r="AC26" i="1"/>
  <c r="F340" i="1"/>
  <c r="F336" i="1" s="1"/>
  <c r="D290" i="1"/>
  <c r="C278" i="1"/>
  <c r="AC278" i="1" s="1"/>
  <c r="C273" i="1"/>
  <c r="AC273" i="1" s="1"/>
  <c r="G210" i="1"/>
  <c r="G209" i="1" s="1"/>
  <c r="AC117" i="1"/>
  <c r="E322" i="1"/>
  <c r="E321" i="1" s="1"/>
  <c r="E320" i="1" s="1"/>
  <c r="E279" i="1"/>
  <c r="G252" i="1"/>
  <c r="F221" i="1"/>
  <c r="F220" i="1" s="1"/>
  <c r="C188" i="1"/>
  <c r="F183" i="1"/>
  <c r="F182" i="1" s="1"/>
  <c r="F179" i="1" s="1"/>
  <c r="G266" i="1"/>
  <c r="H48" i="1"/>
  <c r="AC225" i="1"/>
  <c r="G114" i="1"/>
  <c r="L114" i="1"/>
  <c r="L100" i="1" s="1"/>
  <c r="Y347" i="1"/>
  <c r="AB36" i="1"/>
  <c r="AB266" i="1"/>
  <c r="X107" i="1"/>
  <c r="X101" i="1" s="1"/>
  <c r="X43" i="1" s="1"/>
  <c r="P284" i="1"/>
  <c r="K266" i="1"/>
  <c r="I291" i="1"/>
  <c r="C291" i="1" s="1"/>
  <c r="AC291" i="1" s="1"/>
  <c r="Z39" i="1"/>
  <c r="O266" i="1"/>
  <c r="AM50" i="2"/>
  <c r="AG50" i="2" s="1"/>
  <c r="C50" i="2" s="1"/>
  <c r="Q76" i="1"/>
  <c r="P77" i="1"/>
  <c r="P76" i="1" s="1"/>
  <c r="C324" i="1"/>
  <c r="AC324" i="1" s="1"/>
  <c r="D323" i="1"/>
  <c r="C286" i="1"/>
  <c r="AC286" i="1" s="1"/>
  <c r="D284" i="1"/>
  <c r="H289" i="1"/>
  <c r="H288" i="1" s="1"/>
  <c r="H287" i="1" s="1"/>
  <c r="H266" i="1"/>
  <c r="H107" i="1"/>
  <c r="H101" i="1" s="1"/>
  <c r="H43" i="1" s="1"/>
  <c r="K36" i="1"/>
  <c r="K347" i="1"/>
  <c r="L36" i="1"/>
  <c r="L221" i="1"/>
  <c r="L220" i="1" s="1"/>
  <c r="M252" i="1"/>
  <c r="M210" i="1"/>
  <c r="M209" i="1" s="1"/>
  <c r="N322" i="1"/>
  <c r="N321" i="1" s="1"/>
  <c r="N320" i="1" s="1"/>
  <c r="O107" i="1"/>
  <c r="O101" i="1" s="1"/>
  <c r="O43" i="1" s="1"/>
  <c r="M39" i="1"/>
  <c r="T83" i="1"/>
  <c r="T78" i="1" s="1"/>
  <c r="T40" i="1" s="1"/>
  <c r="U42" i="1"/>
  <c r="U266" i="1"/>
  <c r="V114" i="1"/>
  <c r="AA210" i="1"/>
  <c r="AA209" i="1" s="1"/>
  <c r="R114" i="1"/>
  <c r="AB66" i="1"/>
  <c r="AB65" i="1" s="1"/>
  <c r="AB64" i="1" s="1"/>
  <c r="AB39" i="1"/>
  <c r="Q280" i="1"/>
  <c r="Q279" i="1" s="1"/>
  <c r="Z322" i="1"/>
  <c r="Z321" i="1" s="1"/>
  <c r="Z320" i="1" s="1"/>
  <c r="Z183" i="1"/>
  <c r="Z182" i="1" s="1"/>
  <c r="Z114" i="1"/>
  <c r="P233" i="1"/>
  <c r="P232" i="1" s="1"/>
  <c r="AN91" i="2"/>
  <c r="AM91" i="2" s="1"/>
  <c r="AG91" i="2" s="1"/>
  <c r="C91" i="2" s="1"/>
  <c r="AO89" i="2"/>
  <c r="AO88" i="2" s="1"/>
  <c r="AN15" i="2"/>
  <c r="AM15" i="2" s="1"/>
  <c r="AQ14" i="2"/>
  <c r="J107" i="1"/>
  <c r="J101" i="1" s="1"/>
  <c r="C370" i="1"/>
  <c r="C364" i="1"/>
  <c r="D355" i="1"/>
  <c r="D354" i="1" s="1"/>
  <c r="C342" i="1"/>
  <c r="I341" i="1"/>
  <c r="C330" i="1"/>
  <c r="AC330" i="1" s="1"/>
  <c r="E232" i="1"/>
  <c r="E231" i="1" s="1"/>
  <c r="E228" i="1" s="1"/>
  <c r="C194" i="1"/>
  <c r="C193" i="1" s="1"/>
  <c r="AC193" i="1" s="1"/>
  <c r="D193" i="1"/>
  <c r="D191" i="1" s="1"/>
  <c r="F36" i="1"/>
  <c r="AC95" i="1"/>
  <c r="X266" i="1"/>
  <c r="P134" i="1"/>
  <c r="P132" i="1" s="1"/>
  <c r="K18" i="3"/>
  <c r="C249" i="1"/>
  <c r="Q193" i="1"/>
  <c r="Q191" i="1" s="1"/>
  <c r="J361" i="1"/>
  <c r="J360" i="1" s="1"/>
  <c r="J368" i="1"/>
  <c r="J367" i="1" s="1"/>
  <c r="K336" i="1"/>
  <c r="C393" i="1"/>
  <c r="C51" i="1" s="1"/>
  <c r="AC51" i="1" s="1"/>
  <c r="AN72" i="2"/>
  <c r="AN71" i="2" s="1"/>
  <c r="D236" i="1"/>
  <c r="AN83" i="2"/>
  <c r="AM83" i="2" s="1"/>
  <c r="P164" i="1"/>
  <c r="P158" i="1" s="1"/>
  <c r="AH76" i="2"/>
  <c r="AG76" i="2" s="1"/>
  <c r="C76" i="2" s="1"/>
  <c r="I361" i="1"/>
  <c r="I360" i="1" s="1"/>
  <c r="AC141" i="1"/>
  <c r="AC115" i="1"/>
  <c r="T347" i="1"/>
  <c r="T114" i="1"/>
  <c r="T221" i="1"/>
  <c r="T220" i="1" s="1"/>
  <c r="U36" i="1"/>
  <c r="U322" i="1"/>
  <c r="U321" i="1" s="1"/>
  <c r="U320" i="1" s="1"/>
  <c r="U83" i="1"/>
  <c r="U78" i="1" s="1"/>
  <c r="U40" i="1" s="1"/>
  <c r="V36" i="1"/>
  <c r="X221" i="1"/>
  <c r="X220" i="1" s="1"/>
  <c r="X36" i="1"/>
  <c r="X39" i="1"/>
  <c r="Z107" i="1"/>
  <c r="Z101" i="1" s="1"/>
  <c r="Z43" i="1" s="1"/>
  <c r="AH17" i="2"/>
  <c r="AN24" i="2"/>
  <c r="AM24" i="2" s="1"/>
  <c r="AH24" i="2"/>
  <c r="AH61" i="2"/>
  <c r="AG61" i="2" s="1"/>
  <c r="AJ104" i="2"/>
  <c r="AJ102" i="2" s="1"/>
  <c r="AC25" i="1"/>
  <c r="C380" i="1"/>
  <c r="AC380" i="1" s="1"/>
  <c r="C386" i="1"/>
  <c r="G372" i="1"/>
  <c r="G371" i="1" s="1"/>
  <c r="F372" i="1"/>
  <c r="F371" i="1" s="1"/>
  <c r="F114" i="1"/>
  <c r="AC86" i="1"/>
  <c r="G56" i="1"/>
  <c r="G55" i="1" s="1"/>
  <c r="I56" i="1"/>
  <c r="I55" i="1" s="1"/>
  <c r="AN16" i="2"/>
  <c r="AM16" i="2" s="1"/>
  <c r="AN18" i="2"/>
  <c r="AM18" i="2" s="1"/>
  <c r="AN19" i="2"/>
  <c r="AM19" i="2" s="1"/>
  <c r="AN25" i="2"/>
  <c r="AM25" i="2" s="1"/>
  <c r="AN27" i="2"/>
  <c r="AM27" i="2" s="1"/>
  <c r="AN30" i="2"/>
  <c r="AM30" i="2" s="1"/>
  <c r="AN32" i="2"/>
  <c r="AM32" i="2" s="1"/>
  <c r="AN33" i="2"/>
  <c r="AM33" i="2" s="1"/>
  <c r="AN57" i="2"/>
  <c r="AM57" i="2" s="1"/>
  <c r="AN97" i="2"/>
  <c r="AM97" i="2" s="1"/>
  <c r="AG97" i="2" s="1"/>
  <c r="C97" i="2" s="1"/>
  <c r="AN109" i="2"/>
  <c r="F289" i="1"/>
  <c r="F288" i="1" s="1"/>
  <c r="F287" i="1" s="1"/>
  <c r="G107" i="1"/>
  <c r="G101" i="1" s="1"/>
  <c r="G43" i="1" s="1"/>
  <c r="H340" i="1"/>
  <c r="H336" i="1" s="1"/>
  <c r="H279" i="1"/>
  <c r="H252" i="1"/>
  <c r="H232" i="1"/>
  <c r="H231" i="1" s="1"/>
  <c r="H228" i="1" s="1"/>
  <c r="H210" i="1"/>
  <c r="H209" i="1" s="1"/>
  <c r="H205" i="1" s="1"/>
  <c r="H201" i="1" s="1"/>
  <c r="L289" i="1"/>
  <c r="L288" i="1" s="1"/>
  <c r="L287" i="1" s="1"/>
  <c r="L232" i="1"/>
  <c r="L231" i="1" s="1"/>
  <c r="L228" i="1" s="1"/>
  <c r="L56" i="1"/>
  <c r="L55" i="1" s="1"/>
  <c r="L83" i="1"/>
  <c r="L78" i="1" s="1"/>
  <c r="L75" i="1" s="1"/>
  <c r="M372" i="1"/>
  <c r="M371" i="1" s="1"/>
  <c r="M322" i="1"/>
  <c r="M321" i="1" s="1"/>
  <c r="M320" i="1" s="1"/>
  <c r="M279" i="1"/>
  <c r="M114" i="1"/>
  <c r="M83" i="1"/>
  <c r="M78" i="1" s="1"/>
  <c r="M40" i="1" s="1"/>
  <c r="N266" i="1"/>
  <c r="N221" i="1"/>
  <c r="N220" i="1" s="1"/>
  <c r="O48" i="1"/>
  <c r="O289" i="1"/>
  <c r="O288" i="1" s="1"/>
  <c r="O287" i="1" s="1"/>
  <c r="O65" i="1"/>
  <c r="O64" i="1" s="1"/>
  <c r="AB114" i="1"/>
  <c r="AB100" i="1" s="1"/>
  <c r="S221" i="1"/>
  <c r="S220" i="1" s="1"/>
  <c r="O158" i="1"/>
  <c r="X322" i="1"/>
  <c r="X321" i="1" s="1"/>
  <c r="X320" i="1" s="1"/>
  <c r="C377" i="1"/>
  <c r="I379" i="1"/>
  <c r="I376" i="1" s="1"/>
  <c r="J376" i="1"/>
  <c r="AC140" i="1"/>
  <c r="C166" i="1"/>
  <c r="AC166" i="1" s="1"/>
  <c r="D164" i="1"/>
  <c r="C154" i="1"/>
  <c r="AC154" i="1" s="1"/>
  <c r="D153" i="1"/>
  <c r="C139" i="1"/>
  <c r="C135" i="1" s="1"/>
  <c r="D135" i="1"/>
  <c r="AC111" i="1"/>
  <c r="C110" i="1"/>
  <c r="AC110" i="1" s="1"/>
  <c r="D71" i="1"/>
  <c r="D70" i="1" s="1"/>
  <c r="C72" i="1"/>
  <c r="AC72" i="1" s="1"/>
  <c r="C90" i="1"/>
  <c r="J345" i="1"/>
  <c r="I346" i="1"/>
  <c r="I345" i="1" s="1"/>
  <c r="I276" i="1"/>
  <c r="J275" i="1"/>
  <c r="C270" i="1"/>
  <c r="D269" i="1"/>
  <c r="E42" i="1"/>
  <c r="E266" i="1"/>
  <c r="AC219" i="1"/>
  <c r="C218" i="1"/>
  <c r="AC218" i="1" s="1"/>
  <c r="V292" i="1"/>
  <c r="W290" i="1"/>
  <c r="W289" i="1" s="1"/>
  <c r="W288" i="1" s="1"/>
  <c r="W287" i="1" s="1"/>
  <c r="V361" i="1"/>
  <c r="V360" i="1" s="1"/>
  <c r="D341" i="1"/>
  <c r="D340" i="1" s="1"/>
  <c r="J341" i="1"/>
  <c r="D224" i="1"/>
  <c r="D218" i="1"/>
  <c r="I51" i="1"/>
  <c r="W368" i="1"/>
  <c r="W367" i="1" s="1"/>
  <c r="AQ108" i="2"/>
  <c r="I366" i="1"/>
  <c r="J365" i="1"/>
  <c r="N39" i="1"/>
  <c r="Q390" i="1"/>
  <c r="V346" i="1"/>
  <c r="W345" i="1"/>
  <c r="V351" i="1"/>
  <c r="W348" i="1"/>
  <c r="P293" i="1"/>
  <c r="J269" i="1"/>
  <c r="AN44" i="2"/>
  <c r="AG44" i="2" s="1"/>
  <c r="AB228" i="1"/>
  <c r="T65" i="1"/>
  <c r="T64" i="1" s="1"/>
  <c r="V368" i="1"/>
  <c r="V367" i="1" s="1"/>
  <c r="V210" i="1"/>
  <c r="V209" i="1" s="1"/>
  <c r="AA340" i="1"/>
  <c r="AA336" i="1" s="1"/>
  <c r="AB182" i="1"/>
  <c r="AB179" i="1" s="1"/>
  <c r="R143" i="1"/>
  <c r="V143" i="1"/>
  <c r="V142" i="1" s="1"/>
  <c r="X65" i="1"/>
  <c r="X64" i="1" s="1"/>
  <c r="Z143" i="1"/>
  <c r="C384" i="1"/>
  <c r="F232" i="1"/>
  <c r="AC122" i="1"/>
  <c r="Q233" i="1"/>
  <c r="Q232" i="1" s="1"/>
  <c r="U347" i="1"/>
  <c r="M43" i="1"/>
  <c r="AK43" i="2"/>
  <c r="AH87" i="2"/>
  <c r="AG87" i="2" s="1"/>
  <c r="C87" i="2" s="1"/>
  <c r="AH30" i="2"/>
  <c r="C383" i="1"/>
  <c r="AC383" i="1" s="1"/>
  <c r="C277" i="1"/>
  <c r="AC277" i="1" s="1"/>
  <c r="D253" i="1"/>
  <c r="F39" i="1"/>
  <c r="F143" i="1"/>
  <c r="F46" i="1" s="1"/>
  <c r="D58" i="1"/>
  <c r="D57" i="1" s="1"/>
  <c r="L372" i="1"/>
  <c r="L371" i="1" s="1"/>
  <c r="L210" i="1"/>
  <c r="L209" i="1" s="1"/>
  <c r="E18" i="3"/>
  <c r="X183" i="1"/>
  <c r="X182" i="1" s="1"/>
  <c r="X179" i="1" s="1"/>
  <c r="I339" i="1"/>
  <c r="J337" i="1"/>
  <c r="AH95" i="2"/>
  <c r="AG95" i="2" s="1"/>
  <c r="C95" i="2" s="1"/>
  <c r="AH85" i="2"/>
  <c r="AG85" i="2" s="1"/>
  <c r="C85" i="2" s="1"/>
  <c r="AI84" i="2"/>
  <c r="AI82" i="2" s="1"/>
  <c r="D301" i="1"/>
  <c r="D300" i="1" s="1"/>
  <c r="D299" i="1" s="1"/>
  <c r="D298" i="1" s="1"/>
  <c r="C302" i="1"/>
  <c r="AC302" i="1" s="1"/>
  <c r="I282" i="1"/>
  <c r="C282" i="1" s="1"/>
  <c r="J280" i="1"/>
  <c r="J279" i="1" s="1"/>
  <c r="J42" i="1"/>
  <c r="I42" i="1" s="1"/>
  <c r="C58" i="1"/>
  <c r="C57" i="1" s="1"/>
  <c r="C56" i="1" s="1"/>
  <c r="C55" i="1" s="1"/>
  <c r="AH68" i="2"/>
  <c r="AG68" i="2" s="1"/>
  <c r="AH74" i="2"/>
  <c r="AG74" i="2" s="1"/>
  <c r="C74" i="2" s="1"/>
  <c r="AH113" i="2"/>
  <c r="AG113" i="2" s="1"/>
  <c r="C113" i="2" s="1"/>
  <c r="AH112" i="2"/>
  <c r="AG112" i="2" s="1"/>
  <c r="AJ45" i="2"/>
  <c r="AJ43" i="2" s="1"/>
  <c r="C378" i="1"/>
  <c r="C362" i="1"/>
  <c r="D337" i="1"/>
  <c r="D275" i="1"/>
  <c r="G232" i="1"/>
  <c r="G231" i="1" s="1"/>
  <c r="G228" i="1" s="1"/>
  <c r="E36" i="1"/>
  <c r="E221" i="1"/>
  <c r="E220" i="1" s="1"/>
  <c r="J221" i="1"/>
  <c r="J220" i="1" s="1"/>
  <c r="E143" i="1"/>
  <c r="E46" i="1" s="1"/>
  <c r="O83" i="1"/>
  <c r="O78" i="1" s="1"/>
  <c r="O40" i="1" s="1"/>
  <c r="AC23" i="1"/>
  <c r="W114" i="1"/>
  <c r="Y372" i="1"/>
  <c r="Y371" i="1" s="1"/>
  <c r="Y340" i="1"/>
  <c r="Y336" i="1" s="1"/>
  <c r="AY14" i="2"/>
  <c r="P349" i="1"/>
  <c r="P353" i="1"/>
  <c r="P364" i="1"/>
  <c r="J305" i="1"/>
  <c r="J304" i="1" s="1"/>
  <c r="J303" i="1" s="1"/>
  <c r="AH70" i="2"/>
  <c r="AG70" i="2" s="1"/>
  <c r="C70" i="2" s="1"/>
  <c r="C190" i="1"/>
  <c r="AC190" i="1" s="1"/>
  <c r="E288" i="1"/>
  <c r="E287" i="1" s="1"/>
  <c r="I210" i="1"/>
  <c r="I209" i="1" s="1"/>
  <c r="D184" i="1"/>
  <c r="E107" i="1"/>
  <c r="E101" i="1" s="1"/>
  <c r="F107" i="1"/>
  <c r="F101" i="1" s="1"/>
  <c r="F43" i="1" s="1"/>
  <c r="E65" i="1"/>
  <c r="E64" i="1" s="1"/>
  <c r="F56" i="1"/>
  <c r="F55" i="1" s="1"/>
  <c r="E56" i="1"/>
  <c r="E55" i="1" s="1"/>
  <c r="AN20" i="2"/>
  <c r="AM20" i="2" s="1"/>
  <c r="AN21" i="2"/>
  <c r="AM21" i="2" s="1"/>
  <c r="AN22" i="2"/>
  <c r="AM22" i="2" s="1"/>
  <c r="AN26" i="2"/>
  <c r="AM26" i="2" s="1"/>
  <c r="AN29" i="2"/>
  <c r="AM29" i="2" s="1"/>
  <c r="AN31" i="2"/>
  <c r="AM31" i="2" s="1"/>
  <c r="L340" i="1"/>
  <c r="L336" i="1" s="1"/>
  <c r="O252" i="1"/>
  <c r="O340" i="1"/>
  <c r="O336" i="1" s="1"/>
  <c r="Q36" i="1"/>
  <c r="U114" i="1"/>
  <c r="R107" i="1"/>
  <c r="R101" i="1" s="1"/>
  <c r="R43" i="1" s="1"/>
  <c r="S210" i="1"/>
  <c r="S209" i="1" s="1"/>
  <c r="M46" i="1"/>
  <c r="AF56" i="1"/>
  <c r="AF55" i="1" s="1"/>
  <c r="AH19" i="2"/>
  <c r="AH26" i="2"/>
  <c r="I19" i="1"/>
  <c r="E48" i="1"/>
  <c r="J210" i="1"/>
  <c r="J209" i="1" s="1"/>
  <c r="F83" i="1"/>
  <c r="F78" i="1" s="1"/>
  <c r="F75" i="1" s="1"/>
  <c r="I327" i="1"/>
  <c r="C327" i="1" s="1"/>
  <c r="AC327" i="1" s="1"/>
  <c r="J326" i="1"/>
  <c r="J322" i="1" s="1"/>
  <c r="J321" i="1" s="1"/>
  <c r="J320" i="1" s="1"/>
  <c r="C318" i="1"/>
  <c r="AC318" i="1" s="1"/>
  <c r="D317" i="1"/>
  <c r="D316" i="1" s="1"/>
  <c r="D315" i="1" s="1"/>
  <c r="D314" i="1" s="1"/>
  <c r="I268" i="1"/>
  <c r="J267" i="1"/>
  <c r="C263" i="1"/>
  <c r="C262" i="1" s="1"/>
  <c r="D262" i="1"/>
  <c r="C240" i="1"/>
  <c r="AC240" i="1" s="1"/>
  <c r="C244" i="1"/>
  <c r="I221" i="1"/>
  <c r="I220" i="1" s="1"/>
  <c r="C99" i="1"/>
  <c r="D98" i="1"/>
  <c r="D90" i="1"/>
  <c r="F48" i="1"/>
  <c r="AI92" i="2"/>
  <c r="AI88" i="2" s="1"/>
  <c r="AH93" i="2"/>
  <c r="AG93" i="2" s="1"/>
  <c r="C93" i="2" s="1"/>
  <c r="AH15" i="2"/>
  <c r="AH21" i="2"/>
  <c r="D376" i="1"/>
  <c r="C388" i="1"/>
  <c r="AC388" i="1" s="1"/>
  <c r="C274" i="1"/>
  <c r="F158" i="1"/>
  <c r="E83" i="1"/>
  <c r="E78" i="1" s="1"/>
  <c r="E40" i="1" s="1"/>
  <c r="AL14" i="2"/>
  <c r="C308" i="1"/>
  <c r="D306" i="1"/>
  <c r="D305" i="1" s="1"/>
  <c r="C294" i="1"/>
  <c r="C293" i="1" s="1"/>
  <c r="D293" i="1"/>
  <c r="AC112" i="1"/>
  <c r="E39" i="1"/>
  <c r="H39" i="1"/>
  <c r="BD42" i="2"/>
  <c r="T56" i="1"/>
  <c r="T55" i="1" s="1"/>
  <c r="K56" i="1"/>
  <c r="K55" i="1" s="1"/>
  <c r="K107" i="1"/>
  <c r="K101" i="1" s="1"/>
  <c r="K43" i="1" s="1"/>
  <c r="K83" i="1"/>
  <c r="K78" i="1" s="1"/>
  <c r="K40" i="1" s="1"/>
  <c r="L347" i="1"/>
  <c r="L322" i="1"/>
  <c r="L321" i="1" s="1"/>
  <c r="L320" i="1" s="1"/>
  <c r="M347" i="1"/>
  <c r="M221" i="1"/>
  <c r="M220" i="1" s="1"/>
  <c r="O279" i="1"/>
  <c r="O210" i="1"/>
  <c r="O209" i="1" s="1"/>
  <c r="O114" i="1"/>
  <c r="G39" i="1"/>
  <c r="K39" i="1"/>
  <c r="O39" i="1"/>
  <c r="N347" i="1"/>
  <c r="O347" i="1"/>
  <c r="O221" i="1"/>
  <c r="O220" i="1" s="1"/>
  <c r="O183" i="1"/>
  <c r="O182" i="1" s="1"/>
  <c r="O179" i="1" s="1"/>
  <c r="T36" i="1"/>
  <c r="Q253" i="1"/>
  <c r="Q262" i="1"/>
  <c r="T322" i="1"/>
  <c r="T321" i="1" s="1"/>
  <c r="T320" i="1" s="1"/>
  <c r="U39" i="1"/>
  <c r="W107" i="1"/>
  <c r="W101" i="1" s="1"/>
  <c r="W43" i="1" s="1"/>
  <c r="Y322" i="1"/>
  <c r="Y321" i="1" s="1"/>
  <c r="Y320" i="1" s="1"/>
  <c r="R183" i="1"/>
  <c r="R182" i="1" s="1"/>
  <c r="R179" i="1" s="1"/>
  <c r="S372" i="1"/>
  <c r="S371" i="1" s="1"/>
  <c r="S347" i="1"/>
  <c r="S266" i="1"/>
  <c r="S232" i="1"/>
  <c r="S231" i="1" s="1"/>
  <c r="S228" i="1" s="1"/>
  <c r="S36" i="1"/>
  <c r="S107" i="1"/>
  <c r="S101" i="1" s="1"/>
  <c r="S43" i="1" s="1"/>
  <c r="S83" i="1"/>
  <c r="S78" i="1" s="1"/>
  <c r="S75" i="1" s="1"/>
  <c r="AO14" i="2"/>
  <c r="AH28" i="2"/>
  <c r="AC120" i="1"/>
  <c r="H372" i="1"/>
  <c r="H371" i="1" s="1"/>
  <c r="G65" i="1"/>
  <c r="G64" i="1" s="1"/>
  <c r="E347" i="1"/>
  <c r="C343" i="1"/>
  <c r="G340" i="1"/>
  <c r="G336" i="1" s="1"/>
  <c r="D326" i="1"/>
  <c r="R322" i="1"/>
  <c r="R321" i="1" s="1"/>
  <c r="R320" i="1" s="1"/>
  <c r="X279" i="1"/>
  <c r="AU95" i="2"/>
  <c r="AT95" i="2" s="1"/>
  <c r="D95" i="2" s="1"/>
  <c r="P379" i="1"/>
  <c r="Q355" i="1"/>
  <c r="Q354" i="1" s="1"/>
  <c r="P362" i="1"/>
  <c r="Q368" i="1"/>
  <c r="Q367" i="1" s="1"/>
  <c r="Q376" i="1"/>
  <c r="BA31" i="2"/>
  <c r="AZ31" i="2" s="1"/>
  <c r="AT31" i="2" s="1"/>
  <c r="BB64" i="2"/>
  <c r="BB63" i="2" s="1"/>
  <c r="AH75" i="2"/>
  <c r="AG75" i="2" s="1"/>
  <c r="AI73" i="2"/>
  <c r="AI71" i="2" s="1"/>
  <c r="BB14" i="2"/>
  <c r="AH80" i="2"/>
  <c r="D233" i="1"/>
  <c r="AI67" i="2"/>
  <c r="AI63" i="2" s="1"/>
  <c r="AH69" i="2"/>
  <c r="AG69" i="2" s="1"/>
  <c r="AH106" i="2"/>
  <c r="AG106" i="2" s="1"/>
  <c r="C106" i="2" s="1"/>
  <c r="AI104" i="2"/>
  <c r="AI102" i="2" s="1"/>
  <c r="D84" i="1"/>
  <c r="AM90" i="2"/>
  <c r="D171" i="1"/>
  <c r="C203" i="1"/>
  <c r="AC203" i="1" s="1"/>
  <c r="D112" i="1"/>
  <c r="AH48" i="2"/>
  <c r="AG48" i="2" s="1"/>
  <c r="C48" i="2" s="1"/>
  <c r="AI98" i="2"/>
  <c r="AI96" i="2" s="1"/>
  <c r="AH99" i="2"/>
  <c r="AG99" i="2" s="1"/>
  <c r="C99" i="2" s="1"/>
  <c r="AJ59" i="2"/>
  <c r="AJ55" i="2" s="1"/>
  <c r="AH60" i="2"/>
  <c r="C241" i="1"/>
  <c r="AC241" i="1" s="1"/>
  <c r="D239" i="1"/>
  <c r="D238" i="1" s="1"/>
  <c r="AC237" i="1"/>
  <c r="C236" i="1"/>
  <c r="AC236" i="1" s="1"/>
  <c r="C215" i="1"/>
  <c r="AC215" i="1" s="1"/>
  <c r="D211" i="1"/>
  <c r="E210" i="1"/>
  <c r="E209" i="1" s="1"/>
  <c r="J184" i="1"/>
  <c r="J183" i="1" s="1"/>
  <c r="J182" i="1" s="1"/>
  <c r="J179" i="1" s="1"/>
  <c r="I186" i="1"/>
  <c r="D180" i="1"/>
  <c r="C181" i="1"/>
  <c r="AC181" i="1" s="1"/>
  <c r="C151" i="1"/>
  <c r="C145" i="1" s="1"/>
  <c r="D145" i="1"/>
  <c r="C77" i="1"/>
  <c r="C76" i="1" s="1"/>
  <c r="D76" i="1"/>
  <c r="O61" i="1"/>
  <c r="O56" i="1" s="1"/>
  <c r="O55" i="1" s="1"/>
  <c r="T15" i="1"/>
  <c r="Q15" i="1" s="1"/>
  <c r="P15" i="1" s="1"/>
  <c r="J19" i="3"/>
  <c r="D19" i="3" s="1"/>
  <c r="P188" i="1"/>
  <c r="P184" i="1" s="1"/>
  <c r="Q184" i="1"/>
  <c r="Q183" i="1" s="1"/>
  <c r="T39" i="1"/>
  <c r="P270" i="1"/>
  <c r="Q269" i="1"/>
  <c r="Y289" i="1"/>
  <c r="Y288" i="1" s="1"/>
  <c r="Y287" i="1" s="1"/>
  <c r="Y39" i="1"/>
  <c r="P151" i="1"/>
  <c r="P145" i="1" s="1"/>
  <c r="Q145" i="1"/>
  <c r="P257" i="1"/>
  <c r="C185" i="1"/>
  <c r="AC185" i="1" s="1"/>
  <c r="C200" i="1"/>
  <c r="C199" i="1" s="1"/>
  <c r="C198" i="1" s="1"/>
  <c r="AI110" i="2"/>
  <c r="AI108" i="2" s="1"/>
  <c r="G15" i="1"/>
  <c r="D15" i="1" s="1"/>
  <c r="C15" i="1" s="1"/>
  <c r="P263" i="1"/>
  <c r="AA142" i="1"/>
  <c r="D19" i="1"/>
  <c r="C171" i="1"/>
  <c r="AC171" i="1" s="1"/>
  <c r="AC113" i="1"/>
  <c r="I239" i="1"/>
  <c r="I238" i="1" s="1"/>
  <c r="I231" i="1" s="1"/>
  <c r="I228" i="1" s="1"/>
  <c r="J239" i="1"/>
  <c r="J238" i="1" s="1"/>
  <c r="AC213" i="1"/>
  <c r="L39" i="1"/>
  <c r="AH52" i="2"/>
  <c r="AG52" i="2" s="1"/>
  <c r="C52" i="2" s="1"/>
  <c r="AI51" i="2"/>
  <c r="AI49" i="2" s="1"/>
  <c r="AJ84" i="2"/>
  <c r="AJ82" i="2" s="1"/>
  <c r="AH86" i="2"/>
  <c r="AG86" i="2" s="1"/>
  <c r="BA91" i="2"/>
  <c r="AZ91" i="2" s="1"/>
  <c r="AT91" i="2" s="1"/>
  <c r="D91" i="2" s="1"/>
  <c r="BB89" i="2"/>
  <c r="BB88" i="2" s="1"/>
  <c r="BD14" i="2"/>
  <c r="AS14" i="2"/>
  <c r="I358" i="1"/>
  <c r="C358" i="1" s="1"/>
  <c r="J355" i="1"/>
  <c r="J354" i="1" s="1"/>
  <c r="I350" i="1"/>
  <c r="C350" i="1" s="1"/>
  <c r="J348" i="1"/>
  <c r="C134" i="1"/>
  <c r="C132" i="1" s="1"/>
  <c r="D132" i="1"/>
  <c r="V264" i="1"/>
  <c r="V262" i="1" s="1"/>
  <c r="V252" i="1" s="1"/>
  <c r="W262" i="1"/>
  <c r="P350" i="1"/>
  <c r="Q348" i="1"/>
  <c r="Q49" i="1"/>
  <c r="R48" i="1"/>
  <c r="P197" i="1"/>
  <c r="Q196" i="1"/>
  <c r="Q195" i="1" s="1"/>
  <c r="AA39" i="1"/>
  <c r="AU70" i="2"/>
  <c r="AT70" i="2" s="1"/>
  <c r="D70" i="2" s="1"/>
  <c r="P223" i="1"/>
  <c r="P222" i="1" s="1"/>
  <c r="Q222" i="1"/>
  <c r="P226" i="1"/>
  <c r="P224" i="1" s="1"/>
  <c r="Q224" i="1"/>
  <c r="G305" i="1"/>
  <c r="G304" i="1" s="1"/>
  <c r="G303" i="1" s="1"/>
  <c r="AN17" i="2"/>
  <c r="AM17" i="2" s="1"/>
  <c r="V374" i="1"/>
  <c r="W373" i="1"/>
  <c r="C359" i="1"/>
  <c r="G347" i="1"/>
  <c r="AC30" i="1"/>
  <c r="AC22" i="1"/>
  <c r="AA65" i="1"/>
  <c r="AA64" i="1" s="1"/>
  <c r="X143" i="1"/>
  <c r="P378" i="1"/>
  <c r="AC391" i="1"/>
  <c r="C256" i="1"/>
  <c r="AC256" i="1" s="1"/>
  <c r="C260" i="1"/>
  <c r="AC260" i="1" s="1"/>
  <c r="AC170" i="1"/>
  <c r="AC29" i="1"/>
  <c r="AC116" i="1"/>
  <c r="T143" i="1"/>
  <c r="AU101" i="2"/>
  <c r="AT101" i="2" s="1"/>
  <c r="D101" i="2" s="1"/>
  <c r="AU76" i="2"/>
  <c r="AT76" i="2" s="1"/>
  <c r="D76" i="2" s="1"/>
  <c r="AU62" i="2"/>
  <c r="AT62" i="2" s="1"/>
  <c r="D62" i="2" s="1"/>
  <c r="AU48" i="2"/>
  <c r="AT48" i="2" s="1"/>
  <c r="D48" i="2" s="1"/>
  <c r="AT58" i="2"/>
  <c r="D58" i="2" s="1"/>
  <c r="H305" i="1"/>
  <c r="H304" i="1" s="1"/>
  <c r="H303" i="1" s="1"/>
  <c r="W305" i="1"/>
  <c r="W304" i="1" s="1"/>
  <c r="W303" i="1" s="1"/>
  <c r="AA305" i="1"/>
  <c r="AA304" i="1" s="1"/>
  <c r="AA303" i="1" s="1"/>
  <c r="AH53" i="2"/>
  <c r="AG53" i="2" s="1"/>
  <c r="C53" i="2" s="1"/>
  <c r="AH81" i="2"/>
  <c r="AG81" i="2" s="1"/>
  <c r="C81" i="2" s="1"/>
  <c r="AH94" i="2"/>
  <c r="AG94" i="2" s="1"/>
  <c r="AJ98" i="2"/>
  <c r="AJ96" i="2" s="1"/>
  <c r="AH105" i="2"/>
  <c r="AG105" i="2" s="1"/>
  <c r="C105" i="2" s="1"/>
  <c r="AH31" i="2"/>
  <c r="C353" i="1"/>
  <c r="C331" i="1"/>
  <c r="AC331" i="1" s="1"/>
  <c r="C233" i="1"/>
  <c r="AC217" i="1"/>
  <c r="AC167" i="1"/>
  <c r="AC157" i="1"/>
  <c r="C16" i="1"/>
  <c r="H347" i="1"/>
  <c r="AC28" i="1"/>
  <c r="AC24" i="1"/>
  <c r="R39" i="1"/>
  <c r="AA46" i="1"/>
  <c r="BA65" i="2"/>
  <c r="AZ65" i="2" s="1"/>
  <c r="P390" i="1"/>
  <c r="U305" i="1"/>
  <c r="U304" i="1" s="1"/>
  <c r="U303" i="1" s="1"/>
  <c r="Y305" i="1"/>
  <c r="Y304" i="1" s="1"/>
  <c r="Y303" i="1" s="1"/>
  <c r="N305" i="1"/>
  <c r="N304" i="1" s="1"/>
  <c r="N303" i="1" s="1"/>
  <c r="AX14" i="2"/>
  <c r="AU113" i="2"/>
  <c r="AT113" i="2" s="1"/>
  <c r="D113" i="2" s="1"/>
  <c r="AC21" i="1"/>
  <c r="P19" i="1"/>
  <c r="AU107" i="2"/>
  <c r="AT107" i="2" s="1"/>
  <c r="D107" i="2" s="1"/>
  <c r="Q19" i="1"/>
  <c r="C195" i="1"/>
  <c r="C312" i="1"/>
  <c r="AI59" i="2"/>
  <c r="AI55" i="2" s="1"/>
  <c r="G48" i="1"/>
  <c r="AI77" i="2"/>
  <c r="AC155" i="1"/>
  <c r="AH44" i="2"/>
  <c r="AJ51" i="2"/>
  <c r="AJ49" i="2" s="1"/>
  <c r="AH27" i="2"/>
  <c r="AH29" i="2"/>
  <c r="AH33" i="2"/>
  <c r="AL43" i="2"/>
  <c r="AJ92" i="2"/>
  <c r="AJ88" i="2" s="1"/>
  <c r="AH20" i="2"/>
  <c r="AH25" i="2"/>
  <c r="AH32" i="2"/>
  <c r="C309" i="1"/>
  <c r="AI45" i="2"/>
  <c r="AI43" i="2" s="1"/>
  <c r="AJ110" i="2"/>
  <c r="AJ108" i="2" s="1"/>
  <c r="AJ73" i="2"/>
  <c r="AJ71" i="2" s="1"/>
  <c r="AH100" i="2"/>
  <c r="AH101" i="2"/>
  <c r="AG101" i="2" s="1"/>
  <c r="C101" i="2" s="1"/>
  <c r="AH62" i="2"/>
  <c r="AG62" i="2" s="1"/>
  <c r="C62" i="2" s="1"/>
  <c r="C224" i="1"/>
  <c r="C357" i="1"/>
  <c r="AC357" i="1" s="1"/>
  <c r="C381" i="1"/>
  <c r="C363" i="1"/>
  <c r="F347" i="1"/>
  <c r="C84" i="1"/>
  <c r="Q289" i="1"/>
  <c r="AC27" i="1"/>
  <c r="C329" i="1"/>
  <c r="AC329" i="1" s="1"/>
  <c r="C292" i="1"/>
  <c r="C258" i="1"/>
  <c r="AC258" i="1" s="1"/>
  <c r="AC161" i="1"/>
  <c r="AA372" i="1"/>
  <c r="AA371" i="1" s="1"/>
  <c r="P326" i="1"/>
  <c r="C385" i="1"/>
  <c r="C369" i="1"/>
  <c r="P275" i="1"/>
  <c r="P343" i="1"/>
  <c r="P305" i="1"/>
  <c r="P304" i="1" s="1"/>
  <c r="P303" i="1" s="1"/>
  <c r="I305" i="1"/>
  <c r="I304" i="1" s="1"/>
  <c r="I303" i="1" s="1"/>
  <c r="M305" i="1"/>
  <c r="M304" i="1" s="1"/>
  <c r="M303" i="1" s="1"/>
  <c r="T305" i="1"/>
  <c r="T304" i="1" s="1"/>
  <c r="T303" i="1" s="1"/>
  <c r="X305" i="1"/>
  <c r="X304" i="1" s="1"/>
  <c r="X303" i="1" s="1"/>
  <c r="AB305" i="1"/>
  <c r="AV77" i="2"/>
  <c r="BA39" i="2"/>
  <c r="AZ39" i="2" s="1"/>
  <c r="BA33" i="2"/>
  <c r="AZ33" i="2" s="1"/>
  <c r="BA32" i="2"/>
  <c r="AZ32" i="2" s="1"/>
  <c r="BA29" i="2"/>
  <c r="AZ29" i="2" s="1"/>
  <c r="BA28" i="2"/>
  <c r="AZ28" i="2" s="1"/>
  <c r="BA27" i="2"/>
  <c r="AZ27" i="2" s="1"/>
  <c r="BA26" i="2"/>
  <c r="AZ26" i="2" s="1"/>
  <c r="BA25" i="2"/>
  <c r="AZ25" i="2" s="1"/>
  <c r="BA22" i="2"/>
  <c r="AZ22" i="2" s="1"/>
  <c r="BA21" i="2"/>
  <c r="AZ21" i="2" s="1"/>
  <c r="BA20" i="2"/>
  <c r="AZ20" i="2" s="1"/>
  <c r="BA19" i="2"/>
  <c r="AZ19" i="2" s="1"/>
  <c r="BA18" i="2"/>
  <c r="AZ18" i="2" s="1"/>
  <c r="BA16" i="2"/>
  <c r="AZ16" i="2" s="1"/>
  <c r="BA38" i="2"/>
  <c r="AZ38" i="2" s="1"/>
  <c r="AT38" i="2" s="1"/>
  <c r="BA23" i="2"/>
  <c r="AZ23" i="2" s="1"/>
  <c r="P386" i="1"/>
  <c r="P352" i="1"/>
  <c r="P358" i="1"/>
  <c r="P153" i="1"/>
  <c r="AF83" i="1"/>
  <c r="AF78" i="1" s="1"/>
  <c r="AF75" i="1" s="1"/>
  <c r="AF74" i="1" s="1"/>
  <c r="AF73" i="1" s="1"/>
  <c r="Q309" i="1"/>
  <c r="Q305" i="1" s="1"/>
  <c r="Q304" i="1" s="1"/>
  <c r="Q303" i="1" s="1"/>
  <c r="F305" i="1"/>
  <c r="F304" i="1" s="1"/>
  <c r="F303" i="1" s="1"/>
  <c r="K305" i="1"/>
  <c r="K304" i="1" s="1"/>
  <c r="K303" i="1" s="1"/>
  <c r="O305" i="1"/>
  <c r="O304" i="1" s="1"/>
  <c r="O303" i="1" s="1"/>
  <c r="V266" i="1"/>
  <c r="C356" i="1"/>
  <c r="J48" i="1"/>
  <c r="AH22" i="2"/>
  <c r="AJ14" i="2"/>
  <c r="AK14" i="2"/>
  <c r="AH16" i="2"/>
  <c r="U65" i="1"/>
  <c r="I262" i="1"/>
  <c r="W321" i="1"/>
  <c r="W320" i="1" s="1"/>
  <c r="AC392" i="1"/>
  <c r="C50" i="1"/>
  <c r="AC162" i="1"/>
  <c r="AH18" i="2"/>
  <c r="AI14" i="2"/>
  <c r="AC59" i="1"/>
  <c r="C349" i="1"/>
  <c r="Y182" i="1"/>
  <c r="Y179" i="1" s="1"/>
  <c r="AC146" i="1"/>
  <c r="N46" i="1"/>
  <c r="K15" i="3"/>
  <c r="F245" i="1"/>
  <c r="C19" i="3"/>
  <c r="I17" i="3"/>
  <c r="AC230" i="1"/>
  <c r="C229" i="1"/>
  <c r="AC150" i="1"/>
  <c r="R232" i="1"/>
  <c r="R231" i="1" s="1"/>
  <c r="R228" i="1" s="1"/>
  <c r="S252" i="1"/>
  <c r="AV73" i="2"/>
  <c r="AV71" i="2" s="1"/>
  <c r="AC94" i="1"/>
  <c r="R266" i="1"/>
  <c r="R251" i="1" s="1"/>
  <c r="R250" i="1" s="1"/>
  <c r="AC60" i="1"/>
  <c r="AC160" i="1"/>
  <c r="AC234" i="1"/>
  <c r="AC104" i="1"/>
  <c r="AC118" i="1"/>
  <c r="Q67" i="1"/>
  <c r="Q66" i="1" s="1"/>
  <c r="P69" i="1"/>
  <c r="AT66" i="2"/>
  <c r="AV49" i="2"/>
  <c r="AC92" i="1"/>
  <c r="AC81" i="1"/>
  <c r="S46" i="1"/>
  <c r="AV63" i="2"/>
  <c r="BA40" i="2"/>
  <c r="AZ40" i="2" s="1"/>
  <c r="AT40" i="2" s="1"/>
  <c r="AC96" i="1"/>
  <c r="AC89" i="1"/>
  <c r="AC105" i="1"/>
  <c r="S183" i="1"/>
  <c r="S182" i="1" s="1"/>
  <c r="S179" i="1" s="1"/>
  <c r="Q58" i="1"/>
  <c r="Q57" i="1" s="1"/>
  <c r="Q164" i="1"/>
  <c r="Q158" i="1" s="1"/>
  <c r="AV82" i="2"/>
  <c r="P370" i="1"/>
  <c r="AC156" i="1"/>
  <c r="AC80" i="1"/>
  <c r="P344" i="1"/>
  <c r="P381" i="1"/>
  <c r="AC387" i="1"/>
  <c r="AV43" i="2"/>
  <c r="BA35" i="2"/>
  <c r="AZ35" i="2" s="1"/>
  <c r="AT35" i="2" s="1"/>
  <c r="P385" i="1"/>
  <c r="Q341" i="1"/>
  <c r="Q340" i="1" s="1"/>
  <c r="Q336" i="1" s="1"/>
  <c r="D15" i="3"/>
  <c r="AU74" i="2"/>
  <c r="AT74" i="2" s="1"/>
  <c r="D74" i="2" s="1"/>
  <c r="BA30" i="2"/>
  <c r="AZ30" i="2" s="1"/>
  <c r="AT30" i="2" s="1"/>
  <c r="BA15" i="2"/>
  <c r="AZ15" i="2" s="1"/>
  <c r="P377" i="1"/>
  <c r="P382" i="1"/>
  <c r="P255" i="1"/>
  <c r="Q153" i="1"/>
  <c r="Q84" i="1"/>
  <c r="P84" i="1"/>
  <c r="AC87" i="1"/>
  <c r="P90" i="1"/>
  <c r="Q90" i="1"/>
  <c r="AC93" i="1"/>
  <c r="P199" i="1"/>
  <c r="AC165" i="1"/>
  <c r="AU64" i="2"/>
  <c r="AW84" i="2"/>
  <c r="AW82" i="2" s="1"/>
  <c r="P191" i="1"/>
  <c r="AC192" i="1"/>
  <c r="AW45" i="2"/>
  <c r="AW43" i="2" s="1"/>
  <c r="AC102" i="1"/>
  <c r="AW51" i="2"/>
  <c r="AW49" i="2" s="1"/>
  <c r="AU33" i="2"/>
  <c r="AU32" i="2"/>
  <c r="AU29" i="2"/>
  <c r="AU28" i="2"/>
  <c r="AU27" i="2"/>
  <c r="AU26" i="2"/>
  <c r="AU25" i="2"/>
  <c r="AU22" i="2"/>
  <c r="AU21" i="2"/>
  <c r="AU20" i="2"/>
  <c r="AU19" i="2"/>
  <c r="AU18" i="2"/>
  <c r="AU16" i="2"/>
  <c r="AW14" i="2"/>
  <c r="AU23" i="2"/>
  <c r="AW89" i="2"/>
  <c r="AU17" i="2"/>
  <c r="AW64" i="2"/>
  <c r="AW73" i="2"/>
  <c r="AW71" i="2" s="1"/>
  <c r="S39" i="1"/>
  <c r="AW110" i="2"/>
  <c r="AW108" i="2" s="1"/>
  <c r="AU53" i="2"/>
  <c r="AT53" i="2" s="1"/>
  <c r="D53" i="2" s="1"/>
  <c r="AU104" i="2"/>
  <c r="AW92" i="2"/>
  <c r="AW67" i="2"/>
  <c r="AT105" i="2"/>
  <c r="AW98" i="2"/>
  <c r="AW96" i="2" s="1"/>
  <c r="AW59" i="2"/>
  <c r="AU56" i="2"/>
  <c r="AT99" i="2"/>
  <c r="D99" i="2" s="1"/>
  <c r="AU98" i="2"/>
  <c r="AU59" i="2"/>
  <c r="AT61" i="2"/>
  <c r="D61" i="2" s="1"/>
  <c r="AU89" i="2"/>
  <c r="AU94" i="2"/>
  <c r="AT94" i="2" s="1"/>
  <c r="D94" i="2" s="1"/>
  <c r="AU69" i="2"/>
  <c r="AU67" i="2" s="1"/>
  <c r="AU15" i="2"/>
  <c r="AU24" i="2"/>
  <c r="AW56" i="2"/>
  <c r="AW104" i="2"/>
  <c r="AW102" i="2" s="1"/>
  <c r="AC297" i="1"/>
  <c r="P296" i="1"/>
  <c r="AU75" i="2"/>
  <c r="AT75" i="2" s="1"/>
  <c r="D75" i="2" s="1"/>
  <c r="AC79" i="1"/>
  <c r="AU52" i="2"/>
  <c r="AT52" i="2" s="1"/>
  <c r="D52" i="2" s="1"/>
  <c r="AU86" i="2"/>
  <c r="AU84" i="2" s="1"/>
  <c r="AU82" i="2" s="1"/>
  <c r="Q61" i="1"/>
  <c r="AC63" i="1"/>
  <c r="R61" i="1"/>
  <c r="AV14" i="2"/>
  <c r="AU80" i="2"/>
  <c r="AT80" i="2" s="1"/>
  <c r="P58" i="1"/>
  <c r="AU47" i="2"/>
  <c r="AV110" i="2"/>
  <c r="AV108" i="2" s="1"/>
  <c r="AU111" i="2"/>
  <c r="AU93" i="2"/>
  <c r="AV92" i="2"/>
  <c r="AV88" i="2" s="1"/>
  <c r="G366" i="8"/>
  <c r="G355" i="8" s="1"/>
  <c r="G354" i="8" s="1"/>
  <c r="F366" i="8"/>
  <c r="F355" i="8" s="1"/>
  <c r="F354" i="8" s="1"/>
  <c r="N355" i="8"/>
  <c r="N354" i="8" s="1"/>
  <c r="S355" i="8"/>
  <c r="S354" i="8" s="1"/>
  <c r="X355" i="8"/>
  <c r="X354" i="8" s="1"/>
  <c r="X327" i="8" s="1"/>
  <c r="H38" i="8"/>
  <c r="P355" i="8"/>
  <c r="P354" i="8" s="1"/>
  <c r="O37" i="8"/>
  <c r="D331" i="8"/>
  <c r="D330" i="8" s="1"/>
  <c r="Q41" i="8"/>
  <c r="U341" i="8"/>
  <c r="U40" i="8" s="1"/>
  <c r="Z40" i="8"/>
  <c r="I331" i="8"/>
  <c r="I330" i="8" s="1"/>
  <c r="C336" i="8"/>
  <c r="H366" i="8"/>
  <c r="H355" i="8" s="1"/>
  <c r="H354" i="8" s="1"/>
  <c r="Z41" i="8"/>
  <c r="S341" i="8"/>
  <c r="S329" i="8" s="1"/>
  <c r="S328" i="8" s="1"/>
  <c r="M355" i="8"/>
  <c r="M354" i="8" s="1"/>
  <c r="M327" i="8" s="1"/>
  <c r="R355" i="8"/>
  <c r="R354" i="8" s="1"/>
  <c r="V355" i="8"/>
  <c r="V354" i="8" s="1"/>
  <c r="AA355" i="8"/>
  <c r="AA354" i="8" s="1"/>
  <c r="AA327" i="8" s="1"/>
  <c r="L355" i="8"/>
  <c r="L354" i="8" s="1"/>
  <c r="O329" i="8"/>
  <c r="O328" i="8" s="1"/>
  <c r="O327" i="8" s="1"/>
  <c r="K341" i="8"/>
  <c r="K329" i="8" s="1"/>
  <c r="K328" i="8" s="1"/>
  <c r="G41" i="8"/>
  <c r="L341" i="8"/>
  <c r="L329" i="8" s="1"/>
  <c r="L328" i="8" s="1"/>
  <c r="L327" i="8" s="1"/>
  <c r="U355" i="8"/>
  <c r="U354" i="8" s="1"/>
  <c r="K355" i="8"/>
  <c r="K354" i="8" s="1"/>
  <c r="T355" i="8"/>
  <c r="T354" i="8" s="1"/>
  <c r="Y355" i="8"/>
  <c r="Y354" i="8" s="1"/>
  <c r="Y327" i="8" s="1"/>
  <c r="G42" i="8"/>
  <c r="G38" i="8"/>
  <c r="K39" i="8"/>
  <c r="H41" i="8"/>
  <c r="Q355" i="8"/>
  <c r="Q354" i="8" s="1"/>
  <c r="Z355" i="8"/>
  <c r="Z354" i="8" s="1"/>
  <c r="Z327" i="8" s="1"/>
  <c r="H42" i="8"/>
  <c r="G52" i="8"/>
  <c r="P341" i="8"/>
  <c r="P40" i="8" s="1"/>
  <c r="T341" i="8"/>
  <c r="T40" i="8" s="1"/>
  <c r="Y40" i="8"/>
  <c r="I486" i="8"/>
  <c r="O38" i="8"/>
  <c r="O42" i="8"/>
  <c r="R341" i="8"/>
  <c r="R40" i="8" s="1"/>
  <c r="V341" i="8"/>
  <c r="V40" i="8" s="1"/>
  <c r="AA40" i="8"/>
  <c r="O40" i="8"/>
  <c r="C333" i="8"/>
  <c r="AC333" i="8" s="1"/>
  <c r="N341" i="8"/>
  <c r="N329" i="8" s="1"/>
  <c r="N328" i="8" s="1"/>
  <c r="J35" i="8"/>
  <c r="C35" i="8" s="1"/>
  <c r="AC35" i="8" s="1"/>
  <c r="J344" i="8"/>
  <c r="J341" i="8" s="1"/>
  <c r="J329" i="8" s="1"/>
  <c r="J328" i="8" s="1"/>
  <c r="C334" i="8"/>
  <c r="AC334" i="8" s="1"/>
  <c r="I344" i="8"/>
  <c r="I367" i="8"/>
  <c r="N35" i="8"/>
  <c r="C345" i="8"/>
  <c r="C344" i="8" s="1"/>
  <c r="C341" i="8" s="1"/>
  <c r="I242" i="8"/>
  <c r="C332" i="8"/>
  <c r="I238" i="8"/>
  <c r="C238" i="8" s="1"/>
  <c r="AC238" i="8" s="1"/>
  <c r="D236" i="8"/>
  <c r="C437" i="8"/>
  <c r="C435" i="8" s="1"/>
  <c r="C434" i="8" s="1"/>
  <c r="C433" i="8" s="1"/>
  <c r="C432" i="8" s="1"/>
  <c r="Q341" i="8"/>
  <c r="Z46" i="8"/>
  <c r="V41" i="8"/>
  <c r="AA41" i="8"/>
  <c r="J367" i="8"/>
  <c r="J366" i="8" s="1"/>
  <c r="F42" i="8"/>
  <c r="N18" i="2"/>
  <c r="M18" i="2" s="1"/>
  <c r="L18" i="2" s="1"/>
  <c r="E41" i="8"/>
  <c r="F235" i="8"/>
  <c r="C367" i="8"/>
  <c r="E366" i="8"/>
  <c r="E355" i="8" s="1"/>
  <c r="E354" i="8" s="1"/>
  <c r="R38" i="8"/>
  <c r="M41" i="8"/>
  <c r="C361" i="8"/>
  <c r="C360" i="8" s="1"/>
  <c r="C356" i="8" s="1"/>
  <c r="C403" i="8"/>
  <c r="F341" i="8"/>
  <c r="J387" i="8"/>
  <c r="J384" i="8" s="1"/>
  <c r="D277" i="8"/>
  <c r="D274" i="8" s="1"/>
  <c r="Y38" i="8"/>
  <c r="D341" i="8"/>
  <c r="H341" i="8"/>
  <c r="Y482" i="8"/>
  <c r="Y475" i="8" s="1"/>
  <c r="Y474" i="8" s="1"/>
  <c r="G341" i="8"/>
  <c r="C389" i="8"/>
  <c r="C387" i="8" s="1"/>
  <c r="M37" i="8"/>
  <c r="T41" i="8"/>
  <c r="L38" i="8"/>
  <c r="U38" i="8"/>
  <c r="X38" i="8"/>
  <c r="Y41" i="8"/>
  <c r="V42" i="8"/>
  <c r="C481" i="8"/>
  <c r="AC481" i="8" s="1"/>
  <c r="F41" i="8"/>
  <c r="N38" i="8"/>
  <c r="M42" i="8"/>
  <c r="K41" i="8"/>
  <c r="R42" i="8"/>
  <c r="D446" i="8"/>
  <c r="D445" i="8" s="1"/>
  <c r="D444" i="8" s="1"/>
  <c r="D443" i="8" s="1"/>
  <c r="E195" i="8"/>
  <c r="E182" i="8" s="1"/>
  <c r="E165" i="8" s="1"/>
  <c r="U182" i="8"/>
  <c r="U46" i="8" s="1"/>
  <c r="P41" i="8"/>
  <c r="E42" i="8"/>
  <c r="E341" i="8"/>
  <c r="E329" i="8" s="1"/>
  <c r="E328" i="8" s="1"/>
  <c r="M40" i="8"/>
  <c r="N41" i="8"/>
  <c r="S41" i="8"/>
  <c r="X41" i="8"/>
  <c r="D299" i="8"/>
  <c r="D292" i="8" s="1"/>
  <c r="D291" i="8" s="1"/>
  <c r="C74" i="8"/>
  <c r="H182" i="8"/>
  <c r="H165" i="8" s="1"/>
  <c r="D58" i="8"/>
  <c r="D57" i="8" s="1"/>
  <c r="D53" i="8" s="1"/>
  <c r="Z37" i="8"/>
  <c r="C225" i="8"/>
  <c r="AC225" i="8" s="1"/>
  <c r="E83" i="8"/>
  <c r="E79" i="8" s="1"/>
  <c r="E76" i="8" s="1"/>
  <c r="N39" i="8"/>
  <c r="AA46" i="8"/>
  <c r="Z38" i="8"/>
  <c r="D482" i="8"/>
  <c r="C484" i="8"/>
  <c r="F263" i="8"/>
  <c r="F262" i="8" s="1"/>
  <c r="F257" i="8" s="1"/>
  <c r="E479" i="8"/>
  <c r="E475" i="8" s="1"/>
  <c r="E474" i="8" s="1"/>
  <c r="F38" i="8"/>
  <c r="L35" i="8"/>
  <c r="J39" i="8"/>
  <c r="AA43" i="8"/>
  <c r="AA475" i="8"/>
  <c r="AA474" i="8" s="1"/>
  <c r="G182" i="8"/>
  <c r="G165" i="8" s="1"/>
  <c r="S182" i="8"/>
  <c r="S165" i="8" s="1"/>
  <c r="S43" i="8" s="1"/>
  <c r="D404" i="8"/>
  <c r="D401" i="8" s="1"/>
  <c r="D400" i="8" s="1"/>
  <c r="D399" i="8" s="1"/>
  <c r="E401" i="8"/>
  <c r="E400" i="8" s="1"/>
  <c r="E399" i="8" s="1"/>
  <c r="C94" i="8"/>
  <c r="AC94" i="8" s="1"/>
  <c r="G83" i="8"/>
  <c r="G79" i="8" s="1"/>
  <c r="G76" i="8" s="1"/>
  <c r="K479" i="8"/>
  <c r="K475" i="8" s="1"/>
  <c r="K474" i="8" s="1"/>
  <c r="C485" i="8"/>
  <c r="AC485" i="8" s="1"/>
  <c r="P235" i="8"/>
  <c r="P234" i="8" s="1"/>
  <c r="P233" i="8" s="1"/>
  <c r="AA38" i="8"/>
  <c r="D264" i="8"/>
  <c r="C277" i="8"/>
  <c r="F195" i="8"/>
  <c r="F182" i="8" s="1"/>
  <c r="F165" i="8" s="1"/>
  <c r="E38" i="8"/>
  <c r="K35" i="8"/>
  <c r="G263" i="8"/>
  <c r="G262" i="8" s="1"/>
  <c r="G257" i="8" s="1"/>
  <c r="G234" i="8" s="1"/>
  <c r="G233" i="8" s="1"/>
  <c r="T182" i="8"/>
  <c r="T46" i="8" s="1"/>
  <c r="D94" i="8"/>
  <c r="BE77" i="2"/>
  <c r="BA83" i="2"/>
  <c r="AZ83" i="2" s="1"/>
  <c r="AT83" i="2" s="1"/>
  <c r="D83" i="2" s="1"/>
  <c r="BE43" i="2"/>
  <c r="BE64" i="2"/>
  <c r="BE63" i="2" s="1"/>
  <c r="BA72" i="2"/>
  <c r="BA97" i="2"/>
  <c r="AZ90" i="2"/>
  <c r="AT90" i="2" s="1"/>
  <c r="D90" i="2" s="1"/>
  <c r="BE89" i="2"/>
  <c r="BE88" i="2" s="1"/>
  <c r="AT44" i="2"/>
  <c r="D44" i="2" s="1"/>
  <c r="AZ50" i="2"/>
  <c r="BA49" i="2"/>
  <c r="AZ78" i="2"/>
  <c r="BA77" i="2"/>
  <c r="P384" i="1"/>
  <c r="BA57" i="2"/>
  <c r="BA103" i="2"/>
  <c r="BE49" i="2"/>
  <c r="BA109" i="2"/>
  <c r="AZ109" i="2" s="1"/>
  <c r="AT109" i="2" s="1"/>
  <c r="D109" i="2" s="1"/>
  <c r="BC14" i="2"/>
  <c r="BA17" i="2"/>
  <c r="AZ17" i="2" s="1"/>
  <c r="BC108" i="2"/>
  <c r="BC42" i="2" s="1"/>
  <c r="V342" i="1"/>
  <c r="W341" i="1"/>
  <c r="F273" i="8"/>
  <c r="F272" i="8" s="1"/>
  <c r="C404" i="8"/>
  <c r="AC404" i="8" s="1"/>
  <c r="C84" i="8"/>
  <c r="AC84" i="8" s="1"/>
  <c r="D225" i="8"/>
  <c r="H263" i="8"/>
  <c r="H262" i="8" s="1"/>
  <c r="H257" i="8" s="1"/>
  <c r="H234" i="8" s="1"/>
  <c r="H233" i="8" s="1"/>
  <c r="Z43" i="8"/>
  <c r="T38" i="8"/>
  <c r="E263" i="8"/>
  <c r="E262" i="8" s="1"/>
  <c r="E257" i="8" s="1"/>
  <c r="X475" i="8"/>
  <c r="X474" i="8" s="1"/>
  <c r="D84" i="8"/>
  <c r="E235" i="8"/>
  <c r="D267" i="8"/>
  <c r="H83" i="8"/>
  <c r="H79" i="8" s="1"/>
  <c r="H76" i="8" s="1"/>
  <c r="M38" i="8"/>
  <c r="V38" i="8"/>
  <c r="C477" i="8"/>
  <c r="C58" i="8"/>
  <c r="D477" i="8"/>
  <c r="D476" i="8" s="1"/>
  <c r="F83" i="8"/>
  <c r="F79" i="8" s="1"/>
  <c r="F76" i="8" s="1"/>
  <c r="S38" i="8"/>
  <c r="C264" i="8"/>
  <c r="AC264" i="8" s="1"/>
  <c r="D479" i="8"/>
  <c r="D41" i="8"/>
  <c r="E273" i="8"/>
  <c r="E272" i="8" s="1"/>
  <c r="C196" i="8"/>
  <c r="AC196" i="8" s="1"/>
  <c r="C22" i="8"/>
  <c r="D18" i="8"/>
  <c r="C375" i="8"/>
  <c r="C373" i="8" s="1"/>
  <c r="D373" i="8"/>
  <c r="D366" i="8" s="1"/>
  <c r="N37" i="8"/>
  <c r="C123" i="8"/>
  <c r="C210" i="8"/>
  <c r="AC210" i="8" s="1"/>
  <c r="D208" i="8"/>
  <c r="C246" i="8"/>
  <c r="C244" i="8" s="1"/>
  <c r="C243" i="8" s="1"/>
  <c r="D244" i="8"/>
  <c r="D243" i="8" s="1"/>
  <c r="D239" i="8" s="1"/>
  <c r="Y37" i="8"/>
  <c r="V37" i="8"/>
  <c r="D196" i="8"/>
  <c r="D123" i="8"/>
  <c r="D112" i="8"/>
  <c r="O14" i="2"/>
  <c r="X35" i="8"/>
  <c r="H479" i="8"/>
  <c r="H475" i="8" s="1"/>
  <c r="H474" i="8" s="1"/>
  <c r="K38" i="8"/>
  <c r="X39" i="8"/>
  <c r="J53" i="8"/>
  <c r="L41" i="8"/>
  <c r="L57" i="8"/>
  <c r="L46" i="8"/>
  <c r="N57" i="8"/>
  <c r="N46" i="8"/>
  <c r="X57" i="8"/>
  <c r="X46" i="8"/>
  <c r="K57" i="8"/>
  <c r="K46" i="8"/>
  <c r="M57" i="8"/>
  <c r="M46" i="8"/>
  <c r="L39" i="8"/>
  <c r="U330" i="8"/>
  <c r="AB14" i="2"/>
  <c r="Z14" i="2" s="1"/>
  <c r="Y14" i="2" s="1"/>
  <c r="U41" i="8"/>
  <c r="R41" i="8"/>
  <c r="AC282" i="1" l="1"/>
  <c r="N75" i="1"/>
  <c r="O142" i="1"/>
  <c r="V280" i="1"/>
  <c r="V279" i="1" s="1"/>
  <c r="V45" i="1" s="1"/>
  <c r="AC283" i="1"/>
  <c r="L72" i="2"/>
  <c r="M71" i="2"/>
  <c r="T39" i="2"/>
  <c r="S39" i="2" s="1"/>
  <c r="AC206" i="1"/>
  <c r="K59" i="2"/>
  <c r="K55" i="2" s="1"/>
  <c r="J59" i="2"/>
  <c r="J55" i="2" s="1"/>
  <c r="U329" i="8"/>
  <c r="U328" i="8" s="1"/>
  <c r="C384" i="8"/>
  <c r="T329" i="8"/>
  <c r="T328" i="8" s="1"/>
  <c r="T327" i="8" s="1"/>
  <c r="S327" i="8"/>
  <c r="U327" i="8"/>
  <c r="V329" i="8"/>
  <c r="V328" i="8" s="1"/>
  <c r="V327" i="8" s="1"/>
  <c r="R329" i="8"/>
  <c r="R328" i="8" s="1"/>
  <c r="R327" i="8" s="1"/>
  <c r="W46" i="1"/>
  <c r="Z40" i="1"/>
  <c r="T75" i="1"/>
  <c r="AC386" i="1"/>
  <c r="P244" i="1"/>
  <c r="C221" i="1"/>
  <c r="AC222" i="1"/>
  <c r="D65" i="1"/>
  <c r="D64" i="1" s="1"/>
  <c r="AC257" i="1"/>
  <c r="L142" i="1"/>
  <c r="L45" i="1" s="1"/>
  <c r="J231" i="1"/>
  <c r="J228" i="1" s="1"/>
  <c r="Q231" i="1"/>
  <c r="Q228" i="1" s="1"/>
  <c r="M100" i="1"/>
  <c r="AA205" i="1"/>
  <c r="AA201" i="1" s="1"/>
  <c r="X251" i="1"/>
  <c r="X250" i="1" s="1"/>
  <c r="I48" i="1"/>
  <c r="H47" i="1"/>
  <c r="X335" i="1"/>
  <c r="X334" i="1" s="1"/>
  <c r="X333" i="1" s="1"/>
  <c r="X332" i="1" s="1"/>
  <c r="C153" i="1"/>
  <c r="R40" i="1"/>
  <c r="F335" i="1"/>
  <c r="D304" i="1"/>
  <c r="D303" i="1" s="1"/>
  <c r="L205" i="1"/>
  <c r="L201" i="1" s="1"/>
  <c r="V231" i="1"/>
  <c r="V228" i="1" s="1"/>
  <c r="Z205" i="1"/>
  <c r="Z201" i="1" s="1"/>
  <c r="F231" i="1"/>
  <c r="F228" i="1" s="1"/>
  <c r="F227" i="1" s="1"/>
  <c r="G40" i="1"/>
  <c r="C284" i="1"/>
  <c r="AC284" i="1" s="1"/>
  <c r="AA335" i="1"/>
  <c r="AA334" i="1" s="1"/>
  <c r="V46" i="1"/>
  <c r="F47" i="1"/>
  <c r="S47" i="1"/>
  <c r="D372" i="1"/>
  <c r="D371" i="1" s="1"/>
  <c r="R47" i="1"/>
  <c r="L40" i="1"/>
  <c r="J40" i="1" s="1"/>
  <c r="I40" i="1" s="1"/>
  <c r="X100" i="1"/>
  <c r="N100" i="1"/>
  <c r="X205" i="1"/>
  <c r="X201" i="1" s="1"/>
  <c r="P337" i="1"/>
  <c r="U46" i="1"/>
  <c r="Z251" i="1"/>
  <c r="Z250" i="1" s="1"/>
  <c r="P280" i="1"/>
  <c r="Y205" i="1"/>
  <c r="Y201" i="1" s="1"/>
  <c r="Y251" i="1"/>
  <c r="Y250" i="1" s="1"/>
  <c r="Q288" i="1"/>
  <c r="Q287" i="1" s="1"/>
  <c r="U45" i="1"/>
  <c r="AA251" i="1"/>
  <c r="AA250" i="1" s="1"/>
  <c r="AA227" i="1" s="1"/>
  <c r="K47" i="1"/>
  <c r="J47" i="1" s="1"/>
  <c r="AB75" i="1"/>
  <c r="AB74" i="1" s="1"/>
  <c r="AB73" i="1" s="1"/>
  <c r="Q372" i="1"/>
  <c r="Q371" i="1" s="1"/>
  <c r="AC208" i="1"/>
  <c r="J252" i="1"/>
  <c r="AC132" i="1"/>
  <c r="Q40" i="8"/>
  <c r="Q329" i="8"/>
  <c r="Q328" i="8" s="1"/>
  <c r="Q327" i="8" s="1"/>
  <c r="T14" i="1"/>
  <c r="AC393" i="1"/>
  <c r="C390" i="1"/>
  <c r="I290" i="1"/>
  <c r="I289" i="1" s="1"/>
  <c r="I288" i="1" s="1"/>
  <c r="I287" i="1" s="1"/>
  <c r="C73" i="8"/>
  <c r="AC73" i="8" s="1"/>
  <c r="AC74" i="8"/>
  <c r="C476" i="8"/>
  <c r="AC476" i="8" s="1"/>
  <c r="AC477" i="8"/>
  <c r="C274" i="8"/>
  <c r="AC277" i="8"/>
  <c r="C292" i="8"/>
  <c r="C291" i="8" s="1"/>
  <c r="AC299" i="8"/>
  <c r="P446" i="8"/>
  <c r="AC447" i="8"/>
  <c r="C402" i="8"/>
  <c r="AC402" i="8" s="1"/>
  <c r="AC403" i="8"/>
  <c r="E75" i="1"/>
  <c r="D107" i="1"/>
  <c r="D101" i="1" s="1"/>
  <c r="D43" i="1" s="1"/>
  <c r="AC243" i="1"/>
  <c r="N251" i="1"/>
  <c r="N250" i="1" s="1"/>
  <c r="N227" i="1" s="1"/>
  <c r="H100" i="1"/>
  <c r="S40" i="1"/>
  <c r="AG64" i="2"/>
  <c r="C64" i="2" s="1"/>
  <c r="C65" i="2"/>
  <c r="BG68" i="2"/>
  <c r="C68" i="2"/>
  <c r="E68" i="2" s="1"/>
  <c r="P483" i="8"/>
  <c r="P482" i="8" s="1"/>
  <c r="AC484" i="8"/>
  <c r="V337" i="1"/>
  <c r="AT79" i="2"/>
  <c r="D79" i="2" s="1"/>
  <c r="D80" i="2"/>
  <c r="AT104" i="2"/>
  <c r="D104" i="2" s="1"/>
  <c r="D105" i="2"/>
  <c r="D66" i="2"/>
  <c r="E66" i="2" s="1"/>
  <c r="P182" i="8"/>
  <c r="P46" i="8" s="1"/>
  <c r="C483" i="8"/>
  <c r="I483" i="8"/>
  <c r="I46" i="8" s="1"/>
  <c r="U98" i="2"/>
  <c r="U96" i="2" s="1"/>
  <c r="U42" i="2" s="1"/>
  <c r="T100" i="2"/>
  <c r="T19" i="2"/>
  <c r="S19" i="2" s="1"/>
  <c r="T23" i="2"/>
  <c r="S23" i="2" s="1"/>
  <c r="T27" i="2"/>
  <c r="S27" i="2" s="1"/>
  <c r="T31" i="2"/>
  <c r="S31" i="2" s="1"/>
  <c r="D31" i="2" s="1"/>
  <c r="T35" i="2"/>
  <c r="S35" i="2" s="1"/>
  <c r="D35" i="2" s="1"/>
  <c r="T15" i="2"/>
  <c r="S15" i="2" s="1"/>
  <c r="U14" i="2"/>
  <c r="W14" i="2"/>
  <c r="W13" i="2" s="1"/>
  <c r="V14" i="2"/>
  <c r="V13" i="2" s="1"/>
  <c r="T18" i="2"/>
  <c r="S18" i="2" s="1"/>
  <c r="T22" i="2"/>
  <c r="S22" i="2" s="1"/>
  <c r="T26" i="2"/>
  <c r="S26" i="2" s="1"/>
  <c r="T30" i="2"/>
  <c r="S30" i="2" s="1"/>
  <c r="D30" i="2" s="1"/>
  <c r="T34" i="2"/>
  <c r="S34" i="2" s="1"/>
  <c r="D34" i="2" s="1"/>
  <c r="T38" i="2"/>
  <c r="S38" i="2" s="1"/>
  <c r="D38" i="2" s="1"/>
  <c r="X14" i="2"/>
  <c r="X13" i="2" s="1"/>
  <c r="T16" i="2"/>
  <c r="S16" i="2" s="1"/>
  <c r="T20" i="2"/>
  <c r="S20" i="2" s="1"/>
  <c r="T24" i="2"/>
  <c r="S24" i="2" s="1"/>
  <c r="T28" i="2"/>
  <c r="S28" i="2" s="1"/>
  <c r="T32" i="2"/>
  <c r="S32" i="2" s="1"/>
  <c r="T36" i="2"/>
  <c r="S36" i="2" s="1"/>
  <c r="D36" i="2" s="1"/>
  <c r="T40" i="2"/>
  <c r="S40" i="2" s="1"/>
  <c r="D40" i="2" s="1"/>
  <c r="T17" i="2"/>
  <c r="S17" i="2" s="1"/>
  <c r="T21" i="2"/>
  <c r="S21" i="2" s="1"/>
  <c r="T25" i="2"/>
  <c r="S25" i="2" s="1"/>
  <c r="T29" i="2"/>
  <c r="S29" i="2" s="1"/>
  <c r="T33" i="2"/>
  <c r="S33" i="2" s="1"/>
  <c r="T37" i="2"/>
  <c r="S37" i="2" s="1"/>
  <c r="N77" i="2"/>
  <c r="M78" i="2"/>
  <c r="M44" i="2"/>
  <c r="N43" i="2"/>
  <c r="N56" i="2"/>
  <c r="N55" i="2" s="1"/>
  <c r="M58" i="2"/>
  <c r="H67" i="2"/>
  <c r="H63" i="2" s="1"/>
  <c r="G69" i="2"/>
  <c r="H59" i="2"/>
  <c r="H55" i="2" s="1"/>
  <c r="G61" i="2"/>
  <c r="H92" i="2"/>
  <c r="H88" i="2" s="1"/>
  <c r="G94" i="2"/>
  <c r="H98" i="2"/>
  <c r="H96" i="2" s="1"/>
  <c r="G100" i="2"/>
  <c r="K110" i="2"/>
  <c r="J110" i="2"/>
  <c r="H79" i="2"/>
  <c r="H77" i="2" s="1"/>
  <c r="G80" i="2"/>
  <c r="H73" i="2"/>
  <c r="H71" i="2" s="1"/>
  <c r="G75" i="2"/>
  <c r="G46" i="2"/>
  <c r="F46" i="2" s="1"/>
  <c r="C46" i="2" s="1"/>
  <c r="G112" i="2"/>
  <c r="F112" i="2" s="1"/>
  <c r="H84" i="2"/>
  <c r="H82" i="2" s="1"/>
  <c r="G86" i="2"/>
  <c r="G47" i="2"/>
  <c r="F47" i="2" s="1"/>
  <c r="C47" i="2" s="1"/>
  <c r="I110" i="2"/>
  <c r="I108" i="2" s="1"/>
  <c r="G109" i="2"/>
  <c r="H110" i="2"/>
  <c r="H108" i="2" s="1"/>
  <c r="G111" i="2"/>
  <c r="G15" i="2"/>
  <c r="F15" i="2" s="1"/>
  <c r="G19" i="2"/>
  <c r="F19" i="2" s="1"/>
  <c r="G23" i="2"/>
  <c r="F23" i="2" s="1"/>
  <c r="G27" i="2"/>
  <c r="F27" i="2" s="1"/>
  <c r="G31" i="2"/>
  <c r="F31" i="2" s="1"/>
  <c r="G35" i="2"/>
  <c r="F35" i="2" s="1"/>
  <c r="G39" i="2"/>
  <c r="F39" i="2" s="1"/>
  <c r="C39" i="2" s="1"/>
  <c r="G16" i="2"/>
  <c r="F16" i="2" s="1"/>
  <c r="G20" i="2"/>
  <c r="F20" i="2" s="1"/>
  <c r="G24" i="2"/>
  <c r="F24" i="2" s="1"/>
  <c r="G28" i="2"/>
  <c r="F28" i="2" s="1"/>
  <c r="G32" i="2"/>
  <c r="F32" i="2" s="1"/>
  <c r="G36" i="2"/>
  <c r="F36" i="2" s="1"/>
  <c r="G40" i="2"/>
  <c r="F40" i="2" s="1"/>
  <c r="C40" i="2" s="1"/>
  <c r="G17" i="2"/>
  <c r="F17" i="2" s="1"/>
  <c r="G21" i="2"/>
  <c r="F21" i="2" s="1"/>
  <c r="G25" i="2"/>
  <c r="F25" i="2" s="1"/>
  <c r="G29" i="2"/>
  <c r="F29" i="2" s="1"/>
  <c r="G33" i="2"/>
  <c r="F33" i="2" s="1"/>
  <c r="G37" i="2"/>
  <c r="F37" i="2" s="1"/>
  <c r="G18" i="2"/>
  <c r="F18" i="2" s="1"/>
  <c r="G22" i="2"/>
  <c r="F22" i="2" s="1"/>
  <c r="G26" i="2"/>
  <c r="F26" i="2" s="1"/>
  <c r="G30" i="2"/>
  <c r="F30" i="2" s="1"/>
  <c r="G34" i="2"/>
  <c r="F34" i="2" s="1"/>
  <c r="G38" i="2"/>
  <c r="F38" i="2" s="1"/>
  <c r="C38" i="2" s="1"/>
  <c r="P123" i="8"/>
  <c r="H75" i="8"/>
  <c r="H72" i="8" s="1"/>
  <c r="K14" i="2"/>
  <c r="H14" i="2"/>
  <c r="P38" i="8"/>
  <c r="I14" i="2"/>
  <c r="J14" i="2"/>
  <c r="AB47" i="1"/>
  <c r="AA45" i="1"/>
  <c r="AC377" i="1"/>
  <c r="P269" i="1"/>
  <c r="P266" i="1" s="1"/>
  <c r="AC76" i="1"/>
  <c r="P211" i="1"/>
  <c r="P210" i="1" s="1"/>
  <c r="P209" i="1" s="1"/>
  <c r="D289" i="1"/>
  <c r="D288" i="1" s="1"/>
  <c r="D287" i="1" s="1"/>
  <c r="AC274" i="1"/>
  <c r="D221" i="1"/>
  <c r="D220" i="1" s="1"/>
  <c r="AC58" i="1"/>
  <c r="U47" i="1"/>
  <c r="M205" i="1"/>
  <c r="M201" i="1" s="1"/>
  <c r="G14" i="1"/>
  <c r="AC378" i="1"/>
  <c r="N205" i="1"/>
  <c r="N201" i="1" s="1"/>
  <c r="U205" i="1"/>
  <c r="U201" i="1" s="1"/>
  <c r="Z227" i="1"/>
  <c r="R205" i="1"/>
  <c r="R201" i="1" s="1"/>
  <c r="C107" i="1"/>
  <c r="C101" i="1" s="1"/>
  <c r="R335" i="1"/>
  <c r="R44" i="1" s="1"/>
  <c r="S205" i="1"/>
  <c r="S201" i="1" s="1"/>
  <c r="S45" i="1"/>
  <c r="W47" i="1"/>
  <c r="O75" i="1"/>
  <c r="O38" i="1" s="1"/>
  <c r="E113" i="2"/>
  <c r="P323" i="1"/>
  <c r="J340" i="1"/>
  <c r="D347" i="1"/>
  <c r="K205" i="1"/>
  <c r="K201" i="1" s="1"/>
  <c r="S55" i="1"/>
  <c r="AT39" i="2"/>
  <c r="BG39" i="2" s="1"/>
  <c r="C375" i="1"/>
  <c r="AC375" i="1" s="1"/>
  <c r="D56" i="1"/>
  <c r="D55" i="1" s="1"/>
  <c r="I340" i="1"/>
  <c r="T251" i="1"/>
  <c r="T250" i="1" s="1"/>
  <c r="T227" i="1" s="1"/>
  <c r="T100" i="1"/>
  <c r="G251" i="1"/>
  <c r="G250" i="1" s="1"/>
  <c r="G227" i="1" s="1"/>
  <c r="Y100" i="1"/>
  <c r="AS42" i="2"/>
  <c r="AS13" i="2" s="1"/>
  <c r="AY42" i="2"/>
  <c r="AY13" i="2" s="1"/>
  <c r="BG40" i="2"/>
  <c r="AL42" i="2"/>
  <c r="AL13" i="2" s="1"/>
  <c r="AP42" i="2"/>
  <c r="AP13" i="2" s="1"/>
  <c r="AN96" i="2"/>
  <c r="AH45" i="2"/>
  <c r="AH43" i="2" s="1"/>
  <c r="BF13" i="2"/>
  <c r="BG58" i="2"/>
  <c r="AU96" i="2"/>
  <c r="AG20" i="2"/>
  <c r="AG28" i="2"/>
  <c r="AM96" i="2"/>
  <c r="AK42" i="2"/>
  <c r="AK13" i="2" s="1"/>
  <c r="AQ42" i="2"/>
  <c r="AQ13" i="2" s="1"/>
  <c r="BG74" i="2"/>
  <c r="AG37" i="2"/>
  <c r="E54" i="2"/>
  <c r="BG53" i="2"/>
  <c r="AG34" i="2"/>
  <c r="AG45" i="2"/>
  <c r="C45" i="2" s="1"/>
  <c r="AO42" i="2"/>
  <c r="AO13" i="2" s="1"/>
  <c r="AX42" i="2"/>
  <c r="AX13" i="2" s="1"/>
  <c r="BA64" i="2"/>
  <c r="BA63" i="2" s="1"/>
  <c r="E81" i="2"/>
  <c r="BG38" i="2"/>
  <c r="E107" i="2"/>
  <c r="F205" i="1"/>
  <c r="F201" i="1" s="1"/>
  <c r="E19" i="3"/>
  <c r="D232" i="1"/>
  <c r="D231" i="1" s="1"/>
  <c r="D228" i="1" s="1"/>
  <c r="AC293" i="1"/>
  <c r="AM49" i="2"/>
  <c r="D252" i="1"/>
  <c r="AG22" i="2"/>
  <c r="AF54" i="1"/>
  <c r="AF53" i="1" s="1"/>
  <c r="F142" i="1"/>
  <c r="F45" i="1" s="1"/>
  <c r="L335" i="1"/>
  <c r="L334" i="1" s="1"/>
  <c r="D183" i="1"/>
  <c r="D182" i="1" s="1"/>
  <c r="D179" i="1" s="1"/>
  <c r="I348" i="1"/>
  <c r="AH73" i="2"/>
  <c r="AH71" i="2" s="1"/>
  <c r="AG25" i="2"/>
  <c r="AG24" i="2"/>
  <c r="U251" i="1"/>
  <c r="U250" i="1" s="1"/>
  <c r="U227" i="1" s="1"/>
  <c r="AG36" i="2"/>
  <c r="V100" i="1"/>
  <c r="V74" i="1" s="1"/>
  <c r="V73" i="1" s="1"/>
  <c r="T205" i="1"/>
  <c r="T201" i="1" s="1"/>
  <c r="F251" i="1"/>
  <c r="F250" i="1" s="1"/>
  <c r="P356" i="1"/>
  <c r="AC356" i="1" s="1"/>
  <c r="BA37" i="2"/>
  <c r="AZ37" i="2" s="1"/>
  <c r="AT37" i="2" s="1"/>
  <c r="Z335" i="1"/>
  <c r="Z334" i="1" s="1"/>
  <c r="Z333" i="1" s="1"/>
  <c r="Z332" i="1" s="1"/>
  <c r="J39" i="1"/>
  <c r="I39" i="1" s="1"/>
  <c r="AA47" i="1"/>
  <c r="AA100" i="1"/>
  <c r="AA74" i="1" s="1"/>
  <c r="AA73" i="1" s="1"/>
  <c r="AG23" i="2"/>
  <c r="Q143" i="1"/>
  <c r="Q46" i="1" s="1"/>
  <c r="BG94" i="2"/>
  <c r="AC200" i="1"/>
  <c r="AG18" i="2"/>
  <c r="AA40" i="1"/>
  <c r="K75" i="1"/>
  <c r="K38" i="1" s="1"/>
  <c r="AN64" i="2"/>
  <c r="AN63" i="2" s="1"/>
  <c r="O100" i="1"/>
  <c r="C323" i="1"/>
  <c r="AC323" i="1" s="1"/>
  <c r="K335" i="1"/>
  <c r="K334" i="1" s="1"/>
  <c r="K333" i="1" s="1"/>
  <c r="K332" i="1" s="1"/>
  <c r="AC344" i="1"/>
  <c r="I280" i="1"/>
  <c r="I279" i="1" s="1"/>
  <c r="BB42" i="2"/>
  <c r="BB13" i="2" s="1"/>
  <c r="AM64" i="2"/>
  <c r="AM63" i="2" s="1"/>
  <c r="W266" i="1"/>
  <c r="J100" i="1"/>
  <c r="J74" i="1" s="1"/>
  <c r="J73" i="1" s="1"/>
  <c r="AB251" i="1"/>
  <c r="AB250" i="1" s="1"/>
  <c r="G205" i="1"/>
  <c r="G201" i="1" s="1"/>
  <c r="E62" i="2"/>
  <c r="I253" i="1"/>
  <c r="I252" i="1" s="1"/>
  <c r="Z38" i="1"/>
  <c r="AC153" i="1"/>
  <c r="AG33" i="2"/>
  <c r="C180" i="1"/>
  <c r="AC180" i="1" s="1"/>
  <c r="D210" i="1"/>
  <c r="D209" i="1" s="1"/>
  <c r="AC362" i="1"/>
  <c r="O205" i="1"/>
  <c r="O201" i="1" s="1"/>
  <c r="AC350" i="1"/>
  <c r="AG92" i="2"/>
  <c r="S100" i="1"/>
  <c r="S74" i="1" s="1"/>
  <c r="S73" i="1" s="1"/>
  <c r="AC84" i="1"/>
  <c r="AC385" i="1"/>
  <c r="C232" i="1"/>
  <c r="AC232" i="1" s="1"/>
  <c r="BG70" i="2"/>
  <c r="G142" i="1"/>
  <c r="G45" i="1" s="1"/>
  <c r="AB335" i="1"/>
  <c r="AB334" i="1" s="1"/>
  <c r="AB333" i="1" s="1"/>
  <c r="AB332" i="1" s="1"/>
  <c r="P322" i="1"/>
  <c r="AC226" i="1"/>
  <c r="AG51" i="2"/>
  <c r="C51" i="2" s="1"/>
  <c r="E48" i="2"/>
  <c r="AG17" i="2"/>
  <c r="AN89" i="2"/>
  <c r="AN88" i="2" s="1"/>
  <c r="D322" i="1"/>
  <c r="D321" i="1" s="1"/>
  <c r="D320" i="1" s="1"/>
  <c r="D336" i="1"/>
  <c r="AC109" i="1"/>
  <c r="J17" i="3"/>
  <c r="D17" i="3" s="1"/>
  <c r="C280" i="1"/>
  <c r="E47" i="1"/>
  <c r="D83" i="1"/>
  <c r="D78" i="1" s="1"/>
  <c r="D75" i="1" s="1"/>
  <c r="C341" i="1"/>
  <c r="I205" i="1"/>
  <c r="I201" i="1" s="1"/>
  <c r="J36" i="1"/>
  <c r="I36" i="1" s="1"/>
  <c r="D279" i="1"/>
  <c r="W39" i="1"/>
  <c r="AH51" i="2"/>
  <c r="AH49" i="2" s="1"/>
  <c r="Q252" i="1"/>
  <c r="AM72" i="2"/>
  <c r="AM71" i="2" s="1"/>
  <c r="J336" i="1"/>
  <c r="P114" i="1"/>
  <c r="AR42" i="2"/>
  <c r="AR13" i="2" s="1"/>
  <c r="C211" i="1"/>
  <c r="AC211" i="1" s="1"/>
  <c r="F40" i="1"/>
  <c r="M45" i="1"/>
  <c r="Z100" i="1"/>
  <c r="AH110" i="2"/>
  <c r="AH108" i="2" s="1"/>
  <c r="C269" i="1"/>
  <c r="E335" i="1"/>
  <c r="E334" i="1" s="1"/>
  <c r="E333" i="1" s="1"/>
  <c r="E332" i="1" s="1"/>
  <c r="Y142" i="1"/>
  <c r="Y45" i="1" s="1"/>
  <c r="T335" i="1"/>
  <c r="T44" i="1" s="1"/>
  <c r="L251" i="1"/>
  <c r="L250" i="1" s="1"/>
  <c r="L227" i="1" s="1"/>
  <c r="J372" i="1"/>
  <c r="J371" i="1" s="1"/>
  <c r="K142" i="1"/>
  <c r="K45" i="1" s="1"/>
  <c r="Q322" i="1"/>
  <c r="Q321" i="1" s="1"/>
  <c r="Q320" i="1" s="1"/>
  <c r="AC223" i="1"/>
  <c r="D39" i="1"/>
  <c r="N335" i="1"/>
  <c r="N334" i="1" s="1"/>
  <c r="F100" i="1"/>
  <c r="AC77" i="1"/>
  <c r="BG62" i="2"/>
  <c r="BG81" i="2"/>
  <c r="AG29" i="2"/>
  <c r="C202" i="1"/>
  <c r="AC202" i="1" s="1"/>
  <c r="W100" i="1"/>
  <c r="W74" i="1" s="1"/>
  <c r="W73" i="1" s="1"/>
  <c r="O47" i="1"/>
  <c r="I47" i="1" s="1"/>
  <c r="H335" i="1"/>
  <c r="H334" i="1" s="1"/>
  <c r="H41" i="1" s="1"/>
  <c r="E100" i="1"/>
  <c r="Y227" i="1"/>
  <c r="D158" i="1"/>
  <c r="T39" i="8"/>
  <c r="U39" i="8"/>
  <c r="S75" i="8"/>
  <c r="S72" i="8" s="1"/>
  <c r="G75" i="8"/>
  <c r="G72" i="8" s="1"/>
  <c r="Q76" i="8"/>
  <c r="Q75" i="8" s="1"/>
  <c r="Q72" i="8" s="1"/>
  <c r="Q39" i="8"/>
  <c r="R182" i="8"/>
  <c r="R165" i="8" s="1"/>
  <c r="R43" i="8" s="1"/>
  <c r="S39" i="8"/>
  <c r="X40" i="8"/>
  <c r="Q38" i="8"/>
  <c r="BA89" i="2"/>
  <c r="BA88" i="2" s="1"/>
  <c r="Q56" i="1"/>
  <c r="Q43" i="1"/>
  <c r="E76" i="2"/>
  <c r="BG54" i="2"/>
  <c r="AC390" i="1"/>
  <c r="E142" i="1"/>
  <c r="E45" i="1" s="1"/>
  <c r="H142" i="1"/>
  <c r="H45" i="1" s="1"/>
  <c r="Y40" i="1"/>
  <c r="AC353" i="1"/>
  <c r="W252" i="1"/>
  <c r="E205" i="1"/>
  <c r="E201" i="1" s="1"/>
  <c r="E43" i="1"/>
  <c r="BG95" i="2"/>
  <c r="O335" i="1"/>
  <c r="O334" i="1" s="1"/>
  <c r="G47" i="1"/>
  <c r="AC271" i="1"/>
  <c r="C346" i="1"/>
  <c r="C345" i="1" s="1"/>
  <c r="K46" i="1"/>
  <c r="J46" i="1" s="1"/>
  <c r="I46" i="1" s="1"/>
  <c r="K251" i="1"/>
  <c r="K250" i="1" s="1"/>
  <c r="K227" i="1" s="1"/>
  <c r="Z47" i="1"/>
  <c r="D36" i="1"/>
  <c r="AG103" i="2"/>
  <c r="C103" i="2" s="1"/>
  <c r="P361" i="1"/>
  <c r="P360" i="1" s="1"/>
  <c r="AN56" i="2"/>
  <c r="AN55" i="2" s="1"/>
  <c r="V205" i="1"/>
  <c r="V201" i="1" s="1"/>
  <c r="C191" i="1"/>
  <c r="AC191" i="1" s="1"/>
  <c r="AC194" i="1"/>
  <c r="E251" i="1"/>
  <c r="E250" i="1" s="1"/>
  <c r="E227" i="1" s="1"/>
  <c r="I372" i="1"/>
  <c r="I371" i="1" s="1"/>
  <c r="H40" i="1"/>
  <c r="D48" i="1"/>
  <c r="AN102" i="2"/>
  <c r="AM78" i="2"/>
  <c r="AN77" i="2"/>
  <c r="U75" i="1"/>
  <c r="U38" i="1" s="1"/>
  <c r="AG27" i="2"/>
  <c r="AN82" i="2"/>
  <c r="E70" i="2"/>
  <c r="Q65" i="1"/>
  <c r="Q64" i="1" s="1"/>
  <c r="BG106" i="2"/>
  <c r="BG112" i="2"/>
  <c r="AU102" i="2"/>
  <c r="AC382" i="1"/>
  <c r="AC343" i="1"/>
  <c r="AC270" i="1"/>
  <c r="I326" i="1"/>
  <c r="I322" i="1" s="1"/>
  <c r="I321" i="1" s="1"/>
  <c r="I320" i="1" s="1"/>
  <c r="N45" i="1"/>
  <c r="C239" i="1"/>
  <c r="C238" i="1" s="1"/>
  <c r="E95" i="2"/>
  <c r="I74" i="1"/>
  <c r="I73" i="1" s="1"/>
  <c r="G100" i="1"/>
  <c r="C114" i="1"/>
  <c r="C301" i="1"/>
  <c r="C300" i="1" s="1"/>
  <c r="C71" i="1"/>
  <c r="K19" i="3"/>
  <c r="C317" i="1"/>
  <c r="C316" i="1" s="1"/>
  <c r="AH104" i="2"/>
  <c r="AH102" i="2" s="1"/>
  <c r="D114" i="1"/>
  <c r="C19" i="1"/>
  <c r="AC19" i="1" s="1"/>
  <c r="J43" i="1"/>
  <c r="I43" i="1" s="1"/>
  <c r="AG21" i="2"/>
  <c r="J266" i="1"/>
  <c r="J251" i="1" s="1"/>
  <c r="J250" i="1" s="1"/>
  <c r="J227" i="1" s="1"/>
  <c r="AG30" i="2"/>
  <c r="AC207" i="1"/>
  <c r="D266" i="1"/>
  <c r="Y47" i="1"/>
  <c r="V47" i="1"/>
  <c r="AG35" i="2"/>
  <c r="AG26" i="2"/>
  <c r="BG76" i="2"/>
  <c r="AZ82" i="2"/>
  <c r="AC255" i="1"/>
  <c r="O45" i="1"/>
  <c r="H251" i="1"/>
  <c r="H250" i="1" s="1"/>
  <c r="H227" i="1" s="1"/>
  <c r="AG19" i="2"/>
  <c r="E91" i="2"/>
  <c r="Q266" i="1"/>
  <c r="U100" i="1"/>
  <c r="U335" i="1"/>
  <c r="U334" i="1" s="1"/>
  <c r="U333" i="1" s="1"/>
  <c r="U332" i="1" s="1"/>
  <c r="Q182" i="1"/>
  <c r="Q179" i="1" s="1"/>
  <c r="C143" i="1"/>
  <c r="O251" i="1"/>
  <c r="O250" i="1" s="1"/>
  <c r="O227" i="1" s="1"/>
  <c r="AG15" i="2"/>
  <c r="M251" i="1"/>
  <c r="M250" i="1" s="1"/>
  <c r="M227" i="1" s="1"/>
  <c r="AC244" i="1"/>
  <c r="R38" i="1"/>
  <c r="AC188" i="1"/>
  <c r="S335" i="1"/>
  <c r="S44" i="1" s="1"/>
  <c r="AT24" i="2"/>
  <c r="AT18" i="2"/>
  <c r="AT22" i="2"/>
  <c r="AT28" i="2"/>
  <c r="W340" i="1"/>
  <c r="W336" i="1" s="1"/>
  <c r="C326" i="1"/>
  <c r="C322" i="1" s="1"/>
  <c r="C321" i="1" s="1"/>
  <c r="C320" i="1" s="1"/>
  <c r="P239" i="1"/>
  <c r="P238" i="1" s="1"/>
  <c r="BG48" i="2"/>
  <c r="AG32" i="2"/>
  <c r="AG84" i="2"/>
  <c r="AC233" i="1"/>
  <c r="R100" i="1"/>
  <c r="X40" i="1"/>
  <c r="X47" i="1"/>
  <c r="AC364" i="1"/>
  <c r="W372" i="1"/>
  <c r="W371" i="1" s="1"/>
  <c r="AT20" i="2"/>
  <c r="AT26" i="2"/>
  <c r="AT32" i="2"/>
  <c r="AC90" i="1"/>
  <c r="Q39" i="1"/>
  <c r="I355" i="1"/>
  <c r="I354" i="1" s="1"/>
  <c r="AH84" i="2"/>
  <c r="AH82" i="2" s="1"/>
  <c r="AH67" i="2"/>
  <c r="AH63" i="2" s="1"/>
  <c r="M75" i="1"/>
  <c r="M74" i="1" s="1"/>
  <c r="M73" i="1" s="1"/>
  <c r="C379" i="1"/>
  <c r="AC379" i="1" s="1"/>
  <c r="E106" i="2"/>
  <c r="BG66" i="2"/>
  <c r="AC381" i="1"/>
  <c r="Y335" i="1"/>
  <c r="AH338" i="1" s="1"/>
  <c r="AB45" i="1"/>
  <c r="H38" i="1"/>
  <c r="C361" i="1"/>
  <c r="C360" i="1" s="1"/>
  <c r="K100" i="1"/>
  <c r="D143" i="1"/>
  <c r="D46" i="1" s="1"/>
  <c r="AC139" i="1"/>
  <c r="T47" i="1"/>
  <c r="Q83" i="1"/>
  <c r="Q78" i="1" s="1"/>
  <c r="Q40" i="1" s="1"/>
  <c r="AN108" i="2"/>
  <c r="AM109" i="2"/>
  <c r="AC249" i="1"/>
  <c r="C248" i="1"/>
  <c r="P351" i="1"/>
  <c r="AC351" i="1" s="1"/>
  <c r="V348" i="1"/>
  <c r="R227" i="1"/>
  <c r="R142" i="1"/>
  <c r="R46" i="1"/>
  <c r="V290" i="1"/>
  <c r="P292" i="1"/>
  <c r="P290" i="1" s="1"/>
  <c r="P289" i="1" s="1"/>
  <c r="Z46" i="1"/>
  <c r="Z142" i="1"/>
  <c r="V345" i="1"/>
  <c r="P346" i="1"/>
  <c r="I365" i="1"/>
  <c r="C366" i="1"/>
  <c r="C164" i="1"/>
  <c r="AC151" i="1"/>
  <c r="AM44" i="2"/>
  <c r="AM43" i="2" s="1"/>
  <c r="AN43" i="2"/>
  <c r="C276" i="1"/>
  <c r="I275" i="1"/>
  <c r="AM14" i="2"/>
  <c r="BG91" i="2"/>
  <c r="BG107" i="2"/>
  <c r="AG31" i="2"/>
  <c r="Q347" i="1"/>
  <c r="AN14" i="2"/>
  <c r="P264" i="1"/>
  <c r="AC264" i="1" s="1"/>
  <c r="J205" i="1"/>
  <c r="J201" i="1" s="1"/>
  <c r="C339" i="1"/>
  <c r="I337" i="1"/>
  <c r="I267" i="1"/>
  <c r="C268" i="1"/>
  <c r="W38" i="1"/>
  <c r="AC294" i="1"/>
  <c r="AM56" i="2"/>
  <c r="AM55" i="2" s="1"/>
  <c r="AG57" i="2"/>
  <c r="C57" i="2" s="1"/>
  <c r="P355" i="1"/>
  <c r="P354" i="1" s="1"/>
  <c r="X227" i="1"/>
  <c r="M335" i="1"/>
  <c r="AC308" i="1"/>
  <c r="C306" i="1"/>
  <c r="AC306" i="1" s="1"/>
  <c r="AC99" i="1"/>
  <c r="C98" i="1"/>
  <c r="E74" i="2"/>
  <c r="BA82" i="2"/>
  <c r="AA44" i="1"/>
  <c r="AT23" i="2"/>
  <c r="AT19" i="2"/>
  <c r="AT25" i="2"/>
  <c r="AT29" i="2"/>
  <c r="AC135" i="1"/>
  <c r="X142" i="1"/>
  <c r="X45" i="1" s="1"/>
  <c r="X46" i="1"/>
  <c r="P221" i="1"/>
  <c r="P220" i="1" s="1"/>
  <c r="P205" i="1" s="1"/>
  <c r="P49" i="1"/>
  <c r="Q48" i="1"/>
  <c r="G335" i="1"/>
  <c r="J347" i="1"/>
  <c r="W40" i="1"/>
  <c r="AH92" i="2"/>
  <c r="AH88" i="2" s="1"/>
  <c r="AH79" i="2"/>
  <c r="AH77" i="2" s="1"/>
  <c r="AG80" i="2"/>
  <c r="BG80" i="2" s="1"/>
  <c r="AC224" i="1"/>
  <c r="AJ42" i="2"/>
  <c r="AJ13" i="2" s="1"/>
  <c r="C186" i="1"/>
  <c r="I184" i="1"/>
  <c r="I183" i="1" s="1"/>
  <c r="I182" i="1" s="1"/>
  <c r="I179" i="1" s="1"/>
  <c r="AG60" i="2"/>
  <c r="C60" i="2" s="1"/>
  <c r="AH59" i="2"/>
  <c r="AH55" i="2" s="1"/>
  <c r="AG90" i="2"/>
  <c r="AM89" i="2"/>
  <c r="AM88" i="2" s="1"/>
  <c r="V40" i="1"/>
  <c r="BG113" i="2"/>
  <c r="P374" i="1"/>
  <c r="V373" i="1"/>
  <c r="V372" i="1" s="1"/>
  <c r="V371" i="1" s="1"/>
  <c r="P196" i="1"/>
  <c r="AC197" i="1"/>
  <c r="Y38" i="1"/>
  <c r="AC263" i="1"/>
  <c r="P253" i="1"/>
  <c r="T46" i="1"/>
  <c r="T142" i="1"/>
  <c r="Q221" i="1"/>
  <c r="Q220" i="1" s="1"/>
  <c r="Q205" i="1" s="1"/>
  <c r="Q201" i="1" s="1"/>
  <c r="AC134" i="1"/>
  <c r="AC309" i="1"/>
  <c r="F44" i="1"/>
  <c r="F334" i="1"/>
  <c r="AT16" i="2"/>
  <c r="AT21" i="2"/>
  <c r="AT27" i="2"/>
  <c r="AT33" i="2"/>
  <c r="Q100" i="1"/>
  <c r="S38" i="1"/>
  <c r="AG104" i="2"/>
  <c r="C104" i="2" s="1"/>
  <c r="AC363" i="1"/>
  <c r="AM82" i="2"/>
  <c r="AG83" i="2"/>
  <c r="C83" i="2" s="1"/>
  <c r="AC312" i="1"/>
  <c r="C311" i="1"/>
  <c r="AC311" i="1" s="1"/>
  <c r="AG67" i="2"/>
  <c r="AC338" i="1"/>
  <c r="AT15" i="2"/>
  <c r="S251" i="1"/>
  <c r="S250" i="1" s="1"/>
  <c r="S227" i="1" s="1"/>
  <c r="P83" i="1"/>
  <c r="P78" i="1" s="1"/>
  <c r="AC145" i="1"/>
  <c r="C290" i="1"/>
  <c r="C289" i="1" s="1"/>
  <c r="C368" i="1"/>
  <c r="C367" i="1" s="1"/>
  <c r="AC369" i="1"/>
  <c r="AH98" i="2"/>
  <c r="AH96" i="2" s="1"/>
  <c r="AG100" i="2"/>
  <c r="AI42" i="2"/>
  <c r="AI13" i="2" s="1"/>
  <c r="P279" i="1"/>
  <c r="T38" i="1"/>
  <c r="AC352" i="1"/>
  <c r="AB304" i="1"/>
  <c r="AB303" i="1" s="1"/>
  <c r="AB38" i="1"/>
  <c r="R56" i="1"/>
  <c r="AB205" i="1"/>
  <c r="AB201" i="1" s="1"/>
  <c r="E101" i="2"/>
  <c r="BG101" i="2"/>
  <c r="C253" i="1"/>
  <c r="C252" i="1" s="1"/>
  <c r="P107" i="1"/>
  <c r="P101" i="1" s="1"/>
  <c r="AC108" i="1"/>
  <c r="F38" i="1"/>
  <c r="X38" i="1"/>
  <c r="AC349" i="1"/>
  <c r="C348" i="1"/>
  <c r="C355" i="1"/>
  <c r="P143" i="1"/>
  <c r="P142" i="1" s="1"/>
  <c r="AC370" i="1"/>
  <c r="P368" i="1"/>
  <c r="C17" i="3"/>
  <c r="AG110" i="2"/>
  <c r="W205" i="1"/>
  <c r="W201" i="1" s="1"/>
  <c r="W45" i="1"/>
  <c r="E87" i="2"/>
  <c r="BG87" i="2"/>
  <c r="G38" i="1"/>
  <c r="N38" i="1"/>
  <c r="N74" i="1"/>
  <c r="AH14" i="2"/>
  <c r="AG16" i="2"/>
  <c r="AA38" i="1"/>
  <c r="P67" i="1"/>
  <c r="AC69" i="1"/>
  <c r="C220" i="1"/>
  <c r="L38" i="1"/>
  <c r="L74" i="1"/>
  <c r="C48" i="1"/>
  <c r="AC50" i="1"/>
  <c r="U64" i="1"/>
  <c r="V251" i="1"/>
  <c r="V250" i="1" s="1"/>
  <c r="P57" i="1"/>
  <c r="AC57" i="1" s="1"/>
  <c r="D40" i="1"/>
  <c r="AC229" i="1"/>
  <c r="Z179" i="1"/>
  <c r="E38" i="1"/>
  <c r="AG73" i="2"/>
  <c r="AU63" i="2"/>
  <c r="P198" i="1"/>
  <c r="AC198" i="1" s="1"/>
  <c r="AC199" i="1"/>
  <c r="AW63" i="2"/>
  <c r="AU55" i="2"/>
  <c r="AW88" i="2"/>
  <c r="AT51" i="2"/>
  <c r="D51" i="2" s="1"/>
  <c r="E53" i="2"/>
  <c r="AT17" i="2"/>
  <c r="AU14" i="2"/>
  <c r="P183" i="1"/>
  <c r="AT69" i="2"/>
  <c r="BG105" i="2"/>
  <c r="AW55" i="2"/>
  <c r="AT98" i="2"/>
  <c r="BG61" i="2"/>
  <c r="AT59" i="2"/>
  <c r="D59" i="2" s="1"/>
  <c r="AU51" i="2"/>
  <c r="AU49" i="2" s="1"/>
  <c r="AT73" i="2"/>
  <c r="D73" i="2" s="1"/>
  <c r="AU73" i="2"/>
  <c r="AU71" i="2" s="1"/>
  <c r="AC296" i="1"/>
  <c r="P295" i="1"/>
  <c r="BG75" i="2"/>
  <c r="E52" i="2"/>
  <c r="BG52" i="2"/>
  <c r="AU79" i="2"/>
  <c r="AU77" i="2" s="1"/>
  <c r="AT86" i="2"/>
  <c r="AV42" i="2"/>
  <c r="AV13" i="2" s="1"/>
  <c r="AT93" i="2"/>
  <c r="D93" i="2" s="1"/>
  <c r="AU92" i="2"/>
  <c r="AU88" i="2" s="1"/>
  <c r="AT47" i="2"/>
  <c r="D47" i="2" s="1"/>
  <c r="AU45" i="2"/>
  <c r="AU43" i="2" s="1"/>
  <c r="AT111" i="2"/>
  <c r="D111" i="2" s="1"/>
  <c r="AU110" i="2"/>
  <c r="AU108" i="2" s="1"/>
  <c r="N327" i="8"/>
  <c r="K327" i="8"/>
  <c r="I239" i="8"/>
  <c r="I39" i="8" s="1"/>
  <c r="I236" i="8"/>
  <c r="D329" i="8"/>
  <c r="D328" i="8" s="1"/>
  <c r="C331" i="8"/>
  <c r="AC331" i="8" s="1"/>
  <c r="G43" i="8"/>
  <c r="F234" i="8"/>
  <c r="F233" i="8" s="1"/>
  <c r="L40" i="8"/>
  <c r="K40" i="8"/>
  <c r="H46" i="8"/>
  <c r="T165" i="8"/>
  <c r="H43" i="8"/>
  <c r="J38" i="8"/>
  <c r="O36" i="8"/>
  <c r="O34" i="8" s="1"/>
  <c r="O33" i="8" s="1"/>
  <c r="O31" i="8" s="1"/>
  <c r="O30" i="8" s="1"/>
  <c r="I482" i="8"/>
  <c r="I475" i="8" s="1"/>
  <c r="I474" i="8" s="1"/>
  <c r="H37" i="8"/>
  <c r="H39" i="8"/>
  <c r="I341" i="8"/>
  <c r="I329" i="8" s="1"/>
  <c r="I328" i="8" s="1"/>
  <c r="I42" i="8"/>
  <c r="E43" i="8"/>
  <c r="H329" i="8"/>
  <c r="H328" i="8" s="1"/>
  <c r="H327" i="8" s="1"/>
  <c r="H40" i="8"/>
  <c r="J355" i="8"/>
  <c r="J354" i="8" s="1"/>
  <c r="J327" i="8" s="1"/>
  <c r="G46" i="8"/>
  <c r="G37" i="8"/>
  <c r="G39" i="8"/>
  <c r="G329" i="8"/>
  <c r="G328" i="8" s="1"/>
  <c r="G327" i="8" s="1"/>
  <c r="G40" i="8"/>
  <c r="I366" i="8"/>
  <c r="I355" i="8" s="1"/>
  <c r="I354" i="8" s="1"/>
  <c r="I41" i="8"/>
  <c r="N40" i="8"/>
  <c r="D235" i="8"/>
  <c r="E327" i="8"/>
  <c r="C242" i="8"/>
  <c r="C239" i="8" s="1"/>
  <c r="AC239" i="8" s="1"/>
  <c r="F40" i="8"/>
  <c r="F329" i="8"/>
  <c r="F328" i="8" s="1"/>
  <c r="F327" i="8" s="1"/>
  <c r="J41" i="8"/>
  <c r="C41" i="8" s="1"/>
  <c r="AC41" i="8" s="1"/>
  <c r="E46" i="8"/>
  <c r="U165" i="8"/>
  <c r="D38" i="8"/>
  <c r="S46" i="8"/>
  <c r="S37" i="8"/>
  <c r="S40" i="8"/>
  <c r="Y43" i="8"/>
  <c r="P329" i="8"/>
  <c r="C366" i="8"/>
  <c r="N14" i="2"/>
  <c r="D273" i="8"/>
  <c r="D272" i="8" s="1"/>
  <c r="E39" i="8"/>
  <c r="E40" i="8"/>
  <c r="F46" i="8"/>
  <c r="F43" i="8"/>
  <c r="Y51" i="8"/>
  <c r="Y50" i="8" s="1"/>
  <c r="F39" i="8"/>
  <c r="C482" i="8"/>
  <c r="C480" i="8"/>
  <c r="AC480" i="8" s="1"/>
  <c r="J42" i="8"/>
  <c r="J40" i="8"/>
  <c r="D263" i="8"/>
  <c r="D262" i="8" s="1"/>
  <c r="D257" i="8" s="1"/>
  <c r="E234" i="8"/>
  <c r="E233" i="8" s="1"/>
  <c r="D83" i="8"/>
  <c r="D79" i="8" s="1"/>
  <c r="D39" i="8" s="1"/>
  <c r="C39" i="8" s="1"/>
  <c r="T37" i="8"/>
  <c r="C236" i="8"/>
  <c r="V482" i="8"/>
  <c r="V46" i="8"/>
  <c r="BA108" i="2"/>
  <c r="AZ108" i="2"/>
  <c r="BE42" i="2"/>
  <c r="BA96" i="2"/>
  <c r="AZ97" i="2"/>
  <c r="AZ89" i="2"/>
  <c r="AZ88" i="2" s="1"/>
  <c r="AZ72" i="2"/>
  <c r="BA71" i="2"/>
  <c r="BA102" i="2"/>
  <c r="AZ103" i="2"/>
  <c r="AZ77" i="2"/>
  <c r="AT78" i="2"/>
  <c r="D78" i="2" s="1"/>
  <c r="AZ64" i="2"/>
  <c r="AZ63" i="2" s="1"/>
  <c r="AT65" i="2"/>
  <c r="D65" i="2" s="1"/>
  <c r="AA333" i="1"/>
  <c r="BG44" i="2"/>
  <c r="BA56" i="2"/>
  <c r="BA55" i="2" s="1"/>
  <c r="AZ57" i="2"/>
  <c r="AC384" i="1"/>
  <c r="AT50" i="2"/>
  <c r="D50" i="2" s="1"/>
  <c r="AZ49" i="2"/>
  <c r="AT89" i="2"/>
  <c r="D89" i="2" s="1"/>
  <c r="BC13" i="2"/>
  <c r="V341" i="1"/>
  <c r="P342" i="1"/>
  <c r="C57" i="8"/>
  <c r="D475" i="8"/>
  <c r="D474" i="8" s="1"/>
  <c r="R39" i="8"/>
  <c r="D195" i="8"/>
  <c r="D182" i="8" s="1"/>
  <c r="D165" i="8" s="1"/>
  <c r="E37" i="8"/>
  <c r="E75" i="8"/>
  <c r="N43" i="8"/>
  <c r="N53" i="8"/>
  <c r="C83" i="8"/>
  <c r="C79" i="8" s="1"/>
  <c r="C76" i="8" s="1"/>
  <c r="X37" i="8"/>
  <c r="M43" i="8"/>
  <c r="M53" i="8"/>
  <c r="J37" i="8"/>
  <c r="F37" i="8"/>
  <c r="F75" i="8"/>
  <c r="AA37" i="8"/>
  <c r="K53" i="8"/>
  <c r="K43" i="8"/>
  <c r="J482" i="8"/>
  <c r="J475" i="8" s="1"/>
  <c r="J474" i="8" s="1"/>
  <c r="J46" i="8"/>
  <c r="D52" i="8"/>
  <c r="L37" i="8"/>
  <c r="X43" i="8"/>
  <c r="X53" i="8"/>
  <c r="L43" i="8"/>
  <c r="L53" i="8"/>
  <c r="J52" i="8"/>
  <c r="K37" i="8"/>
  <c r="C208" i="8"/>
  <c r="C195" i="8" s="1"/>
  <c r="AC195" i="8" s="1"/>
  <c r="D42" i="8"/>
  <c r="C18" i="8"/>
  <c r="D14" i="8"/>
  <c r="R37" i="8"/>
  <c r="C263" i="8"/>
  <c r="AC263" i="8" s="1"/>
  <c r="E40" i="2" l="1"/>
  <c r="L71" i="2"/>
  <c r="F72" i="2"/>
  <c r="AC482" i="8"/>
  <c r="T14" i="2"/>
  <c r="D100" i="1"/>
  <c r="X44" i="1"/>
  <c r="R55" i="1"/>
  <c r="Q55" i="1"/>
  <c r="BA13" i="2"/>
  <c r="AZ13" i="2" s="1"/>
  <c r="C401" i="8"/>
  <c r="AC401" i="8" s="1"/>
  <c r="Q51" i="8"/>
  <c r="Q50" i="8" s="1"/>
  <c r="X41" i="1"/>
  <c r="C376" i="1"/>
  <c r="C279" i="1"/>
  <c r="AC238" i="1"/>
  <c r="G74" i="1"/>
  <c r="G73" i="1" s="1"/>
  <c r="C210" i="1"/>
  <c r="AC210" i="1" s="1"/>
  <c r="H74" i="1"/>
  <c r="H73" i="1" s="1"/>
  <c r="Y44" i="1"/>
  <c r="Y334" i="1"/>
  <c r="Y333" i="1" s="1"/>
  <c r="Y332" i="1" s="1"/>
  <c r="AA41" i="1"/>
  <c r="K17" i="3"/>
  <c r="C340" i="1"/>
  <c r="L44" i="1"/>
  <c r="D251" i="1"/>
  <c r="D250" i="1" s="1"/>
  <c r="D47" i="1"/>
  <c r="C373" i="1"/>
  <c r="H333" i="1"/>
  <c r="H332" i="1" s="1"/>
  <c r="H44" i="1"/>
  <c r="E74" i="1"/>
  <c r="E73" i="1" s="1"/>
  <c r="E54" i="1" s="1"/>
  <c r="E53" i="1" s="1"/>
  <c r="Q335" i="1"/>
  <c r="Q334" i="1" s="1"/>
  <c r="Q333" i="1" s="1"/>
  <c r="Q332" i="1" s="1"/>
  <c r="P347" i="1"/>
  <c r="N44" i="1"/>
  <c r="D205" i="1"/>
  <c r="D201" i="1" s="1"/>
  <c r="P100" i="1"/>
  <c r="W251" i="1"/>
  <c r="W250" i="1" s="1"/>
  <c r="W227" i="1" s="1"/>
  <c r="AC483" i="8"/>
  <c r="P475" i="8"/>
  <c r="P474" i="8" s="1"/>
  <c r="C355" i="8"/>
  <c r="C354" i="8" s="1"/>
  <c r="AC366" i="8"/>
  <c r="P165" i="8"/>
  <c r="P43" i="8" s="1"/>
  <c r="P328" i="8"/>
  <c r="P83" i="8"/>
  <c r="AC123" i="8"/>
  <c r="P445" i="8"/>
  <c r="AC446" i="8"/>
  <c r="C273" i="8"/>
  <c r="C272" i="8" s="1"/>
  <c r="C70" i="1"/>
  <c r="AC71" i="1"/>
  <c r="C15" i="2"/>
  <c r="BG90" i="2"/>
  <c r="C90" i="2"/>
  <c r="E90" i="2" s="1"/>
  <c r="C26" i="2"/>
  <c r="C33" i="2"/>
  <c r="C17" i="2"/>
  <c r="C28" i="2"/>
  <c r="J45" i="1"/>
  <c r="I45" i="1" s="1"/>
  <c r="Q75" i="1"/>
  <c r="Q38" i="1" s="1"/>
  <c r="D37" i="2"/>
  <c r="D17" i="2"/>
  <c r="D28" i="2"/>
  <c r="D33" i="2"/>
  <c r="BG104" i="2"/>
  <c r="BG69" i="2"/>
  <c r="D69" i="2"/>
  <c r="AT84" i="2"/>
  <c r="D84" i="2" s="1"/>
  <c r="D86" i="2"/>
  <c r="D29" i="2"/>
  <c r="D24" i="2"/>
  <c r="D22" i="2"/>
  <c r="D25" i="2"/>
  <c r="D15" i="2"/>
  <c r="D32" i="2"/>
  <c r="D16" i="2"/>
  <c r="D23" i="2"/>
  <c r="C22" i="2"/>
  <c r="C24" i="2"/>
  <c r="C19" i="2"/>
  <c r="C34" i="2"/>
  <c r="E34" i="2" s="1"/>
  <c r="C18" i="2"/>
  <c r="C25" i="2"/>
  <c r="C36" i="2"/>
  <c r="E36" i="2" s="1"/>
  <c r="C20" i="2"/>
  <c r="C31" i="2"/>
  <c r="E31" i="2" s="1"/>
  <c r="C23" i="2"/>
  <c r="C29" i="2"/>
  <c r="C35" i="2"/>
  <c r="E35" i="2" s="1"/>
  <c r="C30" i="2"/>
  <c r="E30" i="2" s="1"/>
  <c r="C37" i="2"/>
  <c r="C21" i="2"/>
  <c r="C32" i="2"/>
  <c r="C16" i="2"/>
  <c r="C27" i="2"/>
  <c r="E38" i="2"/>
  <c r="AF21" i="2"/>
  <c r="D21" i="2"/>
  <c r="D39" i="2"/>
  <c r="E39" i="2" s="1"/>
  <c r="AF39" i="2"/>
  <c r="D26" i="2"/>
  <c r="AF26" i="2"/>
  <c r="D19" i="2"/>
  <c r="AF19" i="2"/>
  <c r="C112" i="2"/>
  <c r="E112" i="2" s="1"/>
  <c r="AF112" i="2"/>
  <c r="D20" i="2"/>
  <c r="AF20" i="2"/>
  <c r="AF18" i="2"/>
  <c r="D18" i="2"/>
  <c r="D27" i="2"/>
  <c r="AF27" i="2"/>
  <c r="S100" i="2"/>
  <c r="T98" i="2"/>
  <c r="T96" i="2" s="1"/>
  <c r="T42" i="2" s="1"/>
  <c r="I42" i="2"/>
  <c r="K108" i="2"/>
  <c r="K42" i="2" s="1"/>
  <c r="J108" i="2"/>
  <c r="J42" i="2" s="1"/>
  <c r="U13" i="2"/>
  <c r="T13" i="2" s="1"/>
  <c r="S14" i="2"/>
  <c r="N42" i="2"/>
  <c r="L58" i="2"/>
  <c r="M56" i="2"/>
  <c r="M55" i="2" s="1"/>
  <c r="L44" i="2"/>
  <c r="M43" i="2"/>
  <c r="M77" i="2"/>
  <c r="L78" i="2"/>
  <c r="F69" i="2"/>
  <c r="G67" i="2"/>
  <c r="G63" i="2" s="1"/>
  <c r="F61" i="2"/>
  <c r="G59" i="2"/>
  <c r="G55" i="2" s="1"/>
  <c r="F94" i="2"/>
  <c r="G92" i="2"/>
  <c r="G88" i="2" s="1"/>
  <c r="F100" i="2"/>
  <c r="G98" i="2"/>
  <c r="G96" i="2" s="1"/>
  <c r="F80" i="2"/>
  <c r="G79" i="2"/>
  <c r="G77" i="2" s="1"/>
  <c r="F75" i="2"/>
  <c r="G73" i="2"/>
  <c r="G71" i="2" s="1"/>
  <c r="H42" i="2"/>
  <c r="G84" i="2"/>
  <c r="G82" i="2" s="1"/>
  <c r="F86" i="2"/>
  <c r="F111" i="2"/>
  <c r="G110" i="2"/>
  <c r="G108" i="2" s="1"/>
  <c r="F109" i="2"/>
  <c r="Q37" i="8"/>
  <c r="M14" i="2"/>
  <c r="L14" i="2" s="1"/>
  <c r="G14" i="2"/>
  <c r="R334" i="1"/>
  <c r="R333" i="1" s="1"/>
  <c r="R332" i="1" s="1"/>
  <c r="AB41" i="1"/>
  <c r="AC326" i="1"/>
  <c r="K41" i="1"/>
  <c r="AC269" i="1"/>
  <c r="P47" i="1"/>
  <c r="D227" i="1"/>
  <c r="O74" i="1"/>
  <c r="O73" i="1" s="1"/>
  <c r="BG24" i="2"/>
  <c r="BG34" i="2"/>
  <c r="P262" i="1"/>
  <c r="AC262" i="1" s="1"/>
  <c r="AC114" i="1"/>
  <c r="P56" i="1"/>
  <c r="Q251" i="1"/>
  <c r="Q250" i="1" s="1"/>
  <c r="Q227" i="1" s="1"/>
  <c r="AC322" i="1"/>
  <c r="I347" i="1"/>
  <c r="U74" i="1"/>
  <c r="U73" i="1" s="1"/>
  <c r="U54" i="1" s="1"/>
  <c r="U53" i="1" s="1"/>
  <c r="AC280" i="1"/>
  <c r="P43" i="1"/>
  <c r="V340" i="1"/>
  <c r="V336" i="1" s="1"/>
  <c r="V335" i="1" s="1"/>
  <c r="V44" i="1" s="1"/>
  <c r="P321" i="1"/>
  <c r="P320" i="1" s="1"/>
  <c r="AC320" i="1" s="1"/>
  <c r="Q142" i="1"/>
  <c r="Q45" i="1" s="1"/>
  <c r="AG43" i="2"/>
  <c r="C46" i="1"/>
  <c r="K74" i="1"/>
  <c r="K73" i="1" s="1"/>
  <c r="K54" i="1" s="1"/>
  <c r="K53" i="1" s="1"/>
  <c r="F74" i="1"/>
  <c r="F73" i="1" s="1"/>
  <c r="E41" i="1"/>
  <c r="C36" i="1"/>
  <c r="AC36" i="1" s="1"/>
  <c r="E17" i="3"/>
  <c r="AC301" i="1"/>
  <c r="C209" i="1"/>
  <c r="AC209" i="1" s="1"/>
  <c r="AB227" i="1"/>
  <c r="AB54" i="1" s="1"/>
  <c r="AB53" i="1" s="1"/>
  <c r="K44" i="1"/>
  <c r="J335" i="1"/>
  <c r="J334" i="1" s="1"/>
  <c r="J333" i="1" s="1"/>
  <c r="J332" i="1" s="1"/>
  <c r="J54" i="1" s="1"/>
  <c r="J53" i="1" s="1"/>
  <c r="I336" i="1"/>
  <c r="D335" i="1"/>
  <c r="D334" i="1" s="1"/>
  <c r="D333" i="1" s="1"/>
  <c r="D332" i="1" s="1"/>
  <c r="AG72" i="2"/>
  <c r="C72" i="2" s="1"/>
  <c r="BG35" i="2"/>
  <c r="BG30" i="2"/>
  <c r="BG36" i="2"/>
  <c r="E51" i="2"/>
  <c r="BG37" i="2"/>
  <c r="BA14" i="2"/>
  <c r="AZ14" i="2"/>
  <c r="BG25" i="2"/>
  <c r="AG49" i="2"/>
  <c r="C49" i="2" s="1"/>
  <c r="BG29" i="2"/>
  <c r="AN42" i="2"/>
  <c r="AN13" i="2" s="1"/>
  <c r="Z74" i="1"/>
  <c r="Z73" i="1" s="1"/>
  <c r="Z54" i="1" s="1"/>
  <c r="Z53" i="1" s="1"/>
  <c r="U44" i="1"/>
  <c r="O44" i="1"/>
  <c r="E44" i="1"/>
  <c r="W335" i="1"/>
  <c r="W334" i="1" s="1"/>
  <c r="W333" i="1" s="1"/>
  <c r="D142" i="1"/>
  <c r="D45" i="1" s="1"/>
  <c r="T334" i="1"/>
  <c r="BG18" i="2"/>
  <c r="AC361" i="1"/>
  <c r="Z41" i="1"/>
  <c r="Z44" i="1"/>
  <c r="S334" i="1"/>
  <c r="S333" i="1" s="1"/>
  <c r="S332" i="1" s="1"/>
  <c r="S54" i="1" s="1"/>
  <c r="S53" i="1" s="1"/>
  <c r="N333" i="1"/>
  <c r="N332" i="1" s="1"/>
  <c r="N41" i="1"/>
  <c r="E105" i="2"/>
  <c r="AC221" i="1"/>
  <c r="I266" i="1"/>
  <c r="I251" i="1" s="1"/>
  <c r="I250" i="1" s="1"/>
  <c r="I227" i="1" s="1"/>
  <c r="AC360" i="1"/>
  <c r="AB44" i="1"/>
  <c r="AC220" i="1"/>
  <c r="AC101" i="1"/>
  <c r="P348" i="1"/>
  <c r="AC348" i="1" s="1"/>
  <c r="R74" i="1"/>
  <c r="BG32" i="2"/>
  <c r="Y74" i="1"/>
  <c r="Y73" i="1" s="1"/>
  <c r="R46" i="8"/>
  <c r="Q46" i="8" s="1"/>
  <c r="R75" i="8"/>
  <c r="R72" i="8" s="1"/>
  <c r="R51" i="8" s="1"/>
  <c r="R50" i="8" s="1"/>
  <c r="U43" i="8"/>
  <c r="U75" i="8"/>
  <c r="U72" i="8" s="1"/>
  <c r="T43" i="8"/>
  <c r="T75" i="8"/>
  <c r="T72" i="8" s="1"/>
  <c r="T51" i="8" s="1"/>
  <c r="T50" i="8" s="1"/>
  <c r="O15" i="8"/>
  <c r="O17" i="8"/>
  <c r="O12" i="8" s="1"/>
  <c r="F29" i="3" s="1"/>
  <c r="BG31" i="2"/>
  <c r="AC239" i="1"/>
  <c r="BG19" i="2"/>
  <c r="AM77" i="2"/>
  <c r="AG78" i="2"/>
  <c r="AC290" i="1"/>
  <c r="BG27" i="2"/>
  <c r="AC317" i="1"/>
  <c r="AC253" i="1"/>
  <c r="BG20" i="2"/>
  <c r="BG22" i="2"/>
  <c r="BG28" i="2"/>
  <c r="C305" i="1"/>
  <c r="AC305" i="1" s="1"/>
  <c r="P39" i="1"/>
  <c r="Z45" i="1"/>
  <c r="M38" i="1"/>
  <c r="J38" i="1" s="1"/>
  <c r="I38" i="1" s="1"/>
  <c r="BG26" i="2"/>
  <c r="X74" i="1"/>
  <c r="AC279" i="1"/>
  <c r="R45" i="1"/>
  <c r="AG109" i="2"/>
  <c r="AG108" i="2" s="1"/>
  <c r="AM108" i="2"/>
  <c r="AC292" i="1"/>
  <c r="C247" i="1"/>
  <c r="AC248" i="1"/>
  <c r="C158" i="1"/>
  <c r="AC164" i="1"/>
  <c r="C365" i="1"/>
  <c r="AC365" i="1" s="1"/>
  <c r="AC366" i="1"/>
  <c r="AC276" i="1"/>
  <c r="C275" i="1"/>
  <c r="AC275" i="1" s="1"/>
  <c r="P345" i="1"/>
  <c r="AC345" i="1" s="1"/>
  <c r="AC346" i="1"/>
  <c r="V289" i="1"/>
  <c r="V39" i="1"/>
  <c r="BG51" i="2"/>
  <c r="BG23" i="2"/>
  <c r="AC143" i="1"/>
  <c r="AH42" i="2"/>
  <c r="AH13" i="2" s="1"/>
  <c r="AC339" i="1"/>
  <c r="C337" i="1"/>
  <c r="AC337" i="1" s="1"/>
  <c r="P46" i="1"/>
  <c r="BG21" i="2"/>
  <c r="AC268" i="1"/>
  <c r="C267" i="1"/>
  <c r="AC98" i="1"/>
  <c r="C83" i="1"/>
  <c r="C78" i="1" s="1"/>
  <c r="AC78" i="1" s="1"/>
  <c r="M334" i="1"/>
  <c r="M44" i="1"/>
  <c r="AG56" i="2"/>
  <c r="O333" i="1"/>
  <c r="O332" i="1" s="1"/>
  <c r="O41" i="1"/>
  <c r="Q41" i="1"/>
  <c r="AG89" i="2"/>
  <c r="C184" i="1"/>
  <c r="AC186" i="1"/>
  <c r="P48" i="1"/>
  <c r="AC48" i="1" s="1"/>
  <c r="AC49" i="1"/>
  <c r="AB37" i="1"/>
  <c r="AB35" i="1" s="1"/>
  <c r="AB34" i="1" s="1"/>
  <c r="AB32" i="1" s="1"/>
  <c r="AB31" i="1" s="1"/>
  <c r="AB18" i="1" s="1"/>
  <c r="AB14" i="1" s="1"/>
  <c r="J29" i="3" s="1"/>
  <c r="D29" i="3" s="1"/>
  <c r="P373" i="1"/>
  <c r="AC374" i="1"/>
  <c r="AG79" i="2"/>
  <c r="T45" i="1"/>
  <c r="T74" i="1"/>
  <c r="T73" i="1" s="1"/>
  <c r="AG59" i="2"/>
  <c r="BG59" i="2" s="1"/>
  <c r="BG60" i="2"/>
  <c r="E60" i="2"/>
  <c r="G44" i="1"/>
  <c r="G334" i="1"/>
  <c r="Q47" i="1"/>
  <c r="P195" i="1"/>
  <c r="AC195" i="1" s="1"/>
  <c r="AC196" i="1"/>
  <c r="C315" i="1"/>
  <c r="AC316" i="1"/>
  <c r="AG63" i="2"/>
  <c r="BG33" i="2"/>
  <c r="C299" i="1"/>
  <c r="AC300" i="1"/>
  <c r="BG100" i="2"/>
  <c r="AG98" i="2"/>
  <c r="BG98" i="2" s="1"/>
  <c r="L333" i="1"/>
  <c r="L332" i="1" s="1"/>
  <c r="L41" i="1"/>
  <c r="F333" i="1"/>
  <c r="F41" i="1"/>
  <c r="BG83" i="2"/>
  <c r="AG82" i="2"/>
  <c r="BG15" i="2"/>
  <c r="P75" i="1"/>
  <c r="E83" i="2"/>
  <c r="AC107" i="1"/>
  <c r="E104" i="2"/>
  <c r="AG102" i="2"/>
  <c r="C102" i="2" s="1"/>
  <c r="L73" i="1"/>
  <c r="AG14" i="2"/>
  <c r="AC355" i="1"/>
  <c r="C354" i="1"/>
  <c r="AC354" i="1" s="1"/>
  <c r="C288" i="1"/>
  <c r="C287" i="1" s="1"/>
  <c r="AC289" i="1"/>
  <c r="BG16" i="2"/>
  <c r="D38" i="1"/>
  <c r="AC67" i="1"/>
  <c r="P66" i="1"/>
  <c r="U41" i="1"/>
  <c r="P367" i="1"/>
  <c r="AC368" i="1"/>
  <c r="P231" i="1"/>
  <c r="C43" i="1"/>
  <c r="C100" i="1"/>
  <c r="N73" i="1"/>
  <c r="P201" i="1"/>
  <c r="AT14" i="2"/>
  <c r="AW42" i="2"/>
  <c r="AW13" i="2" s="1"/>
  <c r="AT67" i="2"/>
  <c r="D67" i="2" s="1"/>
  <c r="BG17" i="2"/>
  <c r="BG73" i="2"/>
  <c r="AC295" i="1"/>
  <c r="P288" i="1"/>
  <c r="P45" i="1"/>
  <c r="BG86" i="2"/>
  <c r="BG111" i="2"/>
  <c r="AT110" i="2"/>
  <c r="D110" i="2" s="1"/>
  <c r="AU42" i="2"/>
  <c r="AU13" i="2" s="1"/>
  <c r="BG93" i="2"/>
  <c r="E93" i="2"/>
  <c r="AT92" i="2"/>
  <c r="AT45" i="2"/>
  <c r="D45" i="2" s="1"/>
  <c r="E47" i="2"/>
  <c r="BG47" i="2"/>
  <c r="H51" i="8"/>
  <c r="H50" i="8" s="1"/>
  <c r="I235" i="8"/>
  <c r="I234" i="8" s="1"/>
  <c r="I233" i="8" s="1"/>
  <c r="G36" i="8"/>
  <c r="G34" i="8" s="1"/>
  <c r="G33" i="8" s="1"/>
  <c r="G31" i="8" s="1"/>
  <c r="G30" i="8" s="1"/>
  <c r="Y36" i="8"/>
  <c r="Y34" i="8" s="1"/>
  <c r="Y33" i="8" s="1"/>
  <c r="Y31" i="8" s="1"/>
  <c r="Y30" i="8" s="1"/>
  <c r="Y15" i="8" s="1"/>
  <c r="D76" i="8"/>
  <c r="D37" i="8" s="1"/>
  <c r="C37" i="8" s="1"/>
  <c r="D234" i="8"/>
  <c r="D233" i="8" s="1"/>
  <c r="C38" i="8"/>
  <c r="AC38" i="8" s="1"/>
  <c r="I38" i="8"/>
  <c r="I40" i="8"/>
  <c r="C330" i="8"/>
  <c r="I327" i="8"/>
  <c r="I43" i="8"/>
  <c r="Q36" i="8"/>
  <c r="Q34" i="8" s="1"/>
  <c r="S51" i="8"/>
  <c r="S50" i="8" s="1"/>
  <c r="D46" i="8"/>
  <c r="C46" i="8" s="1"/>
  <c r="AC46" i="8" s="1"/>
  <c r="D43" i="8"/>
  <c r="C400" i="8"/>
  <c r="C235" i="8"/>
  <c r="Z51" i="8"/>
  <c r="Z50" i="8" s="1"/>
  <c r="Z36" i="8"/>
  <c r="Z34" i="8" s="1"/>
  <c r="Z33" i="8" s="1"/>
  <c r="Z31" i="8" s="1"/>
  <c r="Z30" i="8" s="1"/>
  <c r="C42" i="8"/>
  <c r="AC42" i="8" s="1"/>
  <c r="C479" i="8"/>
  <c r="AC479" i="8" s="1"/>
  <c r="U37" i="8"/>
  <c r="V475" i="8"/>
  <c r="V43" i="8"/>
  <c r="BA42" i="2"/>
  <c r="AZ71" i="2"/>
  <c r="AT72" i="2"/>
  <c r="D72" i="2" s="1"/>
  <c r="AZ96" i="2"/>
  <c r="AT97" i="2"/>
  <c r="D97" i="2" s="1"/>
  <c r="AC376" i="1"/>
  <c r="AT77" i="2"/>
  <c r="D77" i="2" s="1"/>
  <c r="AA332" i="1"/>
  <c r="AA54" i="1" s="1"/>
  <c r="AA53" i="1" s="1"/>
  <c r="AA37" i="1"/>
  <c r="AA35" i="1" s="1"/>
  <c r="AA34" i="1" s="1"/>
  <c r="AA32" i="1" s="1"/>
  <c r="AA31" i="1" s="1"/>
  <c r="AA18" i="1" s="1"/>
  <c r="AA14" i="1" s="1"/>
  <c r="J28" i="3" s="1"/>
  <c r="AT49" i="2"/>
  <c r="D49" i="2" s="1"/>
  <c r="E50" i="2"/>
  <c r="BG50" i="2"/>
  <c r="AZ56" i="2"/>
  <c r="AZ55" i="2" s="1"/>
  <c r="AT57" i="2"/>
  <c r="D57" i="2" s="1"/>
  <c r="AT64" i="2"/>
  <c r="D64" i="2" s="1"/>
  <c r="E65" i="2"/>
  <c r="BG65" i="2"/>
  <c r="AT103" i="2"/>
  <c r="D103" i="2" s="1"/>
  <c r="AZ102" i="2"/>
  <c r="AC342" i="1"/>
  <c r="P341" i="1"/>
  <c r="C53" i="8"/>
  <c r="AC53" i="8" s="1"/>
  <c r="D40" i="8"/>
  <c r="C40" i="8" s="1"/>
  <c r="AC40" i="8" s="1"/>
  <c r="D355" i="8"/>
  <c r="D354" i="8" s="1"/>
  <c r="D327" i="8" s="1"/>
  <c r="C182" i="8"/>
  <c r="C165" i="8" s="1"/>
  <c r="C75" i="8" s="1"/>
  <c r="C72" i="8" s="1"/>
  <c r="J43" i="8"/>
  <c r="N52" i="8"/>
  <c r="N51" i="8" s="1"/>
  <c r="N50" i="8" s="1"/>
  <c r="N36" i="8"/>
  <c r="N34" i="8" s="1"/>
  <c r="N33" i="8" s="1"/>
  <c r="N31" i="8" s="1"/>
  <c r="N30" i="8" s="1"/>
  <c r="N17" i="8" s="1"/>
  <c r="C262" i="8"/>
  <c r="AC262" i="8" s="1"/>
  <c r="X52" i="8"/>
  <c r="X51" i="8" s="1"/>
  <c r="X50" i="8" s="1"/>
  <c r="X36" i="8"/>
  <c r="X34" i="8" s="1"/>
  <c r="X33" i="8" s="1"/>
  <c r="X31" i="8" s="1"/>
  <c r="X30" i="8" s="1"/>
  <c r="M52" i="8"/>
  <c r="M51" i="8" s="1"/>
  <c r="M50" i="8" s="1"/>
  <c r="M36" i="8"/>
  <c r="M34" i="8" s="1"/>
  <c r="M33" i="8" s="1"/>
  <c r="M31" i="8" s="1"/>
  <c r="M30" i="8" s="1"/>
  <c r="M17" i="8" s="1"/>
  <c r="E36" i="8"/>
  <c r="E34" i="8" s="1"/>
  <c r="E33" i="8" s="1"/>
  <c r="E31" i="8" s="1"/>
  <c r="E30" i="8" s="1"/>
  <c r="E72" i="8"/>
  <c r="E51" i="8" s="1"/>
  <c r="E50" i="8" s="1"/>
  <c r="C14" i="8"/>
  <c r="AC18" i="8"/>
  <c r="L52" i="8"/>
  <c r="L51" i="8" s="1"/>
  <c r="L50" i="8" s="1"/>
  <c r="L36" i="8"/>
  <c r="L34" i="8" s="1"/>
  <c r="L33" i="8" s="1"/>
  <c r="L31" i="8" s="1"/>
  <c r="L30" i="8" s="1"/>
  <c r="L17" i="8" s="1"/>
  <c r="F72" i="8"/>
  <c r="F51" i="8" s="1"/>
  <c r="F50" i="8" s="1"/>
  <c r="F36" i="8"/>
  <c r="F34" i="8" s="1"/>
  <c r="F33" i="8" s="1"/>
  <c r="F31" i="8" s="1"/>
  <c r="F30" i="8" s="1"/>
  <c r="F17" i="8" s="1"/>
  <c r="K52" i="8"/>
  <c r="K51" i="8" s="1"/>
  <c r="K50" i="8" s="1"/>
  <c r="K36" i="8"/>
  <c r="K34" i="8" s="1"/>
  <c r="K33" i="8" s="1"/>
  <c r="K31" i="8" s="1"/>
  <c r="K30" i="8" s="1"/>
  <c r="K17" i="8" s="1"/>
  <c r="AA51" i="8"/>
  <c r="AA50" i="8" s="1"/>
  <c r="AA36" i="8"/>
  <c r="AA34" i="8" s="1"/>
  <c r="AA33" i="8" s="1"/>
  <c r="AA31" i="8" s="1"/>
  <c r="AA30" i="8" s="1"/>
  <c r="AT13" i="2" l="1"/>
  <c r="R37" i="1"/>
  <c r="R35" i="1" s="1"/>
  <c r="C372" i="1"/>
  <c r="C371" i="1" s="1"/>
  <c r="P55" i="1"/>
  <c r="S37" i="1"/>
  <c r="S35" i="1" s="1"/>
  <c r="S34" i="1" s="1"/>
  <c r="S32" i="1" s="1"/>
  <c r="S31" i="1" s="1"/>
  <c r="S18" i="1" s="1"/>
  <c r="S14" i="1" s="1"/>
  <c r="J16" i="3" s="1"/>
  <c r="U37" i="1"/>
  <c r="U35" i="1" s="1"/>
  <c r="U34" i="1" s="1"/>
  <c r="U32" i="1" s="1"/>
  <c r="U31" i="1" s="1"/>
  <c r="U18" i="1" s="1"/>
  <c r="U14" i="1" s="1"/>
  <c r="J20" i="3" s="1"/>
  <c r="AC46" i="1"/>
  <c r="H54" i="1"/>
  <c r="H53" i="1" s="1"/>
  <c r="Y41" i="1"/>
  <c r="I335" i="1"/>
  <c r="I334" i="1" s="1"/>
  <c r="I333" i="1" s="1"/>
  <c r="I332" i="1" s="1"/>
  <c r="I54" i="1" s="1"/>
  <c r="I53" i="1" s="1"/>
  <c r="E37" i="1"/>
  <c r="E35" i="1" s="1"/>
  <c r="E34" i="1" s="1"/>
  <c r="E32" i="1" s="1"/>
  <c r="P74" i="1"/>
  <c r="P73" i="1" s="1"/>
  <c r="AC373" i="1"/>
  <c r="N37" i="1"/>
  <c r="N35" i="1" s="1"/>
  <c r="N34" i="1" s="1"/>
  <c r="N32" i="1" s="1"/>
  <c r="N31" i="1" s="1"/>
  <c r="N18" i="1" s="1"/>
  <c r="N14" i="1" s="1"/>
  <c r="I28" i="3" s="1"/>
  <c r="K28" i="3" s="1"/>
  <c r="Q44" i="1"/>
  <c r="N54" i="1"/>
  <c r="N53" i="1" s="1"/>
  <c r="H37" i="1"/>
  <c r="H35" i="1" s="1"/>
  <c r="H34" i="1" s="1"/>
  <c r="H32" i="1" s="1"/>
  <c r="H31" i="1" s="1"/>
  <c r="H18" i="1" s="1"/>
  <c r="H14" i="1" s="1"/>
  <c r="I20" i="3" s="1"/>
  <c r="C20" i="3" s="1"/>
  <c r="AC43" i="1"/>
  <c r="J44" i="1"/>
  <c r="I44" i="1" s="1"/>
  <c r="E33" i="2"/>
  <c r="E26" i="2"/>
  <c r="E15" i="2"/>
  <c r="E24" i="2"/>
  <c r="C109" i="2"/>
  <c r="E109" i="2" s="1"/>
  <c r="E28" i="2"/>
  <c r="AC182" i="8"/>
  <c r="P79" i="8"/>
  <c r="AC83" i="8"/>
  <c r="P444" i="8"/>
  <c r="AC445" i="8"/>
  <c r="C399" i="8"/>
  <c r="AC399" i="8" s="1"/>
  <c r="AC400" i="8"/>
  <c r="C329" i="8"/>
  <c r="AC330" i="8"/>
  <c r="E17" i="2"/>
  <c r="AC165" i="8"/>
  <c r="C205" i="1"/>
  <c r="C201" i="1" s="1"/>
  <c r="AC201" i="1" s="1"/>
  <c r="E27" i="2"/>
  <c r="E23" i="2"/>
  <c r="E25" i="2"/>
  <c r="R41" i="1"/>
  <c r="E18" i="2"/>
  <c r="E16" i="2"/>
  <c r="E22" i="2"/>
  <c r="C65" i="1"/>
  <c r="C64" i="1" s="1"/>
  <c r="AC70" i="1"/>
  <c r="Q74" i="1"/>
  <c r="E19" i="2"/>
  <c r="E37" i="2"/>
  <c r="E32" i="2"/>
  <c r="W44" i="1"/>
  <c r="W41" i="1"/>
  <c r="AT82" i="2"/>
  <c r="D82" i="2" s="1"/>
  <c r="BG84" i="2"/>
  <c r="E21" i="2"/>
  <c r="E29" i="2"/>
  <c r="AT88" i="2"/>
  <c r="D88" i="2" s="1"/>
  <c r="D92" i="2"/>
  <c r="BG89" i="2"/>
  <c r="C89" i="2"/>
  <c r="E89" i="2" s="1"/>
  <c r="E20" i="2"/>
  <c r="F84" i="2"/>
  <c r="C86" i="2"/>
  <c r="E86" i="2" s="1"/>
  <c r="F73" i="2"/>
  <c r="C75" i="2"/>
  <c r="E75" i="2" s="1"/>
  <c r="F98" i="2"/>
  <c r="C100" i="2"/>
  <c r="F59" i="2"/>
  <c r="C59" i="2" s="1"/>
  <c r="E59" i="2" s="1"/>
  <c r="C61" i="2"/>
  <c r="E61" i="2" s="1"/>
  <c r="D14" i="2"/>
  <c r="AC14" i="8"/>
  <c r="F15" i="3"/>
  <c r="F79" i="2"/>
  <c r="C79" i="2" s="1"/>
  <c r="E79" i="2" s="1"/>
  <c r="C80" i="2"/>
  <c r="E80" i="2" s="1"/>
  <c r="F92" i="2"/>
  <c r="C94" i="2"/>
  <c r="E94" i="2" s="1"/>
  <c r="F67" i="2"/>
  <c r="C69" i="2"/>
  <c r="E69" i="2" s="1"/>
  <c r="F110" i="2"/>
  <c r="C110" i="2" s="1"/>
  <c r="E110" i="2" s="1"/>
  <c r="C111" i="2"/>
  <c r="E111" i="2" s="1"/>
  <c r="S98" i="2"/>
  <c r="D100" i="2"/>
  <c r="AF100" i="2"/>
  <c r="F14" i="2"/>
  <c r="C14" i="2" s="1"/>
  <c r="L43" i="2"/>
  <c r="F44" i="2"/>
  <c r="AF44" i="2" s="1"/>
  <c r="L77" i="2"/>
  <c r="F78" i="2"/>
  <c r="M42" i="2"/>
  <c r="L56" i="2"/>
  <c r="L55" i="2" s="1"/>
  <c r="F58" i="2"/>
  <c r="G42" i="2"/>
  <c r="Q33" i="8"/>
  <c r="Y37" i="1"/>
  <c r="Y35" i="1" s="1"/>
  <c r="Y34" i="1" s="1"/>
  <c r="Y32" i="1" s="1"/>
  <c r="Y31" i="1" s="1"/>
  <c r="Y18" i="1" s="1"/>
  <c r="Y14" i="1" s="1"/>
  <c r="J26" i="3" s="1"/>
  <c r="AC321" i="1"/>
  <c r="D74" i="1"/>
  <c r="D73" i="1" s="1"/>
  <c r="D54" i="1" s="1"/>
  <c r="D53" i="1" s="1"/>
  <c r="P40" i="1"/>
  <c r="P252" i="1"/>
  <c r="P251" i="1" s="1"/>
  <c r="P250" i="1" s="1"/>
  <c r="S41" i="1"/>
  <c r="D41" i="1"/>
  <c r="P372" i="1"/>
  <c r="AC372" i="1" s="1"/>
  <c r="K37" i="1"/>
  <c r="K35" i="1" s="1"/>
  <c r="K34" i="1" s="1"/>
  <c r="Z37" i="1"/>
  <c r="Z35" i="1" s="1"/>
  <c r="Z34" i="1" s="1"/>
  <c r="Z32" i="1" s="1"/>
  <c r="Z31" i="1" s="1"/>
  <c r="Z18" i="1" s="1"/>
  <c r="Z14" i="1" s="1"/>
  <c r="J27" i="3" s="1"/>
  <c r="D44" i="1"/>
  <c r="AG71" i="2"/>
  <c r="BG78" i="2"/>
  <c r="T41" i="1"/>
  <c r="T333" i="1"/>
  <c r="T332" i="1" s="1"/>
  <c r="T54" i="1" s="1"/>
  <c r="T53" i="1" s="1"/>
  <c r="V334" i="1"/>
  <c r="V333" i="1" s="1"/>
  <c r="AM42" i="2"/>
  <c r="AM13" i="2" s="1"/>
  <c r="R73" i="1"/>
  <c r="R54" i="1" s="1"/>
  <c r="R34" i="1"/>
  <c r="R32" i="1" s="1"/>
  <c r="R31" i="1" s="1"/>
  <c r="J14" i="3" s="1"/>
  <c r="R36" i="8"/>
  <c r="R34" i="8" s="1"/>
  <c r="R33" i="8" s="1"/>
  <c r="R31" i="8" s="1"/>
  <c r="R30" i="8" s="1"/>
  <c r="R17" i="8" s="1"/>
  <c r="R12" i="8" s="1"/>
  <c r="U36" i="8"/>
  <c r="U34" i="8" s="1"/>
  <c r="U33" i="8" s="1"/>
  <c r="U31" i="8" s="1"/>
  <c r="U30" i="8" s="1"/>
  <c r="U17" i="8" s="1"/>
  <c r="U12" i="8" s="1"/>
  <c r="G15" i="8"/>
  <c r="G17" i="8"/>
  <c r="G12" i="8" s="1"/>
  <c r="H36" i="8"/>
  <c r="H34" i="8" s="1"/>
  <c r="H33" i="8" s="1"/>
  <c r="H31" i="8" s="1"/>
  <c r="H30" i="8" s="1"/>
  <c r="C304" i="1"/>
  <c r="AC304" i="1" s="1"/>
  <c r="X73" i="1"/>
  <c r="X54" i="1" s="1"/>
  <c r="X53" i="1" s="1"/>
  <c r="X37" i="1"/>
  <c r="X35" i="1" s="1"/>
  <c r="X34" i="1" s="1"/>
  <c r="X32" i="1" s="1"/>
  <c r="X31" i="1" s="1"/>
  <c r="X18" i="1" s="1"/>
  <c r="X14" i="1" s="1"/>
  <c r="J23" i="3" s="1"/>
  <c r="P182" i="1"/>
  <c r="P179" i="1" s="1"/>
  <c r="C246" i="1"/>
  <c r="C47" i="1" s="1"/>
  <c r="AC247" i="1"/>
  <c r="BG109" i="2"/>
  <c r="L54" i="1"/>
  <c r="L53" i="1" s="1"/>
  <c r="V288" i="1"/>
  <c r="V287" i="1" s="1"/>
  <c r="V227" i="1" s="1"/>
  <c r="V38" i="1"/>
  <c r="AC158" i="1"/>
  <c r="C142" i="1"/>
  <c r="O54" i="1"/>
  <c r="O53" i="1" s="1"/>
  <c r="O37" i="1"/>
  <c r="O35" i="1" s="1"/>
  <c r="O34" i="1" s="1"/>
  <c r="O32" i="1" s="1"/>
  <c r="O31" i="1" s="1"/>
  <c r="O18" i="1" s="1"/>
  <c r="O14" i="1" s="1"/>
  <c r="I29" i="3" s="1"/>
  <c r="C29" i="3" s="1"/>
  <c r="E29" i="3" s="1"/>
  <c r="AC83" i="1"/>
  <c r="C336" i="1"/>
  <c r="C40" i="1"/>
  <c r="C75" i="1"/>
  <c r="AC75" i="1" s="1"/>
  <c r="C42" i="1"/>
  <c r="AC42" i="1" s="1"/>
  <c r="AC267" i="1"/>
  <c r="C266" i="1"/>
  <c r="M333" i="1"/>
  <c r="M41" i="1"/>
  <c r="J41" i="1" s="1"/>
  <c r="I41" i="1" s="1"/>
  <c r="L37" i="1"/>
  <c r="L35" i="1" s="1"/>
  <c r="C314" i="1"/>
  <c r="AC314" i="1" s="1"/>
  <c r="AC315" i="1"/>
  <c r="G333" i="1"/>
  <c r="G41" i="1"/>
  <c r="AG55" i="2"/>
  <c r="AG77" i="2"/>
  <c r="BG79" i="2"/>
  <c r="C183" i="1"/>
  <c r="C39" i="1"/>
  <c r="AC39" i="1" s="1"/>
  <c r="AC184" i="1"/>
  <c r="AG88" i="2"/>
  <c r="BG14" i="2"/>
  <c r="F332" i="1"/>
  <c r="F54" i="1" s="1"/>
  <c r="F53" i="1" s="1"/>
  <c r="F37" i="1"/>
  <c r="F35" i="1" s="1"/>
  <c r="F34" i="1" s="1"/>
  <c r="F32" i="1" s="1"/>
  <c r="F31" i="1" s="1"/>
  <c r="F18" i="1" s="1"/>
  <c r="F14" i="1" s="1"/>
  <c r="I16" i="3" s="1"/>
  <c r="AG96" i="2"/>
  <c r="AC299" i="1"/>
  <c r="C298" i="1"/>
  <c r="AC298" i="1" s="1"/>
  <c r="AC100" i="1"/>
  <c r="C347" i="1"/>
  <c r="AC367" i="1"/>
  <c r="AC66" i="1"/>
  <c r="P65" i="1"/>
  <c r="E31" i="1"/>
  <c r="K32" i="1"/>
  <c r="D20" i="3"/>
  <c r="P228" i="1"/>
  <c r="BG67" i="2"/>
  <c r="AC288" i="1"/>
  <c r="P287" i="1"/>
  <c r="AC287" i="1" s="1"/>
  <c r="E45" i="2"/>
  <c r="BG45" i="2"/>
  <c r="AT43" i="2"/>
  <c r="D43" i="2" s="1"/>
  <c r="BG110" i="2"/>
  <c r="AT108" i="2"/>
  <c r="D108" i="2" s="1"/>
  <c r="BG92" i="2"/>
  <c r="S36" i="8"/>
  <c r="G51" i="8"/>
  <c r="G50" i="8" s="1"/>
  <c r="Y17" i="8"/>
  <c r="Y12" i="8" s="1"/>
  <c r="G26" i="3" s="1"/>
  <c r="D75" i="8"/>
  <c r="D72" i="8" s="1"/>
  <c r="D51" i="8" s="1"/>
  <c r="D50" i="8" s="1"/>
  <c r="I37" i="8"/>
  <c r="U51" i="8"/>
  <c r="U50" i="8" s="1"/>
  <c r="C43" i="8"/>
  <c r="AC43" i="8" s="1"/>
  <c r="C257" i="8"/>
  <c r="C234" i="8" s="1"/>
  <c r="C233" i="8" s="1"/>
  <c r="T36" i="8"/>
  <c r="T34" i="8" s="1"/>
  <c r="T33" i="8" s="1"/>
  <c r="T31" i="8" s="1"/>
  <c r="T30" i="8" s="1"/>
  <c r="Z15" i="8"/>
  <c r="Z17" i="8"/>
  <c r="Z12" i="8" s="1"/>
  <c r="G27" i="3" s="1"/>
  <c r="C475" i="8"/>
  <c r="V474" i="8"/>
  <c r="V51" i="8" s="1"/>
  <c r="V50" i="8" s="1"/>
  <c r="V36" i="8"/>
  <c r="V34" i="8" s="1"/>
  <c r="V33" i="8" s="1"/>
  <c r="V31" i="8" s="1"/>
  <c r="V30" i="8" s="1"/>
  <c r="E97" i="2"/>
  <c r="BG97" i="2"/>
  <c r="AT96" i="2"/>
  <c r="E72" i="2"/>
  <c r="AT71" i="2"/>
  <c r="D71" i="2" s="1"/>
  <c r="BG72" i="2"/>
  <c r="AZ42" i="2"/>
  <c r="E57" i="2"/>
  <c r="AT56" i="2"/>
  <c r="D56" i="2" s="1"/>
  <c r="BG57" i="2"/>
  <c r="BG103" i="2"/>
  <c r="E103" i="2"/>
  <c r="AT102" i="2"/>
  <c r="D102" i="2" s="1"/>
  <c r="E49" i="2"/>
  <c r="BG49" i="2"/>
  <c r="AT63" i="2"/>
  <c r="D63" i="2" s="1"/>
  <c r="E64" i="2"/>
  <c r="BG64" i="2"/>
  <c r="V41" i="1"/>
  <c r="W332" i="1"/>
  <c r="W54" i="1" s="1"/>
  <c r="W53" i="1" s="1"/>
  <c r="W37" i="1"/>
  <c r="W35" i="1" s="1"/>
  <c r="W34" i="1" s="1"/>
  <c r="W32" i="1" s="1"/>
  <c r="W31" i="1" s="1"/>
  <c r="W18" i="1" s="1"/>
  <c r="W14" i="1" s="1"/>
  <c r="J22" i="3" s="1"/>
  <c r="Y54" i="1"/>
  <c r="Y53" i="1" s="1"/>
  <c r="AC341" i="1"/>
  <c r="P340" i="1"/>
  <c r="C52" i="8"/>
  <c r="AC52" i="8" s="1"/>
  <c r="F12" i="8"/>
  <c r="F15" i="8"/>
  <c r="E17" i="8"/>
  <c r="E12" i="8" s="1"/>
  <c r="E15" i="8"/>
  <c r="F14" i="3" s="1"/>
  <c r="N15" i="8"/>
  <c r="N12" i="8"/>
  <c r="F28" i="3" s="1"/>
  <c r="K12" i="8"/>
  <c r="K15" i="8"/>
  <c r="L12" i="8"/>
  <c r="F26" i="3" s="1"/>
  <c r="L15" i="8"/>
  <c r="M12" i="8"/>
  <c r="F27" i="3" s="1"/>
  <c r="M15" i="8"/>
  <c r="J51" i="8"/>
  <c r="J50" i="8" s="1"/>
  <c r="J36" i="8"/>
  <c r="J34" i="8" s="1"/>
  <c r="J33" i="8" s="1"/>
  <c r="J31" i="8" s="1"/>
  <c r="J30" i="8" s="1"/>
  <c r="J17" i="8" s="1"/>
  <c r="AA17" i="8"/>
  <c r="AA12" i="8" s="1"/>
  <c r="G28" i="3" s="1"/>
  <c r="AA15" i="8"/>
  <c r="X17" i="8"/>
  <c r="X12" i="8" s="1"/>
  <c r="G23" i="3" s="1"/>
  <c r="X15" i="8"/>
  <c r="Q73" i="1" l="1"/>
  <c r="Q54" i="1" s="1"/>
  <c r="Q53" i="1" s="1"/>
  <c r="Q37" i="1"/>
  <c r="Q35" i="1" s="1"/>
  <c r="Q34" i="1" s="1"/>
  <c r="P38" i="1"/>
  <c r="R53" i="1"/>
  <c r="E20" i="3"/>
  <c r="K20" i="3"/>
  <c r="C28" i="3"/>
  <c r="P371" i="1"/>
  <c r="AC371" i="1" s="1"/>
  <c r="AC252" i="1"/>
  <c r="AC205" i="1"/>
  <c r="P443" i="8"/>
  <c r="AC444" i="8"/>
  <c r="C328" i="8"/>
  <c r="AC329" i="8"/>
  <c r="P76" i="8"/>
  <c r="AC79" i="8"/>
  <c r="P39" i="8"/>
  <c r="AC39" i="8" s="1"/>
  <c r="C474" i="8"/>
  <c r="AC474" i="8" s="1"/>
  <c r="AC475" i="8"/>
  <c r="D27" i="3"/>
  <c r="D37" i="1"/>
  <c r="D35" i="1" s="1"/>
  <c r="D34" i="1" s="1"/>
  <c r="BG82" i="2"/>
  <c r="D26" i="3"/>
  <c r="J25" i="3"/>
  <c r="E14" i="2"/>
  <c r="F16" i="3"/>
  <c r="E100" i="2"/>
  <c r="H15" i="3"/>
  <c r="C15" i="3"/>
  <c r="E15" i="3" s="1"/>
  <c r="F43" i="2"/>
  <c r="C44" i="2"/>
  <c r="E44" i="2" s="1"/>
  <c r="F88" i="2"/>
  <c r="C88" i="2" s="1"/>
  <c r="E88" i="2" s="1"/>
  <c r="C92" i="2"/>
  <c r="E92" i="2" s="1"/>
  <c r="F71" i="2"/>
  <c r="C71" i="2" s="1"/>
  <c r="E71" i="2" s="1"/>
  <c r="C73" i="2"/>
  <c r="E73" i="2" s="1"/>
  <c r="F56" i="2"/>
  <c r="C58" i="2"/>
  <c r="E58" i="2" s="1"/>
  <c r="C16" i="3"/>
  <c r="S96" i="2"/>
  <c r="S42" i="2" s="1"/>
  <c r="D98" i="2"/>
  <c r="AF98" i="2"/>
  <c r="F13" i="3"/>
  <c r="F12" i="3" s="1"/>
  <c r="F108" i="2"/>
  <c r="F77" i="2"/>
  <c r="C77" i="2" s="1"/>
  <c r="E77" i="2" s="1"/>
  <c r="C78" i="2"/>
  <c r="E78" i="2" s="1"/>
  <c r="F63" i="2"/>
  <c r="C63" i="2" s="1"/>
  <c r="E63" i="2" s="1"/>
  <c r="C67" i="2"/>
  <c r="E67" i="2" s="1"/>
  <c r="AF14" i="2"/>
  <c r="F96" i="2"/>
  <c r="C96" i="2" s="1"/>
  <c r="C98" i="2"/>
  <c r="F82" i="2"/>
  <c r="C82" i="2" s="1"/>
  <c r="E82" i="2" s="1"/>
  <c r="C84" i="2"/>
  <c r="E84" i="2" s="1"/>
  <c r="L42" i="2"/>
  <c r="U15" i="8"/>
  <c r="Q32" i="1"/>
  <c r="Q31" i="1" s="1"/>
  <c r="AC40" i="1"/>
  <c r="C335" i="1"/>
  <c r="C44" i="1" s="1"/>
  <c r="C303" i="1"/>
  <c r="AC303" i="1" s="1"/>
  <c r="T37" i="1"/>
  <c r="T35" i="1" s="1"/>
  <c r="T34" i="1" s="1"/>
  <c r="R18" i="1"/>
  <c r="R14" i="1" s="1"/>
  <c r="C74" i="1"/>
  <c r="AC74" i="1" s="1"/>
  <c r="R15" i="8"/>
  <c r="G14" i="3" s="1"/>
  <c r="D14" i="3" s="1"/>
  <c r="T15" i="8"/>
  <c r="T17" i="8"/>
  <c r="T12" i="8" s="1"/>
  <c r="H15" i="8"/>
  <c r="H17" i="8"/>
  <c r="H12" i="8" s="1"/>
  <c r="S34" i="8"/>
  <c r="S33" i="8" s="1"/>
  <c r="S31" i="8" s="1"/>
  <c r="C245" i="1"/>
  <c r="AC246" i="1"/>
  <c r="AC142" i="1"/>
  <c r="BG88" i="2"/>
  <c r="AG42" i="2"/>
  <c r="K29" i="3"/>
  <c r="D32" i="1"/>
  <c r="D31" i="1" s="1"/>
  <c r="AC266" i="1"/>
  <c r="C251" i="1"/>
  <c r="BG77" i="2"/>
  <c r="M332" i="1"/>
  <c r="M54" i="1" s="1"/>
  <c r="M53" i="1" s="1"/>
  <c r="M37" i="1"/>
  <c r="C182" i="1"/>
  <c r="C38" i="1"/>
  <c r="AC38" i="1" s="1"/>
  <c r="AC183" i="1"/>
  <c r="G332" i="1"/>
  <c r="G54" i="1" s="1"/>
  <c r="G53" i="1" s="1"/>
  <c r="G37" i="1"/>
  <c r="G35" i="1" s="1"/>
  <c r="G34" i="1" s="1"/>
  <c r="K16" i="3"/>
  <c r="I14" i="3"/>
  <c r="K14" i="3" s="1"/>
  <c r="E18" i="1"/>
  <c r="K31" i="1"/>
  <c r="K18" i="1" s="1"/>
  <c r="P64" i="1"/>
  <c r="AC65" i="1"/>
  <c r="AC347" i="1"/>
  <c r="L34" i="1"/>
  <c r="P227" i="1"/>
  <c r="BG108" i="2"/>
  <c r="BG43" i="2"/>
  <c r="J13" i="3"/>
  <c r="H26" i="3"/>
  <c r="D36" i="8"/>
  <c r="C36" i="8" s="1"/>
  <c r="F23" i="3"/>
  <c r="I51" i="8"/>
  <c r="I50" i="8" s="1"/>
  <c r="I36" i="8"/>
  <c r="I34" i="8" s="1"/>
  <c r="I33" i="8" s="1"/>
  <c r="I31" i="8" s="1"/>
  <c r="I30" i="8" s="1"/>
  <c r="I17" i="8" s="1"/>
  <c r="V17" i="8"/>
  <c r="V12" i="8" s="1"/>
  <c r="G22" i="3" s="1"/>
  <c r="G21" i="3" s="1"/>
  <c r="V15" i="8"/>
  <c r="BG96" i="2"/>
  <c r="BG71" i="2"/>
  <c r="BG63" i="2"/>
  <c r="BG56" i="2"/>
  <c r="AT55" i="2"/>
  <c r="D55" i="2" s="1"/>
  <c r="BG102" i="2"/>
  <c r="E102" i="2"/>
  <c r="P336" i="1"/>
  <c r="AC340" i="1"/>
  <c r="J21" i="3"/>
  <c r="V37" i="1"/>
  <c r="V35" i="1" s="1"/>
  <c r="V34" i="1" s="1"/>
  <c r="V32" i="1" s="1"/>
  <c r="V332" i="1"/>
  <c r="V54" i="1" s="1"/>
  <c r="V53" i="1" s="1"/>
  <c r="D23" i="3"/>
  <c r="H28" i="3"/>
  <c r="D28" i="3"/>
  <c r="E28" i="3" s="1"/>
  <c r="H27" i="3"/>
  <c r="G25" i="3"/>
  <c r="F25" i="3"/>
  <c r="J12" i="8"/>
  <c r="F22" i="3" s="1"/>
  <c r="J15" i="8"/>
  <c r="C43" i="2" l="1"/>
  <c r="AF43" i="2"/>
  <c r="AC64" i="1"/>
  <c r="C334" i="1"/>
  <c r="C333" i="1" s="1"/>
  <c r="C327" i="8"/>
  <c r="C51" i="8" s="1"/>
  <c r="C50" i="8" s="1"/>
  <c r="AC328" i="8"/>
  <c r="P37" i="8"/>
  <c r="AC37" i="8" s="1"/>
  <c r="AC76" i="8"/>
  <c r="P75" i="8"/>
  <c r="AC443" i="8"/>
  <c r="P327" i="8"/>
  <c r="Q18" i="1"/>
  <c r="Q14" i="1" s="1"/>
  <c r="D96" i="2"/>
  <c r="E96" i="2" s="1"/>
  <c r="AF96" i="2"/>
  <c r="G13" i="3"/>
  <c r="H13" i="3" s="1"/>
  <c r="H14" i="3"/>
  <c r="C108" i="2"/>
  <c r="E108" i="2" s="1"/>
  <c r="AF108" i="2"/>
  <c r="E98" i="2"/>
  <c r="F55" i="2"/>
  <c r="C56" i="2"/>
  <c r="E56" i="2" s="1"/>
  <c r="C73" i="1"/>
  <c r="AC73" i="1" s="1"/>
  <c r="S30" i="8"/>
  <c r="S17" i="8" s="1"/>
  <c r="S12" i="8" s="1"/>
  <c r="G16" i="3" s="1"/>
  <c r="H16" i="3" s="1"/>
  <c r="Q31" i="8"/>
  <c r="Q30" i="8" s="1"/>
  <c r="D34" i="8"/>
  <c r="C34" i="8" s="1"/>
  <c r="AC245" i="1"/>
  <c r="C231" i="1"/>
  <c r="C45" i="1"/>
  <c r="AC45" i="1" s="1"/>
  <c r="AG13" i="2"/>
  <c r="M35" i="1"/>
  <c r="J37" i="1"/>
  <c r="I37" i="1" s="1"/>
  <c r="C250" i="1"/>
  <c r="AC251" i="1"/>
  <c r="C179" i="1"/>
  <c r="AC179" i="1" s="1"/>
  <c r="AC182" i="1"/>
  <c r="L32" i="1"/>
  <c r="K14" i="1"/>
  <c r="D18" i="1"/>
  <c r="E14" i="1"/>
  <c r="D14" i="1" s="1"/>
  <c r="C14" i="3"/>
  <c r="E14" i="3" s="1"/>
  <c r="I13" i="3"/>
  <c r="J12" i="3"/>
  <c r="H23" i="3"/>
  <c r="I15" i="8"/>
  <c r="I12" i="8"/>
  <c r="D21" i="3"/>
  <c r="D22" i="3"/>
  <c r="BG55" i="2"/>
  <c r="AT42" i="2"/>
  <c r="V31" i="1"/>
  <c r="V18" i="1" s="1"/>
  <c r="P32" i="1"/>
  <c r="P335" i="1"/>
  <c r="AC336" i="1"/>
  <c r="F21" i="3"/>
  <c r="H22" i="3"/>
  <c r="H25" i="3"/>
  <c r="D25" i="3"/>
  <c r="C41" i="1" l="1"/>
  <c r="AC327" i="8"/>
  <c r="P72" i="8"/>
  <c r="P51" i="8" s="1"/>
  <c r="AC75" i="8"/>
  <c r="P36" i="8"/>
  <c r="P34" i="8" s="1"/>
  <c r="D13" i="3"/>
  <c r="C55" i="2"/>
  <c r="E55" i="2" s="1"/>
  <c r="F42" i="2"/>
  <c r="C42" i="2" s="1"/>
  <c r="D42" i="2"/>
  <c r="D33" i="8"/>
  <c r="D31" i="8" s="1"/>
  <c r="S15" i="8"/>
  <c r="Q15" i="8"/>
  <c r="Q17" i="8"/>
  <c r="Q12" i="8" s="1"/>
  <c r="D16" i="3"/>
  <c r="E16" i="3" s="1"/>
  <c r="G12" i="3"/>
  <c r="C228" i="1"/>
  <c r="AC228" i="1" s="1"/>
  <c r="AC231" i="1"/>
  <c r="AC250" i="1"/>
  <c r="M34" i="1"/>
  <c r="J35" i="1"/>
  <c r="I35" i="1" s="1"/>
  <c r="I23" i="3"/>
  <c r="L31" i="1"/>
  <c r="L18" i="1" s="1"/>
  <c r="C13" i="3"/>
  <c r="I12" i="3"/>
  <c r="K12" i="3" s="1"/>
  <c r="K13" i="3"/>
  <c r="C332" i="1"/>
  <c r="C37" i="1"/>
  <c r="C35" i="1" s="1"/>
  <c r="C34" i="1" s="1"/>
  <c r="J11" i="3"/>
  <c r="BG42" i="2"/>
  <c r="P31" i="1"/>
  <c r="V14" i="1"/>
  <c r="P18" i="1"/>
  <c r="P334" i="1"/>
  <c r="P44" i="1"/>
  <c r="AC44" i="1" s="1"/>
  <c r="AC335" i="1"/>
  <c r="F11" i="3"/>
  <c r="H21" i="3"/>
  <c r="AC36" i="8" l="1"/>
  <c r="AC72" i="8"/>
  <c r="E13" i="3"/>
  <c r="AF42" i="2"/>
  <c r="G11" i="3"/>
  <c r="G10" i="3" s="1"/>
  <c r="H12" i="3"/>
  <c r="C33" i="8"/>
  <c r="D12" i="3"/>
  <c r="C227" i="1"/>
  <c r="AC227" i="1" s="1"/>
  <c r="M32" i="1"/>
  <c r="J34" i="1"/>
  <c r="I34" i="1" s="1"/>
  <c r="J10" i="3"/>
  <c r="L14" i="1"/>
  <c r="C12" i="3"/>
  <c r="K23" i="3"/>
  <c r="C23" i="3"/>
  <c r="E23" i="3" s="1"/>
  <c r="BG13" i="2"/>
  <c r="P14" i="1"/>
  <c r="P41" i="1"/>
  <c r="AC41" i="1" s="1"/>
  <c r="AC334" i="1"/>
  <c r="P333" i="1"/>
  <c r="P37" i="1" s="1"/>
  <c r="P35" i="1" s="1"/>
  <c r="F10" i="3"/>
  <c r="D30" i="8"/>
  <c r="C31" i="8"/>
  <c r="P50" i="8" l="1"/>
  <c r="AC50" i="8" s="1"/>
  <c r="AC51" i="8"/>
  <c r="P33" i="8"/>
  <c r="P31" i="8" s="1"/>
  <c r="P30" i="8" s="1"/>
  <c r="AC34" i="8"/>
  <c r="D10" i="3"/>
  <c r="H11" i="3"/>
  <c r="D11" i="3"/>
  <c r="C54" i="1"/>
  <c r="C53" i="1" s="1"/>
  <c r="E12" i="3"/>
  <c r="M31" i="1"/>
  <c r="M18" i="1" s="1"/>
  <c r="J32" i="1"/>
  <c r="I26" i="3"/>
  <c r="P332" i="1"/>
  <c r="P54" i="1" s="1"/>
  <c r="AC333" i="1"/>
  <c r="H10" i="3"/>
  <c r="C30" i="8"/>
  <c r="D15" i="8"/>
  <c r="D17" i="8"/>
  <c r="AC33" i="8" l="1"/>
  <c r="P17" i="8"/>
  <c r="P12" i="8" s="1"/>
  <c r="P15" i="8"/>
  <c r="AC31" i="8"/>
  <c r="I32" i="1"/>
  <c r="J31" i="1"/>
  <c r="M14" i="1"/>
  <c r="J18" i="1"/>
  <c r="I18" i="1" s="1"/>
  <c r="C18" i="1" s="1"/>
  <c r="AC18" i="1" s="1"/>
  <c r="K26" i="3"/>
  <c r="C26" i="3"/>
  <c r="E26" i="3" s="1"/>
  <c r="AC332" i="1"/>
  <c r="P53" i="1"/>
  <c r="AC37" i="1"/>
  <c r="C15" i="8"/>
  <c r="AC30" i="8"/>
  <c r="D12" i="8"/>
  <c r="C17" i="8"/>
  <c r="AC15" i="8" l="1"/>
  <c r="AC17" i="8"/>
  <c r="I27" i="3"/>
  <c r="J14" i="1"/>
  <c r="C32" i="1"/>
  <c r="AC32" i="1" s="1"/>
  <c r="I31" i="1"/>
  <c r="C31" i="1" s="1"/>
  <c r="AC31" i="1" s="1"/>
  <c r="C12" i="8"/>
  <c r="P34" i="1"/>
  <c r="AC35" i="1"/>
  <c r="AC54" i="1"/>
  <c r="AC53" i="1"/>
  <c r="I22" i="3" l="1"/>
  <c r="I14" i="1"/>
  <c r="C14" i="1" s="1"/>
  <c r="AC14" i="1" s="1"/>
  <c r="K27" i="3"/>
  <c r="C27" i="3"/>
  <c r="E27" i="3" s="1"/>
  <c r="I25" i="3"/>
  <c r="AC12" i="8"/>
  <c r="K25" i="3" l="1"/>
  <c r="C25" i="3"/>
  <c r="E25" i="3" s="1"/>
  <c r="C22" i="3"/>
  <c r="E22" i="3" s="1"/>
  <c r="I21" i="3"/>
  <c r="K22" i="3"/>
  <c r="C21" i="3" l="1"/>
  <c r="E21" i="3" s="1"/>
  <c r="I11" i="3"/>
  <c r="K21" i="3"/>
  <c r="I10" i="3" l="1"/>
  <c r="K11" i="3"/>
  <c r="C11" i="3"/>
  <c r="E11" i="3" s="1"/>
  <c r="C10" i="3" l="1"/>
  <c r="E10" i="3" s="1"/>
  <c r="K10" i="3"/>
  <c r="N13" i="2"/>
  <c r="J13" i="2"/>
  <c r="AD13" i="2"/>
  <c r="Q13" i="2"/>
  <c r="G13" i="2"/>
  <c r="K13" i="2"/>
  <c r="O13" i="2"/>
  <c r="AA13" i="2"/>
  <c r="I13" i="2"/>
  <c r="AC13" i="2"/>
  <c r="H13" i="2"/>
  <c r="P13" i="2"/>
  <c r="AB13" i="2"/>
  <c r="Z13" i="2" l="1"/>
  <c r="Y13" i="2" s="1"/>
  <c r="S13" i="2" s="1"/>
  <c r="E43" i="2"/>
  <c r="E42" i="2"/>
  <c r="M13" i="2"/>
  <c r="D13" i="2" l="1"/>
  <c r="L13" i="2"/>
  <c r="F13" i="2" s="1"/>
  <c r="C13" i="2" l="1"/>
  <c r="E13" i="2" s="1"/>
  <c r="AF13" i="2"/>
</calcChain>
</file>

<file path=xl/sharedStrings.xml><?xml version="1.0" encoding="utf-8"?>
<sst xmlns="http://schemas.openxmlformats.org/spreadsheetml/2006/main" count="3692" uniqueCount="895">
  <si>
    <t>TT</t>
  </si>
  <si>
    <t>Danh mục dự án</t>
  </si>
  <si>
    <t>TỔNG SỐ</t>
  </si>
  <si>
    <t>-</t>
  </si>
  <si>
    <t>VỐN THU TIỀN SỬ DỤNG ĐẤT</t>
  </si>
  <si>
    <t>VỐN TĂNG THU, TIẾT KIỆM CHI</t>
  </si>
  <si>
    <t>VỐN BỘI CHI NGÂN SÁCH ĐỊA PHƯƠNG</t>
  </si>
  <si>
    <t>VỐN ĐẦU TƯ TẬP TRUNG VÀ XỔ SỐ KIẾN THIẾT</t>
  </si>
  <si>
    <t>I</t>
  </si>
  <si>
    <t>Cấp huyện phân bổ chi tiết (đầu tư tập trung và thu tiền sử dụng đất)</t>
  </si>
  <si>
    <t>TP Long Xuyên</t>
  </si>
  <si>
    <t>TP Châu Đốc</t>
  </si>
  <si>
    <t>TX Tân Châu</t>
  </si>
  <si>
    <t>Thị Xã Tịnh Biên</t>
  </si>
  <si>
    <t>Huyện An Phú</t>
  </si>
  <si>
    <t>Huyện Châu Phú</t>
  </si>
  <si>
    <t>Huyện Châu Thành</t>
  </si>
  <si>
    <t>Huyện Phú Tân</t>
  </si>
  <si>
    <t>Huyện Chợ Mới</t>
  </si>
  <si>
    <t>Huyện Thoại Sơn</t>
  </si>
  <si>
    <t>Huyện Tri Tôn</t>
  </si>
  <si>
    <t>II</t>
  </si>
  <si>
    <t>Cấp tỉnh phân bổ</t>
  </si>
  <si>
    <t>- Thực hiện phân bổ chi tiết</t>
  </si>
  <si>
    <t>Chênh lệch số cân đối</t>
  </si>
  <si>
    <t>TỔNG SỐ PHÂN BỔ CHI TIẾT</t>
  </si>
  <si>
    <t>A</t>
  </si>
  <si>
    <t>Theo ngành, lĩnh vực</t>
  </si>
  <si>
    <t>Chuẩn bị đầu tư</t>
  </si>
  <si>
    <t>Thực hiện dự án</t>
  </si>
  <si>
    <t>(1)</t>
  </si>
  <si>
    <t>Các dự án chuyển tiếp hoàn thành năm 2024</t>
  </si>
  <si>
    <t>Dự án nhóm B</t>
  </si>
  <si>
    <t>Dự án nhóm C</t>
  </si>
  <si>
    <t>(2)</t>
  </si>
  <si>
    <t>Các dự án chuyển tiếp hoàn thành sau năm 2024</t>
  </si>
  <si>
    <t>(3)</t>
  </si>
  <si>
    <t>Các dự án khởi công mới năm 2024</t>
  </si>
  <si>
    <t>B</t>
  </si>
  <si>
    <t>Bố trí thực hiện nhiệm vụ khác</t>
  </si>
  <si>
    <t>Trả nợ gốc và lãi vay</t>
  </si>
  <si>
    <t>Thu hồi vốn ứng trước hoàn trả nguồn ngân sách trung ương</t>
  </si>
  <si>
    <t>Thanh toán công nợ sau quyết toán (bao gồm chi phí quyết toán)</t>
  </si>
  <si>
    <t>PHÂN BỔ CHI TIẾT NGUỒN VỐN NGÂN SÁCH ĐỊA PHƯƠNG DO CẤP TỈNH QUẢN LÝ</t>
  </si>
  <si>
    <t>CHI TIẾT THEO NGÀNH, LĨNH VỰC</t>
  </si>
  <si>
    <t>QUỐC PHÒNG</t>
  </si>
  <si>
    <t>c</t>
  </si>
  <si>
    <t>Xây dựng mới cụm kho hậu cần tỉnh</t>
  </si>
  <si>
    <t>Xây dựng mới khối nhà xe cơ quan, nhà kho và khu nghỉ sĩ quan tại khu vực Sở chỉ huy/Bộ CHQS tỉnh</t>
  </si>
  <si>
    <t>1</t>
  </si>
  <si>
    <t>Hệ thống thu gom và xử lý nước thải CDC; quân nhân BĐBP khu vực biên giới</t>
  </si>
  <si>
    <t>AN NINH VÀ TRẬT TỰ, AN TOÀN XÃ HỘI</t>
  </si>
  <si>
    <t>b</t>
  </si>
  <si>
    <t>Tạo quỹ đất đầu tư xây dựng Trại tạm giam Công an tỉnh</t>
  </si>
  <si>
    <t>2</t>
  </si>
  <si>
    <t>Dự án Cơ sở làm việc Công an tỉnh An Giang</t>
  </si>
  <si>
    <t>Đầu tư xây dựng trụ sở công an xã, thị trấn trên địa bàn tỉnh An Giang</t>
  </si>
  <si>
    <t>III</t>
  </si>
  <si>
    <t>GIÁO DỤC, ĐÀO TẠO VÀ GIÁO DỤC NGHỀ NGHIỆP</t>
  </si>
  <si>
    <t>Nâng cấp, mở rộng trường Trung cấp nghề Châu Đốc</t>
  </si>
  <si>
    <t>Cải tạo, xây dựng mới một số hạng mục thuộc Trường Cao đẳng y tế An Giang</t>
  </si>
  <si>
    <t>THPT Vọng Thê</t>
  </si>
  <si>
    <t>Trường THPT Vĩnh Xương</t>
  </si>
  <si>
    <t>Trường TH D Phú Hữu (điểm chính)</t>
  </si>
  <si>
    <t>Đề án chuẩn quốc gia</t>
  </si>
  <si>
    <t>5.1</t>
  </si>
  <si>
    <t>Trường TH A Hòa Bình Thạnh điểm chính (Hoà Thạnh)</t>
  </si>
  <si>
    <t>(7)</t>
  </si>
  <si>
    <t>Trường MG Vĩnh Lợi</t>
  </si>
  <si>
    <t>(8)</t>
  </si>
  <si>
    <t>Trường MG Tân Phú điểm phụ (Tân Thành)</t>
  </si>
  <si>
    <t>(9)</t>
  </si>
  <si>
    <t>Trường TH Vĩnh Lợi điểm phụ (Hoà Lợi 3)</t>
  </si>
  <si>
    <t>(10)</t>
  </si>
  <si>
    <t>Trường TH A Tân Phú điểm phụ (Tân Thạnh)</t>
  </si>
  <si>
    <t>5.2</t>
  </si>
  <si>
    <t>Thị xã Tân Châu</t>
  </si>
  <si>
    <t>Trường TH Phú Lộc điểm phụ (Phú Quý)</t>
  </si>
  <si>
    <t>Trường MG Tân Thạnh điểm chính mới ( Núi Nổi)</t>
  </si>
  <si>
    <t xml:space="preserve">Trường MG Lê Chánh điểm chính (Phú Hữu 1) </t>
  </si>
  <si>
    <t>(4)</t>
  </si>
  <si>
    <t xml:space="preserve"> Trường TH Tân Thạnh điểm phụ (Tân Đông)</t>
  </si>
  <si>
    <t>(5)</t>
  </si>
  <si>
    <t>Trường MG Phú Lộc điểm chính (ấp Phú Yên)</t>
  </si>
  <si>
    <t>(6)</t>
  </si>
  <si>
    <t>Trường TH Lê Chánh điểm chính (Phú Hữu 2)</t>
  </si>
  <si>
    <t>Trường TH Phú Lộc điểm chính (Phú Yên)</t>
  </si>
  <si>
    <t>5.3</t>
  </si>
  <si>
    <t>Trường TH A Khánh An</t>
  </si>
  <si>
    <t>Trường THPT Nguyễn Bỉnh Khiêm</t>
  </si>
  <si>
    <t>Trường THPT Huỳnh Thị Hưởng</t>
  </si>
  <si>
    <t>Trường MG Họa Mi (điểm chính)</t>
  </si>
  <si>
    <t>Đầu tư cơ sở vật chất, thiết bị dạy học phục vụ Chương trình giáo dục phổ thông mới giai đoạn 2021-2025 thành phố Long Xuyên</t>
  </si>
  <si>
    <t>Mua sắm thiết bị phòng bộ môn ngoại ngữ cho cấp tiểu học và trung học trên địa bàn tỉnh An Giang giai đoạn 2021-2025</t>
  </si>
  <si>
    <t>Đề án trường chuẩn quốc gia</t>
  </si>
  <si>
    <t>7.1</t>
  </si>
  <si>
    <t>Trường THCS Phú Thọ</t>
  </si>
  <si>
    <t>7.2</t>
  </si>
  <si>
    <t>Trường THCS Phước Hưng</t>
  </si>
  <si>
    <t>7.3</t>
  </si>
  <si>
    <t>Trường THCS Thạnh Mỹ Tây</t>
  </si>
  <si>
    <t>Trường tiểu học B Định Mỹ Điểm chính (ấp Mỹ Phú)</t>
  </si>
  <si>
    <t>Trường tiểu học A Vĩnh Khánh Điểm chính (ấp Vĩnh Lợi)</t>
  </si>
  <si>
    <t>Trường tiểu học A Vĩnh Chánh Điểm chính (ấp Đông An)</t>
  </si>
  <si>
    <t>Trường THPT Vĩnh Bình</t>
  </si>
  <si>
    <t>Trường THPT Võ Thành Trinh</t>
  </si>
  <si>
    <t xml:space="preserve">Trường THPT Lương Văn Cù </t>
  </si>
  <si>
    <t xml:space="preserve">Trường TH A Hòa Bình điểm chính (An Thuận) </t>
  </si>
  <si>
    <t xml:space="preserve"> Trường TH A Mỹ An điểm chính (Mỹ An)</t>
  </si>
  <si>
    <t xml:space="preserve">Trường MG Mỹ Hội Đông điểm chính (Mỹ Đức) </t>
  </si>
  <si>
    <t>Trường MG Long Giang điểm chính (Long Thạnh 2)</t>
  </si>
  <si>
    <t>Trường THCS Lê Hưng Nhượng</t>
  </si>
  <si>
    <t>Trường THCS Dương Bình Giang</t>
  </si>
  <si>
    <t>Trường THCS Hoàng Hiệp</t>
  </si>
  <si>
    <t xml:space="preserve">Trường THCS Phan Thành Long </t>
  </si>
  <si>
    <t xml:space="preserve">Trường THCS Nguyễn Kim Nha </t>
  </si>
  <si>
    <t xml:space="preserve"> Trường THCS Long Giang</t>
  </si>
  <si>
    <t>Trường THCS Cái Dầu</t>
  </si>
  <si>
    <t>Chương trình ĐTXD cải tạo, sửa chữa nhà vệ sinh và công trình nước sạch cho các trường trên địa bàn tỉnh giai đoạn 2021-2025</t>
  </si>
  <si>
    <t>1. Dự án ĐTXD cải tạo, sửa chữa nhà vệ sinh và công trình nước sạch cho các trường trên địa bàn huyện Châu Thành giai đoạn 2021-2025</t>
  </si>
  <si>
    <t>2. Dự án ĐTXD cải tạo, sửa chữa nhà vệ sinh và công trình nước sạch cho các trường trên địa bàn huyện Chợ Mới giai đoạn 2021-2025</t>
  </si>
  <si>
    <t>Trường THCS Hoà Bình Thạnh điểm chính (Hoà Thạnh)</t>
  </si>
  <si>
    <t>Trường TH B Bình Thạnh điểm chính (Thạnh Hòa)</t>
  </si>
  <si>
    <t>Trường mẫu giáo Bình Thạnh</t>
  </si>
  <si>
    <t>Trường TH A Thạnh Mỹ Tây (Tây An)</t>
  </si>
  <si>
    <t>Trường MG Thạnh Mỹ Tây điểm chính (Mỹ Bình)</t>
  </si>
  <si>
    <t>Trường TH B Thạnh Mỹ Tây (Ba Xưa)</t>
  </si>
  <si>
    <t>Trường THCS Nguyễn Văn Trỗi</t>
  </si>
  <si>
    <t>2 .Dự án ĐTXD cải tạo, sửa chữa nhà vệ sinh và công trình nước sạch cho các trường trên địa bàn huyện Thoại Sơn giai đoạn 2021-2025</t>
  </si>
  <si>
    <t>3. Dự án ĐTXD cải tạo, sửa chữa nhà vệ sinh và công trình nước sạch cho các trường trên địa bàn thị xã Tân Châu giai đoạn 2021-2025</t>
  </si>
  <si>
    <t>4. Dự án ĐTXD cải tạo, sửa chữa nhà vệ sinh và công trình nước sạch cho các trường trên địa bàn huyện Tỉnh Biên giai đoạn 2021-2025</t>
  </si>
  <si>
    <t>6. Dự án ĐTXD cải tạo, sửa chữa nhà vệ sinh và công trình nước sạch cho các trường trên địa bàn huyện Phú Tân giai đoạn 2021-2025</t>
  </si>
  <si>
    <t>Đầu tư cơ sở vật chất, thiết bị dạy học phục vụ Chương trình giáo dục phổ thông mới giai đoạn 2021-2025:</t>
  </si>
  <si>
    <t>1. Đầu tư cơ sở vật chất thiết bị dạy học phục vụ chương trình giáo dục phổ thông mới giai đoạn 2021-2025 huyện Châu Thành</t>
  </si>
  <si>
    <t>3. Đầu tư cơ sở vật chất, thiết bị dạy học phục vụ Chương trình giáo dục phổ thông mới giai đoạn 2021-2025 huyện Tịnh Biên</t>
  </si>
  <si>
    <t>4. Đầu tư cơ sở vật chất, thiết bị dạy học phục vụ Chương trình giáo dục phổ thông mới giai đoạn 2021-2025 huyện Tri Tôn</t>
  </si>
  <si>
    <t>Trường tiểu học B Vĩnh Phú Điểm chính (ấp Trung Phú 3)</t>
  </si>
  <si>
    <t>Trường mẫu giáo Tân Trung điểm chính (Tân Thạnh)</t>
  </si>
  <si>
    <t>3</t>
  </si>
  <si>
    <t>Trường TH Tân Trung điểm chính (Tân Thạnh)</t>
  </si>
  <si>
    <t>4</t>
  </si>
  <si>
    <t>Trường TH Long Hòa điểm phụ (Long Thạnh 2)</t>
  </si>
  <si>
    <t>Trường tiểu học B Phú Mỳ</t>
  </si>
  <si>
    <t>7</t>
  </si>
  <si>
    <t xml:space="preserve"> Trường THCS Tân Tuyến</t>
  </si>
  <si>
    <t>8</t>
  </si>
  <si>
    <t xml:space="preserve"> Trường THCS Lạc Quới</t>
  </si>
  <si>
    <t>10</t>
  </si>
  <si>
    <t>Trường tiểu học Lạc Qưới điểm chính (Vĩnh Hòa)</t>
  </si>
  <si>
    <t>11</t>
  </si>
  <si>
    <t>Trường tiểu học Lạc Qưới điểm phụ (Vĩnh Thuận)</t>
  </si>
  <si>
    <t xml:space="preserve">Trường TH A Vĩnh An chính (Vĩnh Quới) </t>
  </si>
  <si>
    <t>Trường TH A Tân Phú điểm chính  (Tân Thành)</t>
  </si>
  <si>
    <t xml:space="preserve">Trường TH Vĩnh Lợi điểm chính  (Hòa Lợi 1) </t>
  </si>
  <si>
    <t xml:space="preserve">Trường THCS Vĩnh Hanh </t>
  </si>
  <si>
    <t xml:space="preserve">Trường THCS Bình Thạnh </t>
  </si>
  <si>
    <t xml:space="preserve">Trường THCS Vĩnh Lợi </t>
  </si>
  <si>
    <t xml:space="preserve">Trường THCS Vĩnh An </t>
  </si>
  <si>
    <t>IV</t>
  </si>
  <si>
    <t>Y TẾ, DÂN SỐ VÀ GIA ĐÌNH</t>
  </si>
  <si>
    <t>Dự án Phòng khám và quản lý sức khỏe cán bộ thuộc Ban Bảo vệ, chăm sóc sức khỏe cán bộ tỉnh</t>
  </si>
  <si>
    <t>Bệnh viện y học cổ truyền An Giang</t>
  </si>
  <si>
    <t xml:space="preserve"> Bệnh viện Sản - Nhi An Giang 
(Khối Nhi 200 giường)</t>
  </si>
  <si>
    <t>Nâng cấp trang thiết bị y tế cho Bệnh viện Sản - Nhi An Giang</t>
  </si>
  <si>
    <t>Bệnh viện Mắt -Tai Mũi Họng - Răng Hàm Mặt tỉnh An Giang</t>
  </si>
  <si>
    <t xml:space="preserve">Bệnh viện quân dân y tỉnh An Giang </t>
  </si>
  <si>
    <t>Cải tạo, nâng cấp Trung tâm Y tế huyện Chợ Mới</t>
  </si>
  <si>
    <t>Xây dựng mới Khoa Xét nghiệm và Khoa Giải phẫu bệnh lý thuộc Bệnh viện đa khoa khu vực tỉnh</t>
  </si>
  <si>
    <t xml:space="preserve">Các trạm y tế xã </t>
  </si>
  <si>
    <t xml:space="preserve">Nâng cấp cải tạo trạm y tế xã Tân Phú </t>
  </si>
  <si>
    <t>Mở rộng Bệnh viện Tim mạch An Giang (giai đoạn 2)</t>
  </si>
  <si>
    <t>Nâng cấp, cải tạo Trạm y tế Tân Trung</t>
  </si>
  <si>
    <t>V</t>
  </si>
  <si>
    <t>VĂN HÓA, THÔNG TIN</t>
  </si>
  <si>
    <t>Di tích Đá Nổi</t>
  </si>
  <si>
    <t>Di tích Gò Cây Tung</t>
  </si>
  <si>
    <t>Nhà hát tỉnh An Giang</t>
  </si>
  <si>
    <t>Trung tâm Văn hóa, Thể thao xã:</t>
  </si>
  <si>
    <t>1.Trung tâm Văn hóa, Thể thao xã Tân Thạnh</t>
  </si>
  <si>
    <t>2. Trung tâm Văn hóa, Thể thao xã Tân Trung</t>
  </si>
  <si>
    <t>Trung tâm Văn hóa, Thể thao huyện Châu Thành</t>
  </si>
  <si>
    <t>Trung tâm Văn hóa, Thể thao huyện Chợ Mới</t>
  </si>
  <si>
    <t>Bảo quản, tu bổ, phục hồi di tích lịch sử - văn hoá xếp hạn cấp tỉnh (KH 780)</t>
  </si>
  <si>
    <t>Cải tạo Đình Bình Phú, xã Bình Hòa huyện Châu Thành</t>
  </si>
  <si>
    <t>Trung tâm văn hóa, thể thao xã Lạc Quới</t>
  </si>
  <si>
    <t>CÁC HOẠT ĐỘNG KINH TẾ</t>
  </si>
  <si>
    <t>NÔNG NGHIỆP, LÂM NGHIỆP, DIÊM NGHIỆP, THỦY LỢI VÀ THỦY SẢN</t>
  </si>
  <si>
    <t>Xây dựng hệ thống hồ trữ ngọt gắn với hạ tầng thủy lợi phục vụ liên kết sản xuất tiểu vùng tứ giác Long Xuyên</t>
  </si>
  <si>
    <t>Xây dựng hệ thống thủy lợi vùng cao thích ứng với biến đổi khí hậu nhằm phục vụ tái cơ cấu sản xuất nông nghiệp cho đồng bào vùng Bảy Núi, tỉnh An Giang.</t>
  </si>
  <si>
    <t>Cơ sở hạ tầng vùng sản xuất giống cá tra tập trung tỉnh An Giang</t>
  </si>
  <si>
    <t>Dự án Kè quản lý khu đất bãi bồi tiếp giáp Khu lưu niệm Chủ tịch Tôn Đức Thắng</t>
  </si>
  <si>
    <t>Dự án bảo vệ và phát triển rừng phòng hộ, rừng đặc dụng vùng đồi núi tỉnh An Giang giai đoạn 2021-2025</t>
  </si>
  <si>
    <t>Dự án trồng cây lâm nghiệp phân tán tỉnh An Giang, giai đoạn 2021-2025</t>
  </si>
  <si>
    <t>Cụm công trình thủy lợi vùng cao Bảy Núi</t>
  </si>
  <si>
    <t>Hỗ trợ phát triển kinh tế tập thể, hợp tác xã giai đoạn 2021-2025</t>
  </si>
  <si>
    <t>Hỗ trợ phát triển hợp tác xã sản xuất và tiêu thụ đường thốt nốt Nhơn Hưng</t>
  </si>
  <si>
    <t xml:space="preserve"> GIAO THÔNG</t>
  </si>
  <si>
    <t>Nâng cấp đường Lê Trọng Tấn (đoạn từ cầu Tầm Bót đến đường Phạm Cự Lượng)</t>
  </si>
  <si>
    <t>Nâng cấp, mở rộng Đường tỉnh 941 (đoạn từ cầu số 16 đến ngã 3 giao nhau giữa đường 3 tháng 2 và đường Hùng Vương)</t>
  </si>
  <si>
    <t>Nâng cấp Đường tỉnh 949</t>
  </si>
  <si>
    <t>Xây dựng tuyến đường liên kết vùng, đoạn từ thị xã Tân Châu đến thành phố Châu Đốc, kết nối với tỉnh Kiên Giang và Đồng Tháp</t>
  </si>
  <si>
    <t>5</t>
  </si>
  <si>
    <t>Nâng cấp mở rông khẩn cấp đường tỉnh 948 thuộc tuyến quốc phòng an ninh vùng biên giới và dân tộc</t>
  </si>
  <si>
    <t>6</t>
  </si>
  <si>
    <t>Nâng cấp mở rộng khẩn cấp đường tỉnh 948 thuộc tuyến quốc phòng an ninh vùng biên giới và dân tộc giai đoạn 2</t>
  </si>
  <si>
    <t>Đường đê Kênh Hòa Bình</t>
  </si>
  <si>
    <t>Tuyến ĐH.06 (Mỹ Khánh-ranh Tri Tôn)</t>
  </si>
  <si>
    <t>Tuyến ĐH. 03 (cầu Trà Can - Bình Chánh)</t>
  </si>
  <si>
    <t>Xử lý hạ tầng giao thông đô thị giai đoạn 1 đáp ứng tiêu chí đô thị loại IV-III, thành lập thị xã Tịnh Biên</t>
  </si>
  <si>
    <t>a</t>
  </si>
  <si>
    <t>Dự án nhóm A</t>
  </si>
  <si>
    <t>Đường bộ cao tốc Châu Đốc-Cần Thơ-Sóc Trăng (tham gia công tác GPMB dự án tuyến đường bộ cao tốc Châu Đốc - Cần Thơ - Sóc Trăng, phân đoạn qua địa phận tỉnh An Giang)</t>
  </si>
  <si>
    <t>Dự án Nâng cấp, mở rộng đường vào Khu di tích đặc biệt Óc Eo - Ba Thê thuộc Đường tỉnh 943 (đoạn từ cầu Thoại Giang đến cầu Mướp Văn)</t>
  </si>
  <si>
    <t>Nâng cấp tuyến đường Nam Cần Thảo (từ QL91 đến rừng tràm Trà sư, huyện Tịnh Biên)</t>
  </si>
  <si>
    <t>Nâng cấp, mở rộng đường bờ Đông liên xã</t>
  </si>
  <si>
    <t>Đường Nguyễn Văn Linh (đoạn từ đường Nguyễn Văn Linh hiện hữu đến đường tránh thành phố Long Xuyên)</t>
  </si>
  <si>
    <t>Cầu Phú Vĩnh</t>
  </si>
  <si>
    <t>Tuyến ĐH.12 (cầu Bình Hòa-ranh Tri Tôn)</t>
  </si>
  <si>
    <t>Cầu Đa Phước - Vĩnh Trường</t>
  </si>
  <si>
    <t>Nâng cấp, mở rộng đường Hương lộ 11 (bao gồm tuyến chính và tuyến nhánh đi đến trung tâm xã Tân Lập đấu nối với đường tỉnh 945</t>
  </si>
  <si>
    <t>Tuyến đường kênh E</t>
  </si>
  <si>
    <t>KHU CÔNG NGHIỆP VÀ KHU KINH TẾ</t>
  </si>
  <si>
    <t>Mở rộng Cụm công nghiệp-tiểu thủ công nghiệp Tân Trung</t>
  </si>
  <si>
    <t>Trạm kiểm soát liên hợp cửa khẩu Quốc tế Vĩnh Xương</t>
  </si>
  <si>
    <t>Cụm công nghiệp Lương An Trà (giai đoạn 1)</t>
  </si>
  <si>
    <t>Hàng rào kiên cố bảo vệ hai bên hành lang cầu Long Bình</t>
  </si>
  <si>
    <t xml:space="preserve"> DU LỊCH</t>
  </si>
  <si>
    <t>Trung tâm hội nghị thành phố Châu Đốc</t>
  </si>
  <si>
    <t>CÔNG NGHỆ THÔNG TIN</t>
  </si>
  <si>
    <t>Tạo quỹ đất và đầu tư hạ tầng khu công nghệ thông tin tập trung tỉnh An Giang</t>
  </si>
  <si>
    <t>Xây dựng hệ thống quản lý quy hoạch và phát triển đô thị tỉnh An Giang giai đoạn 2020-2025</t>
  </si>
  <si>
    <t>Chuyển đổi dữ liệu hộ tịch (giai đoạn 2)</t>
  </si>
  <si>
    <t>Xây dựng bản đồ số doanh nghiệp tỉnh An Giang</t>
  </si>
  <si>
    <t>CẤP NƯỚC, THOÁT NƯỚC</t>
  </si>
  <si>
    <t>Tuyến ống cấp nước sạch sinh hoạt cho người dân sinh sống trong phạm vi kênh 10, kênh 11 và kênh 13 (Tiểu vùng kênh 7 - Cần Thảo - Kênh Đào - Kênh ranh CP-TB), xã Ô Long Vĩ, huyện Châu Phú, tỉnh An Giang (giai đoạn 1 + giai đoạn 2)</t>
  </si>
  <si>
    <t>Cấp nước cho các xã thuộc huyện Châu Thành bị ảnh hưởng bởi hai dự án Kiểm soát lũ vùng Tây sông Hậu và Cánh đồng lớn (giai đoạn 1 + giai đoạn 2)</t>
  </si>
  <si>
    <t>HOẠT ĐỘNG CỦA CÁC CƠ QUAN QUẢN LÝ NHÀ NƯỚC, ĐVSNCL, TCCT VÀ CÁC TỔ CHỨC CT-XH</t>
  </si>
  <si>
    <t>Trụ sở làm việc Sở Tài nguyên và Môi trường và các cơ quan trực thuộc</t>
  </si>
  <si>
    <t>Trụ sở làm việc Tòa án nhân dân tỉnh</t>
  </si>
  <si>
    <t>Trụ sở làm việc Văn phòng Đoàn Đại biểu Quốc hội và Hội đồng nhân dân tỉnh</t>
  </si>
  <si>
    <t>Nâng cấp, cải tao trụ sở ủy ban nhân dân thị trấn Chợ Vàm</t>
  </si>
  <si>
    <t>Trụ sở làm việc Chi cục Trồng trọt và bảo vệ thực vật</t>
  </si>
  <si>
    <t>Trụ sở UBND xã Phú An</t>
  </si>
  <si>
    <t>Trụ sở UBND xã Phú Long</t>
  </si>
  <si>
    <t>XÃ HỘI</t>
  </si>
  <si>
    <t>Đối ứng thực hiện Chương trình MTQG giảm nghèo bền vững</t>
  </si>
  <si>
    <t>Đối ứng thực hiện Chương trình MTQG phát triển KTXH vùng đồng bào dân tộc thiểu số và miền núi</t>
  </si>
  <si>
    <t>BỐ TRÍ THỰC HIỆN NHIỆM VỤ KHÁC</t>
  </si>
  <si>
    <t>Chủ đầu tư</t>
  </si>
  <si>
    <t>Ghi chú</t>
  </si>
  <si>
    <t>Tổng số</t>
  </si>
  <si>
    <t>Trong đó:</t>
  </si>
  <si>
    <t>Đầu tư tập trung</t>
  </si>
  <si>
    <t>Xổ số kiến thiết</t>
  </si>
  <si>
    <t>Vốn thu tiền sử dụng đất</t>
  </si>
  <si>
    <t>Bội chi ngân sách địa phương</t>
  </si>
  <si>
    <t>Sở Tài chính</t>
  </si>
  <si>
    <t>Bộ CHQS tỉnh</t>
  </si>
  <si>
    <t>Bộ CH BĐBP tỉnh</t>
  </si>
  <si>
    <t>Ban QLDA ĐTXD&amp;KV PTĐT AG</t>
  </si>
  <si>
    <t>Công an tỉnh</t>
  </si>
  <si>
    <t>Ban QLDA ĐTXD KV huyện An Phú</t>
  </si>
  <si>
    <t>Ban QLDA ĐTXD KV huyện Châu Thành</t>
  </si>
  <si>
    <t>Hoàn tạm ứng</t>
  </si>
  <si>
    <t>Ban QLDA ĐTXD KV huyện Phú Tân</t>
  </si>
  <si>
    <t>Ban QLDA ĐTXD KV huyện Châu Phú</t>
  </si>
  <si>
    <t>Ban QLDA ĐTXD KV huyện Thoại Sơn</t>
  </si>
  <si>
    <t>Ban QLDA ĐTXD KV huyện Chợ Mới</t>
  </si>
  <si>
    <t>Ban QLDA ĐTXD KV huyện Tri Tôn</t>
  </si>
  <si>
    <t>Kể cả hoàn trả tạm ứng</t>
  </si>
  <si>
    <t>Kể cả chuẩn bị đầu tư</t>
  </si>
  <si>
    <t>Ban QLDA ĐTXD CTGT&amp;NN AG</t>
  </si>
  <si>
    <t>Sở NN&amp;PTNT</t>
  </si>
  <si>
    <t>Ban QL Rừng phòng hộ và Đặc dụng tỉnh</t>
  </si>
  <si>
    <t>Chi cục Kiểm lâm</t>
  </si>
  <si>
    <t>UBND huyện Phú Tân</t>
  </si>
  <si>
    <t>Ban QL Khu kinh tế</t>
  </si>
  <si>
    <t>UBND huyện Tri Tôn</t>
  </si>
  <si>
    <t>Sở Xây dựng</t>
  </si>
  <si>
    <t>Sở Tư pháp</t>
  </si>
  <si>
    <t>Sở Kế hoạch và Đầu tư</t>
  </si>
  <si>
    <t>Công ty CP Điện nước AG</t>
  </si>
  <si>
    <t>Tòa án tỉnh</t>
  </si>
  <si>
    <t>Chung các lĩnh vực</t>
  </si>
  <si>
    <t>Kế hoạch đầu tư công năm 2024 nguồn vốn ngân sách nhà nước</t>
  </si>
  <si>
    <t>2. Đầu tư cơ sở vật chất, thiết bị dạy học phục vụ Chương trình giáo dục phổ thông mới giai đoạn 2021-2025 huyện Châu Phú</t>
  </si>
  <si>
    <t>1. Dự án đầu tư xây dựng cải tạo, sửa chữa nhà vệ sinh và công trình nước sạch cho các trường trên địa bàn huyện Tri Tôn giai đoạn 2021-2025</t>
  </si>
  <si>
    <t>2. Dự án đầu tư xây dựng cải tạo, sửa chữa nhà vệ sinh và công trình nước sạch cho các trường trên địa bàn thành phố Châu Đốc giai đoạn 2021-2025</t>
  </si>
  <si>
    <t>1. Di tích Hố thờ An Lợi</t>
  </si>
  <si>
    <t>2. Trùng tu, sửa chữa Đình Bình Mỹ</t>
  </si>
  <si>
    <t>Thực hiện chính sách khuyến khích phát triển hợp tác, liên kết trong sản xuất và tiêu thụ sản phẩm nông nghiệp theo Nghị định 98/2018/NĐ-CP, trong đó:</t>
  </si>
  <si>
    <t>VI</t>
  </si>
  <si>
    <t>VI.1</t>
  </si>
  <si>
    <t>VI.2</t>
  </si>
  <si>
    <t>VI.3</t>
  </si>
  <si>
    <t>VI.4</t>
  </si>
  <si>
    <t>VI.5</t>
  </si>
  <si>
    <t>VI.6</t>
  </si>
  <si>
    <t>VII</t>
  </si>
  <si>
    <t>VIII</t>
  </si>
  <si>
    <t>3. Trung tâm Văn hoá, Thể thao xã Vĩnh Lợi</t>
  </si>
  <si>
    <t>4. Trung tâm Văn hóa, Thể thao xã Tân Phú, huyện Châu Thành</t>
  </si>
  <si>
    <t>Nâng cấp, mở rộng cầu An Phú - Vĩnh Trường và đường dẫn vào cầu, kết nối thông tuyến với Quốc lộ 91C</t>
  </si>
  <si>
    <t>7. Dự án ĐTXD cải tạo, sửa chữa nhà vệ sinh và công trình nước sạch cho các trường trên địa bàn huyện Châu Phú giai đoạn 2021-2025</t>
  </si>
  <si>
    <t>1. Dự án ĐTXD cải tạo, sửa chừa nhà vệ sinh vâ công trình nước sạch cho các trường trên đia bàn huyện Phú Tân giai đoạn 2021-2025</t>
  </si>
  <si>
    <t>PHU LỤC 3</t>
  </si>
  <si>
    <t>KẾ HOẠCH ĐẦU TƯ CÔNG NĂM 2024 NGUỒN NGÂN SÁCH NHÀ NƯỚC</t>
  </si>
  <si>
    <t>(Kèm theo Báo cáo số........../BC-SKHĐT ngày .....tháng......năm 2024 của Sở Kế hoạch và Đầu tư)</t>
  </si>
  <si>
    <t>Đơn vị: Triệu đồng</t>
  </si>
  <si>
    <t>Vốn đầu tư theo ngành, lĩnh vực</t>
  </si>
  <si>
    <t>Vốn ngoài nước</t>
  </si>
  <si>
    <t>UBND TP.Châu Đốc</t>
  </si>
  <si>
    <t>Ban QLDA ĐTXD KV TP.Châu Đốc</t>
  </si>
  <si>
    <t>Ban QLDA ĐTXD KV TX.Tân Châu</t>
  </si>
  <si>
    <t>Ban QLDA ĐTXD KV TP.Long Xuyên</t>
  </si>
  <si>
    <t>Ban QLDA ĐTXD KV TX.Tịnh Biên</t>
  </si>
  <si>
    <t>5. Dự án ĐTXD cải tạo, sửa chữa nhà vệ sinh và công trình nước sạch cho các trường trên địa bàn huyện An Phú giai đoạn 2021-2025</t>
  </si>
  <si>
    <t>STT</t>
  </si>
  <si>
    <t>CHỦ ĐẦU TƯ</t>
  </si>
  <si>
    <t>Tỷ lệ giải ngân (%)</t>
  </si>
  <si>
    <t>PHỤ LỤC 2</t>
  </si>
  <si>
    <t>TỔNG HỢP TÌNH HÌNH GIẢI NGÂN KẾ HOẠCH VỐN ĐẦU TƯ CÔNG NĂM 2024
 NGUỒN VỐN NGÂN SÁCH NHÀ NƯỚC CỦA CÁC CHỦ ĐẦU TƯ</t>
  </si>
  <si>
    <t>KẾ HOẠCH VỐN 2024</t>
  </si>
  <si>
    <t>Kế hoạch vốn đầu tư công năm 2024</t>
  </si>
  <si>
    <t>Nguồn vốn</t>
  </si>
  <si>
    <t>PHỤ LỤC 1</t>
  </si>
  <si>
    <t>TỔNG HỢP TÌNH HÌNH GIẢI NGÂN KẾ HOẠCH VỐN ĐẦU TƯ CÔNG NĂM 2024 
NGUỒN NGÂN SÁCH NHÀ NƯỚC</t>
  </si>
  <si>
    <t>Kế hoạch đầu tư công năm 2024</t>
  </si>
  <si>
    <t>Các Sở, ban ngành cấp tỉnh</t>
  </si>
  <si>
    <t>Các huyện, thị xã, thành phố</t>
  </si>
  <si>
    <t>TP. Long Xuyên</t>
  </si>
  <si>
    <t>1.1</t>
  </si>
  <si>
    <t>1.2</t>
  </si>
  <si>
    <t>TP. Châu Đốc</t>
  </si>
  <si>
    <t>TX. Tân Châu</t>
  </si>
  <si>
    <t>TX. Tịnh Biên</t>
  </si>
  <si>
    <t>a) Nguồn vốn ngân sách trung ương</t>
  </si>
  <si>
    <t xml:space="preserve">b) Nguồn vốn do tỉnh quản lý hỗ trợ cho địa phương </t>
  </si>
  <si>
    <t xml:space="preserve"> c) Nguồn vốn do cấp huyện trực tiếp quản lý phân bổ</t>
  </si>
  <si>
    <t>Dự án Kè chống sạt lở sông Tiền bảo vệ dân cư khu vực thị trấn Phú Mỹ, huyện Phú Tân</t>
  </si>
  <si>
    <t>Tuyến dân cư di dời khẩn cấp vùng sạt lở sông Hậu, xã Châu Phong</t>
  </si>
  <si>
    <t>Đường kênh Long Điền A-B</t>
  </si>
  <si>
    <t>UBND huyện Chợ Mới</t>
  </si>
  <si>
    <t>Dự án Nâng cấp ĐT.958 (Tuyến Tri Tôn - Vàm Rầy)</t>
  </si>
  <si>
    <t xml:space="preserve">Dự án Đường tỉnh 941 (đoạn nối dài) </t>
  </si>
  <si>
    <t>Tuyến tránh Đường tỉnh 951 (Đoạn từ km8+550 đến km15+950)</t>
  </si>
  <si>
    <t>Dự án 1: Hỗ trợ đầu tư phát triển hạ tầng kinh tế xã hội huyện nghèo</t>
  </si>
  <si>
    <t>Tiểu Dự án 1: Hỗ trợ đầu tư phát triển hạ tầng kinh tế xã hội huyện nghèo</t>
  </si>
  <si>
    <t>Tiểu Dự án 2: Triển khai Đề án hỗ trợ một số huyện nghèo thoát khỏi tình trạng nghèo, đặc biệt khó khăn giai đoạn 2022-2025 do Thủ tướng Chính phủ phê duyệt</t>
  </si>
  <si>
    <t>Dự án 4: Phát triển giáo dục nghề nghiệp, việc làm bền vững</t>
  </si>
  <si>
    <t>2.1</t>
  </si>
  <si>
    <t>Tiểu Dự án 1. Phát triển giáo dục nghề nghiệp vùng nghèo, vùng khó khăn</t>
  </si>
  <si>
    <t>- Dự án: Đầu tư phát triển cơ sở vật chất, thiết bị đào tạo</t>
  </si>
  <si>
    <t>2.2</t>
  </si>
  <si>
    <t>Tiểu Dự án 3. Hỗ trợ việc làm bền vững</t>
  </si>
  <si>
    <t>Về cơ sở hạ tầng, trang thiết bị công nghệ thông tin để hiện đại hóa hệ thống thông tin thị trường lao động, hình thành sàn giao dịch việc làm trực tuyến và xây dựng các cơ sở dữ liệu</t>
  </si>
  <si>
    <t>Trường Cao đẳng nghề An Giang</t>
  </si>
  <si>
    <t>Trường Cao đẳng Y tế An Giang</t>
  </si>
  <si>
    <t>Trường Trung cấp nghề dân tộc nội trú tỉnh</t>
  </si>
  <si>
    <t>DỰ ÁN 1: Giải quyết tình trạng thiếu đất ở, nhà ở, đất sản xuất, nước sinh hoạt</t>
  </si>
  <si>
    <t>DỰ ÁN 4:  Đầu tư cơ sở hạ tầng thiết yếu, phục vụ sản xuất, đời sống trong vùng đồng bào dân tộc thiểu số và miền núi và các đơn vị sự nghiệp công lập của lĩnh vực dân tộc</t>
  </si>
  <si>
    <t>Tiểu dự án 1: Đầu tư cơ sở hạ tầng thiết yếu, phục vụ sản xuất, đời sống trong vùng đồng bào dân tộc thiểu số và miền núi</t>
  </si>
  <si>
    <t>DỰ ÁN 5: Phát triển giáo dục đào tạo nâng cao chất lượng nguồn nhân lực</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</si>
  <si>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</si>
  <si>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DỰ ÁN 6: Bảo tồn, phát huy giá trị văn hóa truyền thống tốt đẹp của các dân tộc thiểu số gắn với phát triển du lịch</t>
  </si>
  <si>
    <t>Bảo tồn, phát huy giá trị văn hóa truyền thống tốt đẹp của các dân tộc thiểu số gắn với phát triển du lịch</t>
  </si>
  <si>
    <t>DỰ ÁN 10: Truyền thông, tuyên truyền, vận động trong vùng đồng bào dân tộc thiểu số và miền núi. Kiểm tra, giám sát đánh giá việc tổ chức thực hiện chương trình</t>
  </si>
  <si>
    <t>Tiểu dự án 2: Ứng dụng công nghệ thông tin hỗ trợ phát triển kinh tế - xã hội và đảm bảo an ninh trật tự vùng đồng bào dân tộc thiểu số và miền núi</t>
  </si>
  <si>
    <t>1. Giải quyết tình trạng thiếu đất ở, nhà ở, đất sản xuất, nước sinh hoạt trên địa bàn huyện Tri Tôn</t>
  </si>
  <si>
    <t>2. Giải quyết tình trạng thiếu đất ở, nhà ở, đất sản xuất, nước sinh hoạt trên địa bàn thị xã Tịnh Biên</t>
  </si>
  <si>
    <t>3. Giải quyết tình trạng thiếu đất ở, nhà ở, đất sản xuất, nước sinh hoạt trên địa bàn huyện An Phú</t>
  </si>
  <si>
    <t>4. Giải quyết tình trạng thiếu đất ở, nhà ở, đất sản xuất, nước sinh hoạt trên địa bàn huyện Thoại Sơn</t>
  </si>
  <si>
    <t>5. Giải quyết tình trạng thiếu đất ở, nhà ở, đất sản xuất, nước sinh hoạt trên địa bàn TX Tân Châu</t>
  </si>
  <si>
    <t>1. Đầu tư cơ sở hạ tầng thiết yếu, phục vụ sản xuất, đời sống trong vùng đồng bào dân tộc thiểu số và miền núi trên địa bàn huyện Tri Tôn</t>
  </si>
  <si>
    <t>2. Đầu tư cơ sở hạ tầng thiết yếu, phục vụ sản xuất, đời sống trong vùng đồng bào dân tộc thiểu số và miền núi  trên địa bàn thị xã Tịnh Biên</t>
  </si>
  <si>
    <t>3. Đầu tư cơ sở hạ tầng thiết yếu, phục vụ sản xuất, đời sống trong vùng đồng bào dân tộc thiểu số và miền núi  trên địa bàn huyện An Phú</t>
  </si>
  <si>
    <t>4. Đầu tư cơ sở hạ tầng thiết yếu, phục vụ sản xuất, đời sống trong vùng đồng bào dân tộc thiểu số và miền núi  trên địa bàn huyện Thoại Sơn</t>
  </si>
  <si>
    <t>1. Đầu tư bổ sung, sửa chữa cơ sở vật chất cho Trường phổ thông dân tộc nội trú trung học phổ thông An Giang</t>
  </si>
  <si>
    <t>2. Đầu tư bổ sung, sửa chữa cơ sở vật chất cho Trường phổ thông Dân tộc Nội trú trung học cơ sở Tịnh Biên</t>
  </si>
  <si>
    <t>3. Đầu tư bổ sung, sửa chữa cơ sở vật chất cho Trường Phổ thông Dân tộc Nội trú Trung học cơ sở Tri Tôn, xã Châu Lăng, huyện Tri Tôn</t>
  </si>
  <si>
    <t>1. Hỗ trợ thiết lập các điểm hỗ trợ đồng bào dân tộc thiểu số ứng dụng công nghệ thông tin tại Ủy ban nhân dân cấp xã để phục vụ phát triển kinh tế - xã hội và đảm bảo an ninh trật tự;</t>
  </si>
  <si>
    <t>2. Thiết lập phòng hợp trực tuyến tại Ban Dân tộc</t>
  </si>
  <si>
    <t>UBND huyện An Phú</t>
  </si>
  <si>
    <t>UBND huyện Thoại Sơn</t>
  </si>
  <si>
    <t>Sở Giáo dục và Đào tạo</t>
  </si>
  <si>
    <t>Sở Văn hóa, Thể thao và Du lịch</t>
  </si>
  <si>
    <t>Sở Thông tin và Truyền thông</t>
  </si>
  <si>
    <t>Ban Dân tộc tỉnh</t>
  </si>
  <si>
    <t>Đối ứng thực hiện Chương trình MTQG xây dựng nông thôn mới giai đoạn 2021-2025</t>
  </si>
  <si>
    <t>Huyện thực hiện bộ tiêu chí NTM giai đoạn 2021-2025</t>
  </si>
  <si>
    <t>Huyện NTM Châu Thành</t>
  </si>
  <si>
    <t>Huyện NTM Chợ Mới</t>
  </si>
  <si>
    <t>Huyện thực hiện tiêu chí cho các xã NTM và xã phấn đấu NTM</t>
  </si>
  <si>
    <t>Thành phố Long Xuyên</t>
  </si>
  <si>
    <t>Thành phố Châu Đốc</t>
  </si>
  <si>
    <t>Thị xã Tịnh Biên</t>
  </si>
  <si>
    <t>UBND huyện Châu Thành</t>
  </si>
  <si>
    <t>UBND huyện Châu Phú</t>
  </si>
  <si>
    <t>UBND TP.Long Xuyên</t>
  </si>
  <si>
    <t>UBND TX.Tân Châu</t>
  </si>
  <si>
    <t>UBND TX.Tịnh Biên</t>
  </si>
  <si>
    <t>A. Vốn đầu tư công phân bổ theo hệ số (Nghị quyết số 06/2022/NQ-HĐND ngày 12/7/2022)</t>
  </si>
  <si>
    <t>B. Chương trình mỗi xã một sản phẩm (OCOP)</t>
  </si>
  <si>
    <t>2.3</t>
  </si>
  <si>
    <t>2.4</t>
  </si>
  <si>
    <t>2.5</t>
  </si>
  <si>
    <t>2.6</t>
  </si>
  <si>
    <t>2.7</t>
  </si>
  <si>
    <t>2.8</t>
  </si>
  <si>
    <t>2.9</t>
  </si>
  <si>
    <t>2.10</t>
  </si>
  <si>
    <t>2.11</t>
  </si>
  <si>
    <t>Tổng cộng</t>
  </si>
  <si>
    <t>THỰC HIỆN GIAO VÀ PHÂN BỔ CHI TIẾT</t>
  </si>
  <si>
    <t>Vốn ngân sách địa phương</t>
  </si>
  <si>
    <t>Vốn đầu tư tập trung</t>
  </si>
  <si>
    <t xml:space="preserve">  - Cấp tỉnh quản lý</t>
  </si>
  <si>
    <t xml:space="preserve">  - Cấp huyện quản lý</t>
  </si>
  <si>
    <t>Vốn thu xổ số kiến thiết</t>
  </si>
  <si>
    <t>Vốn thu sử dụng đất</t>
  </si>
  <si>
    <t>Vốn bội chi ngân sách địa phương</t>
  </si>
  <si>
    <t>Vốn ngân sách trung ương</t>
  </si>
  <si>
    <t>Vốn trong nước</t>
  </si>
  <si>
    <t>* 03 Chương trình MTQG</t>
  </si>
  <si>
    <t>Chương trình MTQG giảm nghèo bền vững</t>
  </si>
  <si>
    <t>Chương trình MTQG phát triển KTXH vùng đồng bào dân tộc thiểu số và miền núi</t>
  </si>
  <si>
    <t>- UBND TP.Long Xuyên</t>
  </si>
  <si>
    <t>- Ban QLDA ĐTXD KV TP.Long Xuyên</t>
  </si>
  <si>
    <t>- UBND TP.Châu Đốc</t>
  </si>
  <si>
    <t>- Ban QLDA ĐTXD KV TP.Châu Đốc</t>
  </si>
  <si>
    <t>- UBND TX.Tân Châu</t>
  </si>
  <si>
    <t>- Ban QLDA ĐTXD KV TX.Tân Châu</t>
  </si>
  <si>
    <t>- UBND TX.Tịnh Biên</t>
  </si>
  <si>
    <t>- Ban QLDA ĐTXD KV TX.Tịnh Biên</t>
  </si>
  <si>
    <t>- UBND huyện An Phú</t>
  </si>
  <si>
    <t>- Ban QLDA ĐTXD KV huyện An Phú</t>
  </si>
  <si>
    <t>- Ban QLDA ĐTXD KV huyện Châu Phú</t>
  </si>
  <si>
    <t>- Ban QLDA ĐTXD KV huyện Châu Thành</t>
  </si>
  <si>
    <t>- UBND huyện Phú Tân</t>
  </si>
  <si>
    <t>- Ban QLDA ĐTXD KV huyện Phú Tân</t>
  </si>
  <si>
    <t>c) Nguồn vốn do cấp huyện trực tiếp quản lý phân bổ</t>
  </si>
  <si>
    <t>- UBND huyện Chợ Mới</t>
  </si>
  <si>
    <t>- Ban QLDA ĐTXD KV huyện Chợ Mới</t>
  </si>
  <si>
    <t>- UBND huyện Thoại Sơn</t>
  </si>
  <si>
    <t>- Ban QLDA ĐTXD KV huyện Thoại Sơn</t>
  </si>
  <si>
    <t>- UBND huyện Tri Tôn</t>
  </si>
  <si>
    <t>- Ban QLDA ĐTXD KV huyện Tri Tôn</t>
  </si>
  <si>
    <t xml:space="preserve">Trung tâm Dịch vụ việc làm tỉnh </t>
  </si>
  <si>
    <t>- UBND huyện Châu Thành</t>
  </si>
  <si>
    <t xml:space="preserve">Trong đó: </t>
  </si>
  <si>
    <t>Tổng nguồn ngân sách địa phương</t>
  </si>
  <si>
    <t>Tổng nguồn ngân sách trung ương</t>
  </si>
  <si>
    <t>Nguồn ngân sách địa phương</t>
  </si>
  <si>
    <t>Nguồn ngân sách trung ương</t>
  </si>
  <si>
    <t>Vốn CMTQG giảm nghèo bền vững</t>
  </si>
  <si>
    <t xml:space="preserve"> Vốn CTMTQG XD NTM 2021-2025</t>
  </si>
  <si>
    <t>4=5+...+8</t>
  </si>
  <si>
    <t>9=10+15</t>
  </si>
  <si>
    <t>10=11+...+14</t>
  </si>
  <si>
    <t>Vốn  trong nước</t>
  </si>
  <si>
    <t>Vốn CTMTQG PT KTXH vùng đồng bào DTTS&amp;MN</t>
  </si>
  <si>
    <t xml:space="preserve">Tổng Kế hoạch đầu tư công năm 2024 </t>
  </si>
  <si>
    <t>Tổng số ngân sách địa phương</t>
  </si>
  <si>
    <t>Tổng số ngân sách trung ương</t>
  </si>
  <si>
    <t>3=4+9</t>
  </si>
  <si>
    <t>Giá trị giải ngân nguồn ngân sách địa phương</t>
  </si>
  <si>
    <t>Giá trị giải ngân nguồn ngân sách trung ương</t>
  </si>
  <si>
    <t>Chương trình MTQG xây dựng nông thôn mới</t>
  </si>
  <si>
    <t>Tổng giá trị giải ngân đến hết tháng 3/2024</t>
  </si>
  <si>
    <t>Giá trị giải ngân đến hết tháng  3/2024</t>
  </si>
  <si>
    <t>Tỷ lệ giải ngân đến hết tháng 3/2024 (%)</t>
  </si>
  <si>
    <t>PHU LỤC 4</t>
  </si>
  <si>
    <t>KẾ HOẠCH VỐN VÀ DANH MỤC DỰ ÁN NĂM 2023 ĐẾN HẾT 31/01/2024 CHƯA GIẢI NGÂN HẾT
 VÀ KÉO DÀI THỜI GIAN THỰC HIỆN, GIẢI NGÂN SANG NĂM 2024 NGUỒN NGÂN SÁCH ĐỊA PHƯƠNG</t>
  </si>
  <si>
    <t>Cấp huyện quản lý</t>
  </si>
  <si>
    <t>Cấp tỉnh quản lý</t>
  </si>
  <si>
    <t>Cấp huyện phân bổ chi tiết (Đầu tư tập trung)</t>
  </si>
  <si>
    <t>Các dự án chuyển tiếp hoàn thành năm 2023</t>
  </si>
  <si>
    <t>Các dự án chuyển tiếp hoàn thành sau năm 2023</t>
  </si>
  <si>
    <t>Các dự án khởi công mới năm 2023</t>
  </si>
  <si>
    <t>Xây dựng mới khối nhà xe pháo, nhà trung đội công binh và nâng cấp hạ tầng kỹ thuật khu vực Sở chỉ huy thuộc BCHQS tỉnh An Giang</t>
  </si>
  <si>
    <t>Cải tạo, nâng cấp kho vũ khí đạn</t>
  </si>
  <si>
    <t>Nâng cấp, sửa chữa Tiểu đoàn 19 thuộc BCHBĐBP tỉnh An Giang</t>
  </si>
  <si>
    <t>Mua sắm thiết bị thành lập Phòng An ninh mạng và phòng chống tội phạm sử dụng công nghệ cao</t>
  </si>
  <si>
    <t>Trường THPT Cần Đăng</t>
  </si>
  <si>
    <t>Trường Chính trị Tôn Đức thắng</t>
  </si>
  <si>
    <t>Trường trung cấp Kinh tế - Kỹ thuật An Giang</t>
  </si>
  <si>
    <t>Cải tạo, sửa chữa Trường Trung cấp nghề Dân tộc nội  trú tỉnh.</t>
  </si>
  <si>
    <t>Nâng cấp, mở rộng trường Trung cấp nghề Chợ Mới</t>
  </si>
  <si>
    <t>4.1</t>
  </si>
  <si>
    <t>Trường TH A Vĩnh Hòa điểm chính (ấp Vĩnh Thạnh B)</t>
  </si>
  <si>
    <t>Trường TH A Vĩnh Hòa điểm phụ (Vĩnh An)</t>
  </si>
  <si>
    <t>Trường TH B Vĩnh Hòa điểm phụ (Vĩnh Khánh)</t>
  </si>
  <si>
    <t>Trường MG Vĩnh Xương điểm chính (ấp 2)</t>
  </si>
  <si>
    <t>Trường MG Vĩnh Xương điểm phụ (ấp 2)</t>
  </si>
  <si>
    <t>Trường MG Vĩnh Xương điểm phụ (ấp 4)</t>
  </si>
  <si>
    <t xml:space="preserve">Trường TH A Vĩnh Xương điểm chính (ấp 2) </t>
  </si>
  <si>
    <t xml:space="preserve">Trường TH A Vĩnh Xương điểm phụ (ấp 4) </t>
  </si>
  <si>
    <t>Trường TH B Vĩnh Hòa điểm chính (Vĩnh Thạnh Đ)</t>
  </si>
  <si>
    <t>4.2</t>
  </si>
  <si>
    <t>Trường MG Hòa Bình Thạnh điểm chính  (ấp Hoà Thạnh)</t>
  </si>
  <si>
    <t>Trường MG Hòa Bình Thạnh điểm phụ (Hòa Hưng)</t>
  </si>
  <si>
    <t>Trường TH A Hòa Bình Thạnh điểm phụ (ấp Hòa Thuận)</t>
  </si>
  <si>
    <t>Trường TH B Bình Thạnh điểm phụ (Thạnh Phú)</t>
  </si>
  <si>
    <t>Trường TH B Bình Thạnh điểm phụ (Thạnh Hưng)</t>
  </si>
  <si>
    <t>Trường MG Vĩnh Hanh điểm chính (Vĩnh Thuận)</t>
  </si>
  <si>
    <t>Trường MG Vĩnh Hanh điểm phụ (Vĩnh Lợi)</t>
  </si>
  <si>
    <t>Trường MG Vĩnh Hanh điểm phụ (Vĩnh Phúc)</t>
  </si>
  <si>
    <t>(11)</t>
  </si>
  <si>
    <t>Trường MG Vĩnh Hanh điểm phụ (Vĩnh Hòa)</t>
  </si>
  <si>
    <t>(13)</t>
  </si>
  <si>
    <t>Trường TH A Vĩnh An điểm phụ 2 (Vĩnh Quới- Dinh Sơn Trung)</t>
  </si>
  <si>
    <t>(14)</t>
  </si>
  <si>
    <t>Trường TH B Vĩnh An (Vĩnh Thành)</t>
  </si>
  <si>
    <t>(15)</t>
  </si>
  <si>
    <t>Trường TH C Vĩnh Hanh điểm phụ (Vĩnh Lợi)</t>
  </si>
  <si>
    <t>(16)</t>
  </si>
  <si>
    <t>Trường MG Tân Phú điểm phụ (Tân Thạnh)</t>
  </si>
  <si>
    <t>(17)</t>
  </si>
  <si>
    <t>Trường TH A Vĩnh Hanh (Vĩnh Thuận)</t>
  </si>
  <si>
    <t>(18)</t>
  </si>
  <si>
    <t xml:space="preserve"> Trường TH C Vĩnh Hanh điểm chính (Vĩnh Lợi)</t>
  </si>
  <si>
    <t>(19)</t>
  </si>
  <si>
    <t xml:space="preserve">Trường MG Vĩnh Lợi </t>
  </si>
  <si>
    <t>4.3</t>
  </si>
  <si>
    <t>Trường MG Bình Long điểm chính (Chánh Hưng)</t>
  </si>
  <si>
    <t>Trường TH B Bình Long điểm chính (Chánh Hưng)</t>
  </si>
  <si>
    <t>Trường MG Thạnh Mỹ Tây điểm phụ (Bờ Dâu)</t>
  </si>
  <si>
    <t>4.4</t>
  </si>
  <si>
    <t>Trường MN Phú Thọ điểm chính (Phú Mỹ Hạ)</t>
  </si>
  <si>
    <t>Trường TH Phú Thọ điểm chính (Phú Mỹ Hạ)</t>
  </si>
  <si>
    <t xml:space="preserve">Trường MN Phú Thọ điểm phụ (Phú Mỹ Thượng) </t>
  </si>
  <si>
    <t>4.5</t>
  </si>
  <si>
    <t>Trường MG Phước Hưng điểm chính (Phước Khánh)</t>
  </si>
  <si>
    <t>Trường TH Phước Hưng điểm chính (Phước Thạnh)</t>
  </si>
  <si>
    <t>4.6</t>
  </si>
  <si>
    <t xml:space="preserve">Trường MG Hòa Bình điểm phụ (An Thái) </t>
  </si>
  <si>
    <t xml:space="preserve"> Trường MG Hội An điểm chính (ấp Thị 1)</t>
  </si>
  <si>
    <t>7. Trường TH B Hội An điểm chính (An Thới)</t>
  </si>
  <si>
    <t>Trường tiểu học B Mỹ Hội Đông (Mỹ Đức)</t>
  </si>
  <si>
    <t>Trường tiểu học C Mỹ Hội Đông (Mỹ Hòa B)</t>
  </si>
  <si>
    <t>Trường mẫu giáo Nhơn Mỹ điểm chính (Mỹ Hòa)</t>
  </si>
  <si>
    <t>Trường tiểu học C Nhơn Mỹ điểm chính (Nhơn Hiệp)</t>
  </si>
  <si>
    <t>Trường tiểu học A Nhơn Mỹ (Mỹ Hoà)</t>
  </si>
  <si>
    <t>Trường Tiểu học B Long Giang điểm chính (Long Mỹ 1)</t>
  </si>
  <si>
    <t>Trường tiểu học C Long Giang (Long Hòa)</t>
  </si>
  <si>
    <t>(12)</t>
  </si>
  <si>
    <t xml:space="preserve">Trường MG Hòa Bình điểm chính (An Thuận) </t>
  </si>
  <si>
    <t>Trường mẫu giáo Mỹ An điểm chính (Mỹ Long)</t>
  </si>
  <si>
    <t>Trường mẫu giáo An Thạnh Trung điểm chính (An Lạc)</t>
  </si>
  <si>
    <t>Trường  MG An Thạnh Trung điểm phụ (An Bình)</t>
  </si>
  <si>
    <t>Trường TH A An Thạnh Trung điểm chính (An Thị)</t>
  </si>
  <si>
    <t>4.7</t>
  </si>
  <si>
    <t>4. Trường MG thị trấn Óc Eo điểm lẻ (Trung Sơn)</t>
  </si>
  <si>
    <t>Trường TH A Vĩnh Chánh điểm lẻ 1 (Tây Bình A):</t>
  </si>
  <si>
    <t>4.8</t>
  </si>
  <si>
    <t>Trường TH Tân Tuyến điểm phụ (Tân Lợi)</t>
  </si>
  <si>
    <t>Trường TH Tân Tuyến điểm phụ (Tân Bình)</t>
  </si>
  <si>
    <t>Trường mầm non thị trấn Tri Tôn</t>
  </si>
  <si>
    <t>Trường MG Tân Tuyến điểm chính (Tân Đức)</t>
  </si>
  <si>
    <t>Trường TH Tân Tuyến điểm chính (Tân An)</t>
  </si>
  <si>
    <t>4.9</t>
  </si>
  <si>
    <t>Trường MN Tuổi Ngọc điểm chính (Phú Nhứt)</t>
  </si>
  <si>
    <t>Trường TH An Phú điểm chính (Phú nhứt)</t>
  </si>
  <si>
    <t>Trường TH An Phú điểm phụ (Phú Hòa)</t>
  </si>
  <si>
    <t>Trường MG thị trấn Phú Hòa điểm chính (Phú Hữu)</t>
  </si>
  <si>
    <t>Đầu tư cơ sở vật chất, thiết bị dạy học phục vụ Chương trình giáo dục phổ thông mới giai đoạn 2021-2025 huyện Châu Phú</t>
  </si>
  <si>
    <t>Đầu tư cơ sở vật chất, thiết bị dạy học phục vụ Chương trình giáo dục phổ thông mới giai đoạn 2021-2025 huyện Tri Tôn</t>
  </si>
  <si>
    <t>Đầu tư cơ sở vật chất, thiết bị dạy học phục vụ Chương trình giáo dục phổ thông mới giai đoạn 2021-2025 huyện Tịnh Biên</t>
  </si>
  <si>
    <t>7.4</t>
  </si>
  <si>
    <t>Trường THCS Nguyễn Văn Tây</t>
  </si>
  <si>
    <t>Đầu tư cơ sở vật chất, thiết bị dạy học phục vụ Chương trình giáo dục phổ thông mới giai đoạn 2021 -2025 thành phố Châu Đốc</t>
  </si>
  <si>
    <t>Dự án ĐTXD cải tạo, sửa chữa nhà vệ sinh và công trình nước sạch cho các trường trên địa bàn thành phố Long Xuyên giai đoạn 2021-2025</t>
  </si>
  <si>
    <t>Dự án ĐTXD cải tạo, sửa chữa nhà vệ sinh và công trình nước sạch cho các trường trên địa bàn thị xã Tân Châu giai đoạn 2021-2025</t>
  </si>
  <si>
    <t>Dự án ĐTXD cải tạo, sửa chữa nhà vệ sinh và công trình nước sạch cho các trường trên địa bàn huyện Châu Thành giai đoạn 2021-2025</t>
  </si>
  <si>
    <t>Dự án ĐTXD cải tạo, sửa chữa nhà vệ sinh và công trình nước sạch cho các trường trên địa bàn huyện Phú Tân giai đoạn 2021-2025</t>
  </si>
  <si>
    <t>Dự án ĐTXD cải tạo, sửa chữa nhà vệ sinh và công trình nước sạch cho các trường trên địa bàn huyện An Phú giai đoạn 2021-2025</t>
  </si>
  <si>
    <t>Dự án ĐTXD cải tạo, sửa chữa nhà vệ sinh và công trình nước sạch cho các trường trên địa bàn huyện Tri Tôn giai đoạn 2021-2025</t>
  </si>
  <si>
    <t>Dự án ĐTXD cải tạo, sửa chữa nhà vệ sinh và công trình nước sạch cho các trường trên địa bàn huyện Tỉnh Biên giai đoạn 2021-2025</t>
  </si>
  <si>
    <t>Dự án ĐTXD cải tạo, sửa chữa nhà vệ sinh và công trình nước sạch cho các trường trung học phổ thông trên địa bàn tỉnh giai đoạn 2021-2025</t>
  </si>
  <si>
    <t>13.1</t>
  </si>
  <si>
    <t>Trường TH Tân Thạnh điểm phụ (Hòa Tân)</t>
  </si>
  <si>
    <t>Trường TH Tân Thạnh điểm chính (Giồng Trà Dên)</t>
  </si>
  <si>
    <t>Trường TH Phú Lộc điểm phụ (Phú Bình)</t>
  </si>
  <si>
    <t>Trường TH Lê Chánh điểm phụ (Vĩnh Thạnh 1)</t>
  </si>
  <si>
    <t>13.2</t>
  </si>
  <si>
    <t>Trường THCS Hòa Bình Thạnh điểm chính (Hòa Thạnh)</t>
  </si>
  <si>
    <t>Trường MG Bình Thạnh</t>
  </si>
  <si>
    <t>Trường TH Vĩnh Lợi điểm phụ (Hòa Lợi 3)</t>
  </si>
  <si>
    <t>Trường TH A Tân Phú điểm phụ  (Tân Thạnh)</t>
  </si>
  <si>
    <t>13.3</t>
  </si>
  <si>
    <t>13.4</t>
  </si>
  <si>
    <t xml:space="preserve">Trường TH Tân Trung điểm phụ (Trung 2) </t>
  </si>
  <si>
    <t xml:space="preserve">Trường TH Tân Trung điểm phụ (Vàm Nao) </t>
  </si>
  <si>
    <t xml:space="preserve">Trường MG Tân Trung điểm phụ (Trung Hòa) </t>
  </si>
  <si>
    <t xml:space="preserve">Trường TH B Phú Mỹ </t>
  </si>
  <si>
    <t>13.5</t>
  </si>
  <si>
    <t>13.6</t>
  </si>
  <si>
    <t>13.7</t>
  </si>
  <si>
    <t>Trường TH B Định Mỹ điểm chính (Mỹ Phú)</t>
  </si>
  <si>
    <t>Trường TH A Vĩnh Chánh điểm chính (Đông An)</t>
  </si>
  <si>
    <t>Trường TH A Vĩnh Khánh điểm chính (ấp Vĩnh Lợi)</t>
  </si>
  <si>
    <t>Cải tạo, sửa chữa và mua sắm trang thiết bị cho Bệnh viện đa khoa khu vực Tân Châu</t>
  </si>
  <si>
    <t>3.1</t>
  </si>
  <si>
    <t>1. Trạm y tế xã Phú Lộc</t>
  </si>
  <si>
    <t>2. Trạm y tế xã Lê Chánh</t>
  </si>
  <si>
    <t>3. Trạm Y tế phường Long Thạnh</t>
  </si>
  <si>
    <t>3.2</t>
  </si>
  <si>
    <t xml:space="preserve">1. Nâng cấp, sửa chữa trạm y tế xã Lạc Quới </t>
  </si>
  <si>
    <t>2. Nâng cấp, cải tạo trạm y tế thị trấn Tri Tôn</t>
  </si>
  <si>
    <t xml:space="preserve"> Bệnh viện Sản - Nhi An Giang (Khối Nhi 200 giường)</t>
  </si>
  <si>
    <t>Trung Tâm Kiểm nghiệm dược phẩm, mỹ phẩm, thực phẩm tỉnh An Giang</t>
  </si>
  <si>
    <t xml:space="preserve">1. Nâng cấp, cải tạo Trạm Y tế xã Vĩnh Hanh </t>
  </si>
  <si>
    <t xml:space="preserve">2. Nâng cấp, cải tạo trạm y tế xã Tân Phú </t>
  </si>
  <si>
    <t>Trạm y tế xã Bình Thạnh Đông</t>
  </si>
  <si>
    <t>1.3</t>
  </si>
  <si>
    <t>1. Nâng cấp, cải tạo Trạm y tế thị trấn An Phú</t>
  </si>
  <si>
    <t xml:space="preserve"> 2. Nâng cấp, cải tạo Phòng khám đa khoa khu vực Đồng Ky</t>
  </si>
  <si>
    <t>1. Trung tâm Văn hóa, Thể thao xã Hòa Bình Thạnh</t>
  </si>
  <si>
    <t>2. Trung tâm Văn hóa, Thể thao xã Vĩnh Hanh, huyện Châu Thành</t>
  </si>
  <si>
    <t>3. Trung tâm Văn hóa, Thể thao xã Vĩnh An, huyện Châu Thành</t>
  </si>
  <si>
    <t>4. Trung tâm Văn hóa, Thể thao xã Bình Thạnh, huyện Châu Thành</t>
  </si>
  <si>
    <t>5. Trung tâm Văn hóa, Thể thao xã Vĩnh Lợi.</t>
  </si>
  <si>
    <t>6. Trung tâm Văn hóa, Thể thao xã Bình Long</t>
  </si>
  <si>
    <t>7. Trung tâm Văn hóa, Thể thao Thạnh Mỹ Tây</t>
  </si>
  <si>
    <t>Trụ sở tập luyện và sinh hoạt của Trung tâm Văn hóa nghệ thuật tỉnh An Giang</t>
  </si>
  <si>
    <t>Xây dựng hàng rào, vỉa hè và hệ thống cống thoát nước Nhà trưng bày Văn hóa Óc Eo</t>
  </si>
  <si>
    <t>1. Trung tâm Văn hóa, Thể thao xã Phú Lộc</t>
  </si>
  <si>
    <t>2. Trung tâm Văn hóa, Thể thao xã Tân Phú, huyện Châu Thành</t>
  </si>
  <si>
    <t>3. Trung tâm Văn hóa, Thể thao xã Tân Trung</t>
  </si>
  <si>
    <t>4. Trung tâm Văn hóa, Thể thao xã Tân Tuyến</t>
  </si>
  <si>
    <t>Bảo quản, Tu bổ, phục hồi di tích lịch sử-văn hóa xếp hạn cấp tỉnh (KH 780)</t>
  </si>
  <si>
    <t>1. Cải tạo Đình Bình Phú, xã Bình Hòa, huyện Châu Thành</t>
  </si>
  <si>
    <t>2. Cải tạo chùa Phước Trường</t>
  </si>
  <si>
    <t>3. Cải tạo Đình Vĩnh Thành</t>
  </si>
  <si>
    <t xml:space="preserve">4. Cải tạo Chùa Svay ta nấp </t>
  </si>
  <si>
    <t>PHÁT THANH, TRUYỀN HÌNH, THÔNG TẤN</t>
  </si>
  <si>
    <t>Đầu tư bổ sung, nâng cấp hệ thống thiết bị, hệ thống mạng sản xuất chương trình và lưu động theo chuẩn HD</t>
  </si>
  <si>
    <t>Đầu tư bổ sung, nâng cấp các phim trường theo chuẩn HD</t>
  </si>
  <si>
    <t>THỂ DỤC, THỂ THAO</t>
  </si>
  <si>
    <t>Nhà thi đấu huyện Tri Tôn</t>
  </si>
  <si>
    <t>Tạo quỹ đất xây dựng Trung tâm đào tạo huấn luyện và thi đấu thể dục thể thao tỉnh An Giang</t>
  </si>
  <si>
    <t>Sân vận động tỉnh An Giang</t>
  </si>
  <si>
    <t>BẢO VỆ MÔI TRƯỜNG</t>
  </si>
  <si>
    <t>Nâng cấp và bổ sung trang thiết bị quan trắc và phân tích môi trường tỉnh An Giang</t>
  </si>
  <si>
    <t>Đóng cửa, xử lý ô nhiễm môi trường các bãi rác thải sinh hoạt trên địa bàn tỉnh An Giang (xử lý 25 bãi rác ô nhiễm môi trường)</t>
  </si>
  <si>
    <t>IX</t>
  </si>
  <si>
    <t>IX.1</t>
  </si>
  <si>
    <t>Hệ thống thủy lợi vùng cao thích ứng với biến đổi khí hậu nhằm phục vụ tái cơ cấu sản xuất nông nghiệp cho đồng bào vùng Bảy Núi, tỉnh An Giang</t>
  </si>
  <si>
    <t>Tuyến kè đầu kênh Vĩnh An (đoạn từ bờ kè đến Chùa Ông)</t>
  </si>
  <si>
    <t>Chuyển đổi nông nghiệp bền vững tại Việt Nam (VnSAT)</t>
  </si>
  <si>
    <t>Khu dân cư dưới chân Núi Cấm</t>
  </si>
  <si>
    <t>Kè quản lý khu đất bãi bồi tiếp giáp Khu lưu niệm Chủ tịch Tôn Đức Thắng</t>
  </si>
  <si>
    <t>Nâng cấp, cải tạo các trạm bơm Hợp tác xã nông nghiệp Chợ Vàm</t>
  </si>
  <si>
    <t>IX.2</t>
  </si>
  <si>
    <t>Đường tỉnh 943: Đoạn từ ngã 3 đường số 1 đến cầu Phú Hòa</t>
  </si>
  <si>
    <t>Đường số 8 và số 15 thuộc Khu quy hoạch Bắc Hà Hoàng Hổ</t>
  </si>
  <si>
    <t>Cầu số 10 nối Tỉnh lộ 941 huyện Châu Thành với đường Nam kênh 10 huyện Châu Phú</t>
  </si>
  <si>
    <t>Xây dựng cầu Kênh Xáng - ĐT.946</t>
  </si>
  <si>
    <t xml:space="preserve">Dự án Xây dựng cầu Sắt Giữa - ĐT.955B </t>
  </si>
  <si>
    <t>Nâng cấp, mở rộng Đường tỉnh 941 (đoạn từ cầu 16 đến ngã 3 giao nhau giữa đường 3 tháng 2 và đường Hùng Vương)</t>
  </si>
  <si>
    <t>Nâng cấp đường tỉnh 949</t>
  </si>
  <si>
    <t>Đường dẫn vào bệnh viện y học cổ truyền An Giang</t>
  </si>
  <si>
    <t xml:space="preserve">Láng nhựa đường vòng xã Bình Thuỷ </t>
  </si>
  <si>
    <t>Nâng cấp, mở rộng Tuyến đường vòng 03 xã Cù Lao Giêng</t>
  </si>
  <si>
    <t>Xây dựng cầu Mướp Văn - ĐT 943</t>
  </si>
  <si>
    <t>Nâng cấp, cải tạo tuyến đường Đông Rạch Giá - Long Xuyên</t>
  </si>
  <si>
    <t>Nâng cấp, cải tạo tuyến đường Tây Bờ Ao</t>
  </si>
  <si>
    <t>Nâng cấp, cải tạo tuyến Nam Ba Dầu</t>
  </si>
  <si>
    <t>Nâng cấp, mở rộng Đường kênh T4</t>
  </si>
  <si>
    <t>Dự án thành phần 1 thuộc Dự án đầu tư xây dựng đường bộ cao tốc Châu Đốc - Cần Thơ - Sóc Trăng giai đoạn 1</t>
  </si>
  <si>
    <t>Nâng cấp, mở rộng đường vào Khu di tích đặc biệt Óc Eo - Ba Thê thuộc Đường tỉnh 943 (đoạn từ cầu Thoại Giang đến cầu Mướp Văn)</t>
  </si>
  <si>
    <t>Cầu nghĩa trang liệt sĩ bắc qua kênh Thần Nông nối phường Long Châu và xã Long An</t>
  </si>
  <si>
    <t>Tuyến ĐH.08 (cầu đúc Vĩnh Hanh-ranh Bình Chánh)</t>
  </si>
  <si>
    <t>Tuyến ĐH.03 (cầu Trà Can-Bình Chánh)</t>
  </si>
  <si>
    <t>IX.3</t>
  </si>
  <si>
    <t>Hạ tầng khu tái định cư Vĩnh Xương mở rộng</t>
  </si>
  <si>
    <t>Hệ thống xử lý nước thải tập trung Khu Thương mại - Dịch vụ cửa khẩu Khánh Bình (giai đoạn 1) (công suất 700m3 /ngày.đêm)</t>
  </si>
  <si>
    <t>IX.4</t>
  </si>
  <si>
    <t>Cổng chào khu du lịch quốc gia Núi Sam</t>
  </si>
  <si>
    <t>IX.5</t>
  </si>
  <si>
    <t>Trung tâm dữ liệu, điều hành thông minh” (IOC) tỉnh An Giang</t>
  </si>
  <si>
    <t>Số hóa kết quả giải quyết thủ tục hành chính thuộc thẩm quyền giải quyết của các cơ quan, đơn vị và địa phương còn hiệu lực</t>
  </si>
  <si>
    <t>Đầu tư trang thiết bị văn phòng phục vụ ứng dụng công nghệ thông tin trong hoạt động Hội Liên hiệp phụ nữ các cấp trên địa bàn tỉnh</t>
  </si>
  <si>
    <t>Thư viện điện tử tại Thư viện tỉnh An Giang</t>
  </si>
  <si>
    <t>IX.6</t>
  </si>
  <si>
    <t>HT thoát nước và xử lý nước thải TP. Long Xuyên</t>
  </si>
  <si>
    <t>Nâng cấp, cải tạo, lắp mới các tuyến ống cấp nước để chủ động phòng ngừa hạn hán, xâm nhập mặn thuộc huyện Tri Tôn và cấp nước sạch cho các hộ dân bị ảnh hưởng bởi dự án Kiểm soát lũ Tây sông Hậu thuộc huyện Châu Thành</t>
  </si>
  <si>
    <t>IX.7</t>
  </si>
  <si>
    <t>QUY HOẠCH</t>
  </si>
  <si>
    <t>Lập Quy hoạch tỉnh An Giang thời kỳ 2021-2030, tầm nhìn 2050.</t>
  </si>
  <si>
    <t>X</t>
  </si>
  <si>
    <t>Trụ sở Ban tiếp công dân</t>
  </si>
  <si>
    <t xml:space="preserve">Cải tạo, sửa chữa trụ sở Ủy ban nhân dân tỉnh An Giang </t>
  </si>
  <si>
    <t>Trụ sở Ủy ban nhân dân thị xã Tân Châu</t>
  </si>
  <si>
    <t>Trụ sở làm việc Văn phòng Đoàn đại biểu Quốc hội và Hội đồng nhân dân tỉnh</t>
  </si>
  <si>
    <t>Cải tạo khối nhà hiện trạng và xây mới khối nhà làm việc Trung tâm Xúc tiến Thương mại và Đầu tư</t>
  </si>
  <si>
    <t>Trụ sở Ủy ban nhân dân xã Hội An</t>
  </si>
  <si>
    <t>Trụ sở Ủy ban nhân dân xã Bình Long</t>
  </si>
  <si>
    <t>Trụ sở UBND xã Vĩnh Khánh</t>
  </si>
  <si>
    <t>Nâng cấp, cải tạo Trụ sở Ủy ban nhân dân xã An Hảo</t>
  </si>
  <si>
    <t>Nâng cấp, mở rộng Trụ sở Ủy ban nhân dân thị trấn Vĩnh Bình</t>
  </si>
  <si>
    <t xml:space="preserve">Dự án Mua sắm thiết bị bổ sung công trình Kho lưu trữ chuyên dụng tỉnh   
</t>
  </si>
  <si>
    <t>Nâng cấp, cải tạo Trụ sở Ủy ban nhân dân xã Tân Trung</t>
  </si>
  <si>
    <t>Trụ sở Ủy ban nhân dân xã Phú An</t>
  </si>
  <si>
    <t>Trụ sở Ủy ban nhân dân xã Phú Long</t>
  </si>
  <si>
    <t>XI</t>
  </si>
  <si>
    <t>Nâng cấp Trung tâm Bảo trợ Xã hội tỉnh</t>
  </si>
  <si>
    <t>Mở rộng Nghĩa trang liệt sĩ tỉnh</t>
  </si>
  <si>
    <t>Kế hoạch vốn năm 2023 kéo dài giải ngân đến ngày 31/12/2024</t>
  </si>
  <si>
    <t>ĐTTT</t>
  </si>
  <si>
    <t>XSKT</t>
  </si>
  <si>
    <t>Số dự án</t>
  </si>
  <si>
    <t>Số dự án kéo dài</t>
  </si>
  <si>
    <t>Điểm c Khoản 1  Điều 48  NĐ 40/2020/NĐ-CP ngày 06/4/2020</t>
  </si>
  <si>
    <t>Ban QLDA ĐTXD&amp;KVPT ĐT AG</t>
  </si>
  <si>
    <t>Trường CT TĐT</t>
  </si>
  <si>
    <t>Sở LĐTB&amp;XH</t>
  </si>
  <si>
    <t>Ban QLDA ĐTXD KV TX Tân Châu</t>
  </si>
  <si>
    <t>Đối ứng thực hiện CTMTQG XD NTM</t>
  </si>
  <si>
    <t>Ban QLDA ĐTXD KV TX Tịnh Biên</t>
  </si>
  <si>
    <t>Sở GD&amp;ĐT</t>
  </si>
  <si>
    <t>Ban QLDA ĐTXD KV TP Long Xuyên</t>
  </si>
  <si>
    <t>Có trong KHV2024 (QĐ số 2067/QĐ-UBND ngày 21/12/2023)</t>
  </si>
  <si>
    <t>Ban QLDA ĐTXD KV TP Châu Đốc</t>
  </si>
  <si>
    <t>Đài PTTH</t>
  </si>
  <si>
    <t>Sở TN&amp;MT</t>
  </si>
  <si>
    <t>UBND TX Tân Châu</t>
  </si>
  <si>
    <t>Ban QL rừng phòng hộ đặc dụng</t>
  </si>
  <si>
    <t>Dự án có bố trí vốn năm 2024</t>
  </si>
  <si>
    <t>KHn 2024</t>
  </si>
  <si>
    <t>KHV 2024: 43.000trđ</t>
  </si>
  <si>
    <t>UBND TP Châu Đốc</t>
  </si>
  <si>
    <t>KHV 2024: 23.313trđ</t>
  </si>
  <si>
    <t>Sở Thông tin truyền thông</t>
  </si>
  <si>
    <t>Trung tâm Nước sạch và VSMTNT</t>
  </si>
  <si>
    <t>Chi tiết tại phụ lục IV.2</t>
  </si>
  <si>
    <t>Chi tiết tại phụ lục V.2</t>
  </si>
  <si>
    <t>Đơn vị tính: Triệu đồng</t>
  </si>
  <si>
    <t>NGUỒN VỐN NGÂN SÁCH ĐỊA PHƯƠNG</t>
  </si>
  <si>
    <t>Các dự án dự kiến hoàn thành năm 2022</t>
  </si>
  <si>
    <t>Các dự án chuyển tiếp hoàn thành sau năm 2022</t>
  </si>
  <si>
    <t>Các dự án khởi công mới năm 2022</t>
  </si>
  <si>
    <t>Đối ứng thực hiện Chương trình MTQG Nông thôn mới</t>
  </si>
  <si>
    <t>Trường MG Lê Chánh điểm phụ (Vĩnh Thạnh 2)</t>
  </si>
  <si>
    <t xml:space="preserve">Trường TH A Hòa Bình điểm phụ (An Thái) </t>
  </si>
  <si>
    <t xml:space="preserve">Trường MG Mỹ Hội Đông điểm phụ (Mỹ Hội) </t>
  </si>
  <si>
    <t>Trường TH Tân Tuyến điểm phụ (Tân Lập)</t>
  </si>
  <si>
    <t>Hệ thống xử lý nước thải trạm y tế xã Hòa Bình Thạnh, Bình Thạnh, Vĩnh Thành, huyện Châu Thành</t>
  </si>
  <si>
    <t xml:space="preserve">Trạm y tế xã Phú Thọ </t>
  </si>
  <si>
    <t xml:space="preserve"> Hệ thống xử lý nước thải trạm y tế xã Bình Phước Xuân, Mỹ An, Long Giang, Mỹ Hội Đông</t>
  </si>
  <si>
    <t>Nâng cấp, sửa chữa Trạm y tế xã Tân Tuyến</t>
  </si>
  <si>
    <t>Trung tâm Văn hóa, Thể thao xã Mỹ Hội Đông</t>
  </si>
  <si>
    <t>Trung tâm Văn hóa, Thể thao xã Mỹ An</t>
  </si>
  <si>
    <t>Trung tâm Văn hóa, Thể thao xã An Thạnh Trung</t>
  </si>
  <si>
    <t>Trung tâm Văn hóa, Thể thao xã Long Giang</t>
  </si>
  <si>
    <t>Trung tâm Văn hóa, Thể thao xã Hội An</t>
  </si>
  <si>
    <t>Trung tâm Văn hóa, Thể thao xã Nhơn Mỹ</t>
  </si>
  <si>
    <t>Trung tâm Văn hóa, Thể thao xã Hòa Bình</t>
  </si>
  <si>
    <t>Kế hoạch vốn năm 2022 kéo dài giải ngân đến ngày 31/12/2024</t>
  </si>
  <si>
    <t>Giá trị giải ngân đến hết tháng 4/2024 Kế hoạch vốn năm 2022 kéo dài giải ngân đến ngày 31/12/2024</t>
  </si>
  <si>
    <t>KẾ HOẠCH VỐN VÀ DANH MỤC DỰ ÁN THỰC HIỆN CHƯƠNG TRÌNH MTQG XÂY DỰNG NÔNG THÔN MỚI NĂM 2022 ĐẾN HẾT NGÀY 31/12/2023 CHƯA GIẢI NGÂN HẾT VÀ KÉO DÀI THỜI GIAN THỰC HIỆN, GIẢI NGÂN SANG NĂM 2024</t>
  </si>
  <si>
    <t>Trạm y tế xã Phú Lộc</t>
  </si>
  <si>
    <t>Trạm y tế xã Lê Chánh</t>
  </si>
  <si>
    <t xml:space="preserve">Nâng cấp, sửa chữa trạm y tế xã Lạc Quới </t>
  </si>
  <si>
    <t xml:space="preserve">Nâng cấp, cải tạo Trạm Y tế xã Vĩnh Hanh </t>
  </si>
  <si>
    <t xml:space="preserve">Nâng cấp, cải tạo trạm y tế xã Tân Phú </t>
  </si>
  <si>
    <t>Trung tâm Văn hóa, Thể thao xã Hòa Bình Thạnh</t>
  </si>
  <si>
    <t>Trung tâm Văn hóa, Thể thao xã Vĩnh Hanh, huyện Châu Thành</t>
  </si>
  <si>
    <t>Trung tâm Văn hóa, Thể thao xã Vĩnh An, huyện Châu Thành</t>
  </si>
  <si>
    <t>Trung tâm Văn hóa, Thể thao xã Bình Thạnh, huyện Châu Thành</t>
  </si>
  <si>
    <t>Trung tâm Văn hóa, Thể thao xã Vĩnh Lợi.</t>
  </si>
  <si>
    <t>Trung tâm Văn hóa, Thể thao xã Bình Long</t>
  </si>
  <si>
    <t>Trung tâm Văn hóa, Thể thao Thạnh Mỹ Tây</t>
  </si>
  <si>
    <t>Cải tạo Đình Bình Phú, xã Bình Hòa, huyện Châu Thành</t>
  </si>
  <si>
    <t>Trung tâm Văn hóa, Thể thao xã Phú Lộc</t>
  </si>
  <si>
    <t>Trung tâm Văn hóa, Thể thao xã Tân Phú, huyện Châu Thành</t>
  </si>
  <si>
    <t>Trung tâm Văn hóa, Thể thao xã Tân Trung</t>
  </si>
  <si>
    <t>Trung tâm Văn hóa, Thể thao xã Tân Tuyến</t>
  </si>
  <si>
    <t>Giá trị giải ngân Kế hoạch vốn năm 2023 kéo dài giải ngân đến ngày 31/12/2024</t>
  </si>
  <si>
    <t xml:space="preserve">TỔNG SỐ </t>
  </si>
  <si>
    <t>Tiểu dự án 1. Phát triển giáo dục nghề nghiệp vùng nghèo, vùng khó khăn</t>
  </si>
  <si>
    <t>Tiểu dự án 3. Hỗ trợ việc làm bền vững</t>
  </si>
  <si>
    <t>Trường Cao đẳng
nghề An Giang</t>
  </si>
  <si>
    <t>Trường Cao đẳng Y tế
An Giang</t>
  </si>
  <si>
    <t>Trường Trung cấp
nghề dân tộc nội trú tỉnh</t>
  </si>
  <si>
    <t xml:space="preserve">Trung tâm Dịch vụ
việc làm tỉnh An
Giang thuộc Sở Lao
động - Thương binh
và Xã hội </t>
  </si>
  <si>
    <t>Tỷ lệ giải ngân đết hết tháng 4/2024</t>
  </si>
  <si>
    <t>Tiểu Dự án 2:Triển khai Đề án hỗ trợ một số huyện nghèo thoát khỏi tình trạng nghèo, đặc biệt khó khăn giai đoạn 2022-2025 do Thủ tướng Chính phủ phê duyệt</t>
  </si>
  <si>
    <t>Giải quyết tình trạng thiếu đất ở, nhà ở, đất sản xuất, nước sinh hoạt trên địa bàn huyện Tri Tôn</t>
  </si>
  <si>
    <t>Giải quyết tình trạng thiếu đất ở, nhà ở, đất sản xuất, nước sinh hoạt trên địa bàn huyện Tịnh Biên</t>
  </si>
  <si>
    <t>Giải quyết tình trạng thiếu đất ở, nhà ở, đất sản xuất, nước sinh hoạt trên địa bàn huyện An Phú</t>
  </si>
  <si>
    <t>Giải quyết tình trạng thiếu đất ở, nhà ở, đất sản xuất, nước sinh hoạt trên địa bàn huyện Thoại Sơn</t>
  </si>
  <si>
    <t>Giải quyết tình trạng thiếu đất ở, nhà ở, đất sản xuất, nước sinh hoạt trên địa bàn TX Tân Châu</t>
  </si>
  <si>
    <t>Tiểu dự án 1: Đầu tư cơ sở hạ tầng thiết yếu, phục vụ sản xuất, đời sống trong vùng đồng bào dân tộc thiểu số và miền núi và các đơn vị sự nghiệp công lập của lĩnh vực dân tộc</t>
  </si>
  <si>
    <t>Đầu tư cơ sở hạ tầng thiết yếu, phục vụ sản xuất, đời sống trong vùng đồng bào dân tộc thiểu số và miền núi trên địa bàn huyện Tri Tôn</t>
  </si>
  <si>
    <t>Đầu tư cơ sở hạ tầng thiết yếu, phục vụ sản xuất, đời sống trong vùng đồng bào dân tộc thiểu số và miền núi  trên địa bàn huyện Tịnh Biên</t>
  </si>
  <si>
    <t>Đầu tư cơ sở hạ tầng thiết yếu, phục vụ sản xuất, đời sống trong vùng đồng bào dân tộc thiểu số và miền núi  trên địa bàn huyện An Phú</t>
  </si>
  <si>
    <t>Đầu tư cơ sở hạ tầng thiết yếu, phục vụ sản xuất, đời sống trong vùng đồng bào dân tộc thiểu số và miền núi  trên địa bàn huyện Thoại Sơn</t>
  </si>
  <si>
    <t>Đầu tư bổ sung, sửa chữa cơ sở vật chất cho Trường Phổ thông Dân tộc Nội trú Trung học cơ sở Tri Tôn, xã Châu Lăng, huyện Tri Tôn</t>
  </si>
  <si>
    <t>Đầu tư bổ sung, sửa chữa cơ sở vật chất cho Trường phổ thông Dân tộc Nội trú trung học cơ sở Tịnh Biên</t>
  </si>
  <si>
    <t>Đầu tư bổ sung, sửa chữa cơ sở vật chất cho Trường phổ thông dân tộc nội trú trung học phổ thông An Giang</t>
  </si>
  <si>
    <t>UBND huyện Tịnh Biên</t>
  </si>
  <si>
    <t>Giải quyết tình trạng thiếu đất ở, nhà ở, đất sản xuất, nước sinh hoạt trên địa bàn thị xã Tân Châu</t>
  </si>
  <si>
    <t>Hỗ trợ thiết lập các điểm hỗ trợ đồng bào dân tộc thiểu số ứng dụng công nghệ thông tin tại Ủy ban nhân dân cấp xã để phục vụ phát triển kinh tế - xã hội và đảm bảo an ninh trật tự</t>
  </si>
  <si>
    <t>Giá trị giảin ngân đến hết tháng 4/2024 Kế hoạch vốn năm 2023 kéo dài giải ngân đến ngày 31/12/2024</t>
  </si>
  <si>
    <t>PHỤ LỤC 4.1</t>
  </si>
  <si>
    <t>PHỤ LỤC 4.2</t>
  </si>
  <si>
    <t>PHỤ LỤC 4.3</t>
  </si>
  <si>
    <t>PHỤ LỤC 4.4</t>
  </si>
  <si>
    <t>PHỤ LỤC 4.5</t>
  </si>
  <si>
    <t>PHỤ LỤC 4.6</t>
  </si>
  <si>
    <t>KẾ HOẠCH VỐN VÀ DANH MỤC DỰ ÁN THỰC HIỆN CHƯƠNG TRÌNH MTQG GIẢM NGHÈO BỀN VỮNG NĂM 2023 ĐẾN HẾT NGÀY 31/01/2024 CHƯA GIẢI NGÂN HẾT VÀ KÉO DÀI THỜI GIAN THỰC HIỆN, GIẢI NGÂN SANG NĂM 2024</t>
  </si>
  <si>
    <t>KẾ HOẠCH VỐN VÀ DANH MỤC DỰ ÁN THỰC HIỆN CHƯƠNG TRÌNH MTQG XÂY DỰNG NÔNG THÔN MỚI NĂM 2023 ĐẾN HẾT NGÀY 31/01/2024 CHƯA GIẢI NGÂN HẾT VÀ KÉO DÀI THỜI GIAN THỰC HIỆN, GIẢI NGÂN SANG NĂM 2024</t>
  </si>
  <si>
    <t>KẾ HOẠCH VỐN VÀ DANH MỤC DỰ ÁN THỰC HIỆN CHƯƠNG TRÌNH MTQG GIẢM NGHÈO BỀN VỮNG NĂM 2022 ĐẾN HẾT NGÀY 31/12/2023 CHƯA GIẢI NGÂN HẾT VÀ KÉO DÀI THỜI GIAN THỰC HIỆN, 
GIẢI NGÂN SANG NĂM 2024 NGUỒN VỐN NGÂN SÁCH ĐỊA PHƯƠNG</t>
  </si>
  <si>
    <t>KẾ HOẠCH VỐN VÀ DANH MỤC DỰ ÁN ĐỂ THỰC HIỆN CHƯƠNG TRÌNH MTQG PHÁT TRIỂN KTXH VÙNG ĐỒNG BÀO DTTS VÀ MIỀN NÚI NĂM 2022  ĐẾN HẾT NGÀY 31/12/2023 CHƯA GIẢI NGÂN HẾT VÀ KÉO DÀI THỜI GIAN THỰC HIỆN, 
GIẢI NGÂN SANG NĂM 2024 NGUỒN VỐN NGÂN SÁCH ĐỊA PHƯƠNG</t>
  </si>
  <si>
    <t>KẾ HOẠCH VỐN VÀ DANH MỤC DỰ ÁN ĐỂ THỰC HIỆN CHƯƠNG TRÌNH MTQG PHÁT TRIỂN KTXH VÙNG ĐỒNG BÀO DTTS VÀ MIỀN NÚI NĂM 2023 ĐẾN HẾT NGÀY 31/01/2024 CHƯA GIẢI NGÂN HẾT VÀ KÉO DÀI THỜI GIAN THỰC HIỆN, GIẢI NGÂN SANG NĂM 2024 NGUỒN VỐN NGÂN SÁCH ĐỊA PHƯƠNG</t>
  </si>
  <si>
    <t>Xử lý sạt lở khẩn cấp sạt lở bờ sông Hậu đoạn qua xã Vĩnh Thạnh Trung và Bình Mỹ, huyện Châu Phú, tỉnh An Giang</t>
  </si>
  <si>
    <t>Kè chống sạt lở bờ sông Hậu đoạn qua xã Quốc Thái, huyện An Phú, tỉnh An Giang</t>
  </si>
  <si>
    <t>Dự án đầu tư xây mới, cải tạo và nâng cấp 42 Trạm y tế tuyến xã, tỉnh An Giang</t>
  </si>
  <si>
    <t>Đầu tư nâng cấp, cải tạo và mua sắm trang thiết bị cho 03 Trung tâm Y tế tuyến huyện, tỉnh An Giang</t>
  </si>
  <si>
    <t xml:space="preserve">Tổng Kế hoạch vốn năm 2023 kéo dài giải ngân đến ngày 31/12/2024 </t>
  </si>
  <si>
    <t>Tổng số vốn ngân sách địa phương</t>
  </si>
  <si>
    <t>Tổng số vốn ngân sách trung ương</t>
  </si>
  <si>
    <t xml:space="preserve">Tổng giá trị giải ngân Kế hoạch vốn năm 2023 kéo dài giải ngân đến ngày 31/12/2024 </t>
  </si>
  <si>
    <t>9=10+..+13</t>
  </si>
  <si>
    <t>14=15+20</t>
  </si>
  <si>
    <t>15=16+..+19</t>
  </si>
  <si>
    <t>20=21+..24</t>
  </si>
  <si>
    <t>KẾ HOẠCH VỐN KÉO DÀI 2023 SANG 2024</t>
  </si>
  <si>
    <t>Tổng sô Kế hoạch vốn đầu tư công năm 2024</t>
  </si>
  <si>
    <t>Kế hoạch vốn đầu tư công được phép kéo dài năm 2023 sang 2024</t>
  </si>
  <si>
    <t>3=6+9</t>
  </si>
  <si>
    <t>4=7+10</t>
  </si>
  <si>
    <t>Tỷ lệ giải ngân kế hoạch vốn đầu tư công 2024 (%)</t>
  </si>
  <si>
    <t>TRONG ĐÓ:</t>
  </si>
  <si>
    <t>18=19+..+22</t>
  </si>
  <si>
    <t>31=32+..+35</t>
  </si>
  <si>
    <t>Kè chống sạt lở sông Tiền bảo vệ dân cư khu vực Thị Trấn Phú Mỹ, huyện Phú Tân.</t>
  </si>
  <si>
    <t>Dự án Nâng cấp Đường tỉnh 958 (Tuyến Tri Tôn - Vàm Rầy)</t>
  </si>
  <si>
    <t>Tổng số vốn ngân sách trung ương trong nước</t>
  </si>
  <si>
    <t>Tổng số vốn ngân sách trung ương ngoài nước</t>
  </si>
  <si>
    <t>Mở rộng Nâng cấp đô thị Việt Nam - Tiểu dự án thành phố Long Xuyên, tỉnh An Giang</t>
  </si>
  <si>
    <t>Tiểu dự án Tăng cường khả năng thích ứng và quản lý nước cho vùng thượng nguồn sông Cửu Long, huyện An Phú thuộc Dự án : Chống chịu biến đổi khí hậu tổng hợp và sinh kế bền vững ĐBSCL (ICRSL)</t>
  </si>
  <si>
    <t>Tuyến kè bảo vệ khu dân cư xã Châu Phong</t>
  </si>
  <si>
    <t>Kè chống sạt lở đường Bắc Kênh Mới</t>
  </si>
  <si>
    <t>NSTW BS ngoài KH</t>
  </si>
  <si>
    <t>Ban QLDA nâng cấp đô thị LX</t>
  </si>
  <si>
    <t>Tổng nguồn vốn NSTW</t>
  </si>
  <si>
    <t>Tổng số vốn NSTW trong nước</t>
  </si>
  <si>
    <t>Tổng NSĐP</t>
  </si>
  <si>
    <t>Tổng NSTW</t>
  </si>
  <si>
    <t>Tổng cộng KH vốn kéo dài 2023 sang 2024</t>
  </si>
  <si>
    <t>Tổng cộng kế hoach vốn đầu tư công năm 2024 (kể cả kéo dài)</t>
  </si>
  <si>
    <t>Tổng cộng giá trị giải ngân kế hoach vốn đầu tư công năm 2024 (kể cả kéo dài)</t>
  </si>
  <si>
    <t>Tổng cộng giá trị giải ngân KH vốn 2024</t>
  </si>
  <si>
    <t>Tổng giá trị giải ngân vốn NSTW trong nước</t>
  </si>
  <si>
    <t>Vốn NSTW ngoài nước</t>
  </si>
  <si>
    <t>Tổng cộng vốn NSTW</t>
  </si>
  <si>
    <t>7=8+..11</t>
  </si>
  <si>
    <t>12=13+18</t>
  </si>
  <si>
    <t>13=14+..+17</t>
  </si>
  <si>
    <t>20=21+..+24</t>
  </si>
  <si>
    <t>19=20+25</t>
  </si>
  <si>
    <t>26=27+..+30</t>
  </si>
  <si>
    <t>25=26+31</t>
  </si>
  <si>
    <t>32=19/6</t>
  </si>
  <si>
    <t>33=34+..+38</t>
  </si>
  <si>
    <t>39=40+..+43</t>
  </si>
  <si>
    <t>38=39+44</t>
  </si>
  <si>
    <t>45=46+..50</t>
  </si>
  <si>
    <t>51=52+..+55</t>
  </si>
  <si>
    <t>50=51+56</t>
  </si>
  <si>
    <t>57=45/33</t>
  </si>
  <si>
    <t>5=4/5</t>
  </si>
  <si>
    <t>4=19+45</t>
  </si>
  <si>
    <t>3=6+33</t>
  </si>
  <si>
    <t>5=4/3</t>
  </si>
  <si>
    <t>8=7/6</t>
  </si>
  <si>
    <t>11=10/9</t>
  </si>
  <si>
    <t>25=14/3</t>
  </si>
  <si>
    <t>Giá trị giải ngân đến hết tháng  6/2024</t>
  </si>
  <si>
    <t>Tổng giá trị giải ngân đến hết tháng 6/2024</t>
  </si>
  <si>
    <t>Tỷ lệ giải ngân đến hết tháng 6/2024 (%)</t>
  </si>
  <si>
    <t>Giá trị giải ngân Kế hoạch vốn năm 2023 kéo dài giải ngân đến ngày 31/12/2024 đến hết tháng 6/2024</t>
  </si>
  <si>
    <t>Vốn ngân sách trung ương ngoài nước</t>
  </si>
  <si>
    <t>Tổng vốn ngân sách trung ương trong nước</t>
  </si>
  <si>
    <t>Giá trị giải ngân đến hết tháng 6/2024 Kế hoạch vốn năm 2023 kéo dài giải ngân đến ngày 31/12/2024</t>
  </si>
  <si>
    <t>Giá trị giải ngân đến hết tháng 6/2024</t>
  </si>
  <si>
    <t xml:space="preserve">Giá trị giải ngân kế hoạch vốn kéo dài 2023 sang 2024 đến hết tháng 6/2024 </t>
  </si>
  <si>
    <t>Tổng số Giá trị giải ngân đến hết tháng 6/2024</t>
  </si>
  <si>
    <t>Giá trị giải ngân hết tháng 6/2024 Kế hoạch vốn năm 2022 kéo dài giải ngân đến ngày 31/12/2024</t>
  </si>
  <si>
    <t>Tỷ lệ giải ngân đết hết tháng 6/2024</t>
  </si>
  <si>
    <t>(Kèm theo Báo cáo số  319/BC-SKHĐT ngày  09  tháng 7 năm 2024 của Sở Kế hoạch và Đầu tư)</t>
  </si>
  <si>
    <t>(Kèm theo Báo cáo số 319/BC-SKHĐT ngày  09  tháng 7 năm 2024 của Sở Kế hoạch và Đầu tư)</t>
  </si>
  <si>
    <t>(Kèm theo Báo cáo số  319/BC-SKHĐT ngày  09 tháng 7 năm 2024 của Sở Kế hoạch và Đầu tư)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</si>
</sst>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_-;\-* #,##0.00_-;_-* &quot;-&quot;??_-;_-@_-"/>
    <numFmt numFmtId="165" formatCode="_(* #,##0_);_(* \(#,##0\);_(* &quot;-&quot;??_);_(@_)"/>
    <numFmt numFmtId="166" formatCode="&quot;$&quot;#,##0"/>
  </numFmts>
  <fonts count="43">
    <font>
      <sz val="14"/>
      <color theme="1"/>
      <name val="Times New Roman"/>
      <family val="2"/>
      <charset val="163"/>
    </font>
    <font>
      <b/>
      <sz val="14"/>
      <color theme="1"/>
      <name val="Times New Roman"/>
      <family val="1"/>
    </font>
    <font>
      <i/>
      <sz val="14"/>
      <color theme="1"/>
      <name val="Times New Roman"/>
      <family val="1"/>
    </font>
    <font>
      <b/>
      <i/>
      <sz val="14"/>
      <color theme="1"/>
      <name val="Times New Roman"/>
      <family val="1"/>
    </font>
    <font>
      <sz val="14"/>
      <color theme="1"/>
      <name val="Times New Roman"/>
      <family val="1"/>
    </font>
    <font>
      <i/>
      <sz val="18"/>
      <color theme="1"/>
      <name val="Times New Roman"/>
      <family val="1"/>
    </font>
    <font>
      <b/>
      <sz val="18"/>
      <color theme="1"/>
      <name val="Times New Roman"/>
      <family val="1"/>
    </font>
    <font>
      <b/>
      <i/>
      <sz val="11"/>
      <color theme="1"/>
      <name val="Times New Roman"/>
      <family val="1"/>
    </font>
    <font>
      <sz val="12"/>
      <color theme="1"/>
      <name val="Aptos Narrow"/>
      <family val="2"/>
      <scheme val="minor"/>
    </font>
    <font>
      <b/>
      <sz val="14"/>
      <name val="Times New Roman"/>
      <family val="1"/>
    </font>
    <font>
      <sz val="14"/>
      <name val="Times New Roman"/>
      <family val="1"/>
    </font>
    <font>
      <sz val="11"/>
      <color theme="1"/>
      <name val="Arial"/>
      <family val="2"/>
    </font>
    <font>
      <b/>
      <sz val="14"/>
      <name val="Times New Roman"/>
      <family val="1"/>
      <charset val="163"/>
    </font>
    <font>
      <i/>
      <sz val="14"/>
      <name val="Times New Roman"/>
      <family val="1"/>
    </font>
    <font>
      <i/>
      <sz val="11"/>
      <color theme="1"/>
      <name val="Times New Roman"/>
      <family val="1"/>
    </font>
    <font>
      <sz val="14"/>
      <color rgb="FF00B050"/>
      <name val="Times New Roman"/>
      <family val="2"/>
      <charset val="163"/>
    </font>
    <font>
      <i/>
      <sz val="14"/>
      <color rgb="FF00B050"/>
      <name val="Times New Roman"/>
      <family val="1"/>
    </font>
    <font>
      <sz val="14"/>
      <color rgb="FF00B050"/>
      <name val="Times New Roman"/>
      <family val="1"/>
    </font>
    <font>
      <sz val="14"/>
      <color rgb="FF7030A0"/>
      <name val="Times New Roman"/>
      <family val="2"/>
      <charset val="163"/>
    </font>
    <font>
      <sz val="14"/>
      <color rgb="FF7030A0"/>
      <name val="Times New Roman"/>
      <family val="1"/>
    </font>
    <font>
      <i/>
      <sz val="14"/>
      <color rgb="FF7030A0"/>
      <name val="Times New Roman"/>
      <family val="1"/>
    </font>
    <font>
      <i/>
      <sz val="14"/>
      <color theme="0"/>
      <name val="Times New Roman"/>
      <family val="1"/>
    </font>
    <font>
      <sz val="14"/>
      <color theme="1"/>
      <name val="Times New Roman"/>
      <family val="2"/>
      <charset val="163"/>
    </font>
    <font>
      <sz val="10"/>
      <name val="Arial"/>
      <family val="2"/>
    </font>
    <font>
      <b/>
      <sz val="12"/>
      <color theme="1"/>
      <name val="Times New Roman"/>
      <family val="1"/>
    </font>
    <font>
      <sz val="12"/>
      <color theme="1"/>
      <name val="Times New Roman"/>
      <family val="1"/>
    </font>
    <font>
      <sz val="9"/>
      <name val="Arial"/>
      <family val="2"/>
    </font>
    <font>
      <sz val="11"/>
      <color theme="1"/>
      <name val="Aptos Narrow"/>
      <family val="2"/>
      <scheme val="minor"/>
    </font>
    <font>
      <sz val="11"/>
      <color theme="1"/>
      <name val="Times New Roman"/>
      <family val="1"/>
    </font>
    <font>
      <i/>
      <sz val="12"/>
      <color theme="1"/>
      <name val="Times New Roman"/>
      <family val="1"/>
    </font>
    <font>
      <b/>
      <sz val="22"/>
      <color theme="1"/>
      <name val="Times New Roman"/>
      <family val="1"/>
    </font>
    <font>
      <b/>
      <sz val="20"/>
      <color theme="1"/>
      <name val="Times New Roman"/>
      <family val="1"/>
    </font>
    <font>
      <i/>
      <sz val="20"/>
      <color theme="1"/>
      <name val="Times New Roman"/>
      <family val="1"/>
    </font>
    <font>
      <sz val="14"/>
      <color theme="5"/>
      <name val="Times New Roman"/>
      <family val="1"/>
    </font>
    <font>
      <i/>
      <sz val="14"/>
      <color theme="5"/>
      <name val="Times New Roman"/>
      <family val="1"/>
    </font>
    <font>
      <sz val="14"/>
      <color theme="0"/>
      <name val="Times New Roman"/>
      <family val="2"/>
      <charset val="163"/>
    </font>
    <font>
      <b/>
      <i/>
      <sz val="14"/>
      <name val="Times New Roman"/>
      <family val="1"/>
    </font>
    <font>
      <sz val="14"/>
      <color theme="0"/>
      <name val="Times New Roman"/>
      <family val="1"/>
    </font>
    <font>
      <i/>
      <sz val="10"/>
      <color theme="1"/>
      <name val="Times New Roman"/>
      <family val="1"/>
    </font>
    <font>
      <sz val="14"/>
      <color theme="5"/>
      <name val="Times New Roman"/>
      <family val="2"/>
      <charset val="163"/>
    </font>
    <font>
      <sz val="14"/>
      <color rgb="FFFF0000"/>
      <name val="Times New Roman"/>
      <family val="2"/>
      <charset val="163"/>
    </font>
    <font>
      <sz val="14"/>
      <color rgb="FFFF0000"/>
      <name val="Times New Roman"/>
      <family val="1"/>
    </font>
    <font>
      <i/>
      <sz val="14"/>
      <color rgb="FFFF0000"/>
      <name val="Times New Roman"/>
      <family val="1"/>
    </font>
  </fonts>
  <fills count="1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49992370372631"/>
        <bgColor indexed="64"/>
      </patternFill>
    </fill>
    <fill>
      <patternFill patternType="solid">
        <fgColor rgb="FFFFC000"/>
        <bgColor indexed="64"/>
      </patternFill>
    </fill>
    <fill>
      <patternFill patternType="solid">
        <fgColor theme="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12">
    <xf numFmtId="0" fontId="0" fillId="0" borderId="0"/>
    <xf numFmtId="0" fontId="8" fillId="0" borderId="0"/>
    <xf numFmtId="0" fontId="11" fillId="0" borderId="0"/>
    <xf numFmtId="164" fontId="22" fillId="0" borderId="0" applyFont="0" applyFill="0" applyBorder="0" applyAlignment="0" applyProtection="0"/>
    <xf numFmtId="0" fontId="23" fillId="0" borderId="0"/>
    <xf numFmtId="0" fontId="26" fillId="0" borderId="0" applyProtection="0"/>
    <xf numFmtId="0" fontId="10" fillId="0" borderId="0"/>
    <xf numFmtId="0" fontId="23" fillId="0" borderId="0"/>
    <xf numFmtId="0" fontId="10" fillId="0" borderId="0"/>
    <xf numFmtId="0" fontId="23" fillId="0" borderId="0"/>
    <xf numFmtId="0" fontId="27" fillId="0" borderId="0"/>
    <xf numFmtId="43" fontId="10" fillId="0" borderId="0" applyFont="0" applyFill="0" applyBorder="0" applyAlignment="0" applyProtection="0"/>
  </cellStyleXfs>
  <cellXfs count="358">
    <xf numFmtId="0" fontId="0" fillId="0" borderId="0" xfId="0"/>
    <xf numFmtId="0" fontId="0" fillId="0" borderId="0" xfId="0" applyAlignment="1">
      <alignment horizontal="center"/>
    </xf>
    <xf numFmtId="0" fontId="1" fillId="0" borderId="3" xfId="0" applyFont="1" applyBorder="1" applyAlignment="1">
      <alignment vertical="center" wrapText="1"/>
    </xf>
    <xf numFmtId="0" fontId="0" fillId="0" borderId="3" xfId="0" applyBorder="1" applyAlignment="1">
      <alignment horizontal="center"/>
    </xf>
    <xf numFmtId="0" fontId="0" fillId="0" borderId="3" xfId="0" applyBorder="1"/>
    <xf numFmtId="0" fontId="0" fillId="0" borderId="3" xfId="0" applyBorder="1" applyAlignment="1">
      <alignment vertical="center" wrapText="1"/>
    </xf>
    <xf numFmtId="0" fontId="0" fillId="0" borderId="4" xfId="0" applyBorder="1" applyAlignment="1">
      <alignment horizontal="center"/>
    </xf>
    <xf numFmtId="0" fontId="0" fillId="0" borderId="4" xfId="0" applyBorder="1" applyAlignment="1">
      <alignment vertical="center" wrapText="1"/>
    </xf>
    <xf numFmtId="0" fontId="0" fillId="0" borderId="4" xfId="0" applyBorder="1"/>
    <xf numFmtId="0" fontId="0" fillId="0" borderId="5" xfId="0" applyBorder="1" applyAlignment="1">
      <alignment horizontal="center"/>
    </xf>
    <xf numFmtId="0" fontId="0" fillId="0" borderId="5" xfId="0" applyBorder="1"/>
    <xf numFmtId="0" fontId="1" fillId="0" borderId="1" xfId="0" applyFont="1" applyBorder="1" applyAlignment="1">
      <alignment horizontal="center" vertical="center" wrapText="1"/>
    </xf>
    <xf numFmtId="0" fontId="0" fillId="0" borderId="3" xfId="0" applyBorder="1" applyAlignment="1">
      <alignment horizontal="center" vertical="center" wrapText="1"/>
    </xf>
    <xf numFmtId="0" fontId="1" fillId="2" borderId="3" xfId="0" applyFont="1" applyFill="1" applyBorder="1" applyAlignment="1">
      <alignment horizontal="center"/>
    </xf>
    <xf numFmtId="0" fontId="1" fillId="2" borderId="3" xfId="0" applyFont="1" applyFill="1" applyBorder="1" applyAlignment="1">
      <alignment horizontal="center" vertical="center" wrapText="1"/>
    </xf>
    <xf numFmtId="0" fontId="1" fillId="0" borderId="3" xfId="0" applyFont="1" applyBorder="1" applyAlignment="1">
      <alignment horizontal="center"/>
    </xf>
    <xf numFmtId="0" fontId="1" fillId="0" borderId="3" xfId="0" applyFont="1" applyBorder="1" applyAlignment="1">
      <alignment horizontal="center" vertical="center" wrapText="1"/>
    </xf>
    <xf numFmtId="0" fontId="2" fillId="0" borderId="3" xfId="0" applyFont="1" applyBorder="1" applyAlignment="1">
      <alignment horizontal="center"/>
    </xf>
    <xf numFmtId="0" fontId="2" fillId="0" borderId="3" xfId="0" applyFont="1" applyBorder="1" applyAlignment="1">
      <alignment vertical="center" wrapText="1"/>
    </xf>
    <xf numFmtId="0" fontId="0" fillId="0" borderId="3" xfId="0" applyBorder="1" applyAlignment="1">
      <alignment horizontal="center" vertical="center"/>
    </xf>
    <xf numFmtId="0" fontId="1" fillId="0" borderId="3" xfId="0" applyFont="1" applyBorder="1" applyAlignment="1">
      <alignment horizontal="center" vertical="center"/>
    </xf>
    <xf numFmtId="0" fontId="3" fillId="0" borderId="3" xfId="0" applyFont="1" applyBorder="1" applyAlignment="1">
      <alignment horizontal="center"/>
    </xf>
    <xf numFmtId="0" fontId="1" fillId="3" borderId="3" xfId="0" applyFont="1" applyFill="1" applyBorder="1" applyAlignment="1">
      <alignment horizontal="center"/>
    </xf>
    <xf numFmtId="0" fontId="1" fillId="3" borderId="3" xfId="0" applyFont="1" applyFill="1" applyBorder="1" applyAlignment="1">
      <alignment vertical="center" wrapText="1"/>
    </xf>
    <xf numFmtId="0" fontId="1" fillId="4" borderId="3" xfId="0" applyFont="1" applyFill="1" applyBorder="1" applyAlignment="1">
      <alignment horizontal="center"/>
    </xf>
    <xf numFmtId="0" fontId="1" fillId="4" borderId="3" xfId="0" applyFont="1" applyFill="1" applyBorder="1" applyAlignment="1">
      <alignment vertical="center" wrapText="1"/>
    </xf>
    <xf numFmtId="0" fontId="1" fillId="4"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3" borderId="3" xfId="0" applyFont="1" applyFill="1" applyBorder="1" applyAlignment="1">
      <alignment horizontal="center" vertical="center" wrapText="1"/>
    </xf>
    <xf numFmtId="3" fontId="1" fillId="2" borderId="3" xfId="0" applyNumberFormat="1" applyFont="1" applyFill="1" applyBorder="1" applyAlignment="1">
      <alignment vertical="center"/>
    </xf>
    <xf numFmtId="3" fontId="1" fillId="0" borderId="3" xfId="0" applyNumberFormat="1" applyFont="1" applyBorder="1" applyAlignment="1">
      <alignment vertical="center"/>
    </xf>
    <xf numFmtId="3" fontId="0" fillId="0" borderId="3" xfId="0" applyNumberFormat="1" applyBorder="1" applyAlignment="1">
      <alignment vertical="center"/>
    </xf>
    <xf numFmtId="3" fontId="2" fillId="0" borderId="3" xfId="0" applyNumberFormat="1" applyFont="1" applyBorder="1" applyAlignment="1">
      <alignment vertical="center"/>
    </xf>
    <xf numFmtId="3" fontId="1" fillId="4" borderId="3" xfId="0" applyNumberFormat="1" applyFont="1" applyFill="1" applyBorder="1" applyAlignment="1">
      <alignment vertical="center"/>
    </xf>
    <xf numFmtId="3" fontId="3" fillId="0" borderId="3" xfId="0" applyNumberFormat="1" applyFont="1" applyBorder="1" applyAlignment="1">
      <alignment vertical="center"/>
    </xf>
    <xf numFmtId="3" fontId="4" fillId="0" borderId="3" xfId="0" applyNumberFormat="1" applyFont="1" applyBorder="1" applyAlignment="1">
      <alignment vertical="center"/>
    </xf>
    <xf numFmtId="3" fontId="1" fillId="3" borderId="3" xfId="0" applyNumberFormat="1" applyFont="1" applyFill="1" applyBorder="1" applyAlignment="1">
      <alignment vertical="center"/>
    </xf>
    <xf numFmtId="0" fontId="0" fillId="0" borderId="4" xfId="0" applyBorder="1" applyAlignment="1">
      <alignment vertical="center"/>
    </xf>
    <xf numFmtId="0" fontId="1" fillId="2" borderId="3" xfId="0" applyFont="1" applyFill="1" applyBorder="1" applyAlignment="1">
      <alignment horizontal="center" vertical="center"/>
    </xf>
    <xf numFmtId="0" fontId="1" fillId="2" borderId="3" xfId="0" applyFont="1" applyFill="1" applyBorder="1" applyAlignment="1">
      <alignment vertical="center"/>
    </xf>
    <xf numFmtId="0" fontId="1" fillId="0" borderId="3" xfId="0" applyFont="1" applyBorder="1" applyAlignment="1">
      <alignment vertical="center"/>
    </xf>
    <xf numFmtId="0" fontId="0" fillId="0" borderId="3" xfId="0"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1" fillId="4" borderId="3" xfId="0" applyFont="1" applyFill="1" applyBorder="1" applyAlignment="1">
      <alignment horizontal="center" vertical="center"/>
    </xf>
    <xf numFmtId="0" fontId="1" fillId="4" borderId="3" xfId="0" applyFont="1" applyFill="1"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4" fillId="0" borderId="3" xfId="0" applyFont="1" applyBorder="1" applyAlignment="1">
      <alignment vertical="center"/>
    </xf>
    <xf numFmtId="0" fontId="1" fillId="3" borderId="3" xfId="0" applyFont="1" applyFill="1" applyBorder="1" applyAlignment="1">
      <alignment horizontal="center" vertical="center"/>
    </xf>
    <xf numFmtId="0" fontId="1" fillId="3" borderId="3" xfId="0" applyFont="1" applyFill="1" applyBorder="1" applyAlignment="1">
      <alignment vertical="center"/>
    </xf>
    <xf numFmtId="0" fontId="7" fillId="0" borderId="1" xfId="0" applyFont="1" applyBorder="1" applyAlignment="1">
      <alignment horizontal="center" vertical="center" wrapText="1"/>
    </xf>
    <xf numFmtId="0" fontId="3" fillId="0" borderId="3" xfId="0" applyFont="1" applyBorder="1" applyAlignment="1">
      <alignment vertical="center" wrapText="1"/>
    </xf>
    <xf numFmtId="3" fontId="0" fillId="0" borderId="0" xfId="0" applyNumberFormat="1"/>
    <xf numFmtId="3" fontId="9" fillId="0" borderId="3" xfId="1" applyNumberFormat="1" applyFont="1" applyBorder="1" applyAlignment="1">
      <alignment horizontal="right" vertical="center" wrapText="1"/>
    </xf>
    <xf numFmtId="0" fontId="2" fillId="0" borderId="1" xfId="0" applyFont="1" applyBorder="1" applyAlignment="1">
      <alignment horizontal="center" vertical="center"/>
    </xf>
    <xf numFmtId="0" fontId="0" fillId="0" borderId="4" xfId="0" applyBorder="1" applyAlignment="1">
      <alignment horizontal="center" vertical="center"/>
    </xf>
    <xf numFmtId="3" fontId="0" fillId="0" borderId="4" xfId="0" applyNumberFormat="1" applyBorder="1" applyAlignment="1">
      <alignment vertical="center"/>
    </xf>
    <xf numFmtId="0" fontId="4" fillId="0" borderId="0" xfId="0" applyFont="1"/>
    <xf numFmtId="0" fontId="2" fillId="0" borderId="3" xfId="0" quotePrefix="1" applyFont="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vertical="center" wrapText="1"/>
    </xf>
    <xf numFmtId="3" fontId="1" fillId="6" borderId="3" xfId="0" applyNumberFormat="1" applyFont="1" applyFill="1" applyBorder="1" applyAlignment="1">
      <alignment vertical="center"/>
    </xf>
    <xf numFmtId="0" fontId="1" fillId="6" borderId="3" xfId="0" applyFont="1" applyFill="1" applyBorder="1" applyAlignment="1">
      <alignment vertical="center"/>
    </xf>
    <xf numFmtId="0" fontId="12" fillId="5" borderId="3" xfId="2" applyFont="1" applyFill="1" applyBorder="1" applyAlignment="1">
      <alignment horizontal="center" vertical="center" wrapText="1"/>
    </xf>
    <xf numFmtId="0" fontId="12" fillId="5" borderId="3" xfId="2" applyFont="1" applyFill="1" applyBorder="1" applyAlignment="1">
      <alignment horizontal="left" vertical="center" wrapText="1"/>
    </xf>
    <xf numFmtId="0" fontId="10" fillId="5" borderId="3" xfId="2" applyFont="1" applyFill="1" applyBorder="1" applyAlignment="1">
      <alignment horizontal="center" vertical="center" wrapText="1"/>
    </xf>
    <xf numFmtId="0" fontId="10" fillId="5" borderId="3" xfId="2" applyFont="1" applyFill="1" applyBorder="1" applyAlignment="1">
      <alignment horizontal="left" vertical="center" wrapText="1"/>
    </xf>
    <xf numFmtId="0" fontId="13" fillId="5" borderId="3" xfId="2" applyFont="1" applyFill="1" applyBorder="1" applyAlignment="1">
      <alignment horizontal="left" vertical="center" wrapText="1"/>
    </xf>
    <xf numFmtId="0" fontId="2" fillId="0" borderId="3" xfId="0" quotePrefix="1" applyFont="1" applyBorder="1" applyAlignment="1">
      <alignment vertical="center" wrapText="1"/>
    </xf>
    <xf numFmtId="0" fontId="2" fillId="0" borderId="0" xfId="0" applyFont="1"/>
    <xf numFmtId="0" fontId="2" fillId="0" borderId="3" xfId="0" quotePrefix="1" applyFont="1" applyBorder="1" applyAlignment="1">
      <alignment horizontal="left" vertical="center" wrapText="1"/>
    </xf>
    <xf numFmtId="0" fontId="4" fillId="0" borderId="3" xfId="0" applyFont="1" applyBorder="1" applyAlignment="1">
      <alignment horizontal="center" vertical="center"/>
    </xf>
    <xf numFmtId="0" fontId="1" fillId="0" borderId="10" xfId="0" applyFont="1" applyBorder="1" applyAlignment="1">
      <alignment horizontal="center" vertical="center" wrapText="1"/>
    </xf>
    <xf numFmtId="0" fontId="12" fillId="7" borderId="2" xfId="2" applyFont="1" applyFill="1" applyBorder="1" applyAlignment="1">
      <alignment horizontal="center" vertical="center" wrapText="1"/>
    </xf>
    <xf numFmtId="3" fontId="0" fillId="0" borderId="3" xfId="0" applyNumberFormat="1" applyBorder="1"/>
    <xf numFmtId="3" fontId="1" fillId="0" borderId="3" xfId="0" applyNumberFormat="1" applyFont="1" applyBorder="1"/>
    <xf numFmtId="3" fontId="3" fillId="0" borderId="3" xfId="0" applyNumberFormat="1" applyFont="1" applyBorder="1"/>
    <xf numFmtId="3" fontId="1" fillId="7" borderId="2" xfId="0" applyNumberFormat="1" applyFont="1" applyFill="1" applyBorder="1"/>
    <xf numFmtId="0" fontId="14" fillId="0" borderId="1" xfId="0" applyFont="1" applyBorder="1" applyAlignment="1">
      <alignment horizontal="center" vertical="center" wrapText="1"/>
    </xf>
    <xf numFmtId="0" fontId="0" fillId="0" borderId="3" xfId="0" applyBorder="1" applyAlignment="1">
      <alignment horizontal="left" vertical="center" wrapText="1"/>
    </xf>
    <xf numFmtId="3" fontId="2" fillId="0" borderId="1" xfId="0" applyNumberFormat="1" applyFont="1" applyBorder="1" applyAlignment="1">
      <alignment horizontal="center" vertical="center"/>
    </xf>
    <xf numFmtId="3" fontId="2" fillId="0" borderId="3" xfId="0" applyNumberFormat="1" applyFont="1" applyBorder="1"/>
    <xf numFmtId="2" fontId="1" fillId="7" borderId="2" xfId="0" applyNumberFormat="1" applyFont="1" applyFill="1" applyBorder="1"/>
    <xf numFmtId="2" fontId="0" fillId="0" borderId="3" xfId="0" applyNumberFormat="1" applyBorder="1"/>
    <xf numFmtId="2" fontId="1" fillId="0" borderId="3" xfId="0" applyNumberFormat="1" applyFont="1" applyBorder="1"/>
    <xf numFmtId="2" fontId="2" fillId="0" borderId="3" xfId="0" applyNumberFormat="1" applyFont="1" applyBorder="1"/>
    <xf numFmtId="0" fontId="1" fillId="0" borderId="3" xfId="0" applyFont="1" applyBorder="1"/>
    <xf numFmtId="2" fontId="1" fillId="2" borderId="3" xfId="0" applyNumberFormat="1" applyFont="1" applyFill="1" applyBorder="1" applyAlignment="1">
      <alignment horizontal="center" vertical="center"/>
    </xf>
    <xf numFmtId="3" fontId="1" fillId="0" borderId="3" xfId="0" applyNumberFormat="1" applyFont="1" applyBorder="1" applyAlignment="1">
      <alignment horizontal="center" vertical="center"/>
    </xf>
    <xf numFmtId="4" fontId="1" fillId="0" borderId="3" xfId="0" applyNumberFormat="1" applyFont="1" applyBorder="1" applyAlignment="1">
      <alignment horizontal="center" vertical="center"/>
    </xf>
    <xf numFmtId="4" fontId="4" fillId="0" borderId="3" xfId="0" applyNumberFormat="1" applyFont="1" applyBorder="1" applyAlignment="1">
      <alignment horizontal="center" vertical="center"/>
    </xf>
    <xf numFmtId="3" fontId="2" fillId="0" borderId="3" xfId="0" applyNumberFormat="1" applyFont="1" applyBorder="1" applyAlignment="1">
      <alignment horizontal="center" vertical="center"/>
    </xf>
    <xf numFmtId="4" fontId="1" fillId="4" borderId="3" xfId="0" applyNumberFormat="1" applyFont="1" applyFill="1" applyBorder="1" applyAlignment="1">
      <alignment horizontal="center" vertical="center"/>
    </xf>
    <xf numFmtId="4" fontId="2" fillId="0" borderId="3" xfId="0" applyNumberFormat="1" applyFont="1" applyBorder="1" applyAlignment="1">
      <alignment horizontal="center" vertical="center"/>
    </xf>
    <xf numFmtId="3" fontId="0" fillId="0" borderId="3" xfId="0" applyNumberFormat="1" applyBorder="1" applyAlignment="1">
      <alignment horizontal="center" vertical="center"/>
    </xf>
    <xf numFmtId="4" fontId="3" fillId="0" borderId="3" xfId="0" applyNumberFormat="1" applyFont="1" applyBorder="1" applyAlignment="1">
      <alignment horizontal="center" vertical="center"/>
    </xf>
    <xf numFmtId="4" fontId="1" fillId="3" borderId="3" xfId="0" applyNumberFormat="1" applyFont="1" applyFill="1" applyBorder="1" applyAlignment="1">
      <alignment horizontal="center" vertical="center"/>
    </xf>
    <xf numFmtId="4" fontId="4" fillId="3" borderId="3" xfId="0" applyNumberFormat="1" applyFont="1" applyFill="1" applyBorder="1" applyAlignment="1">
      <alignment horizontal="center" vertical="center"/>
    </xf>
    <xf numFmtId="4" fontId="4" fillId="6" borderId="3" xfId="0" applyNumberFormat="1" applyFont="1" applyFill="1" applyBorder="1" applyAlignment="1">
      <alignment horizontal="center" vertical="center"/>
    </xf>
    <xf numFmtId="4" fontId="1" fillId="6" borderId="3" xfId="0" applyNumberFormat="1" applyFont="1" applyFill="1" applyBorder="1" applyAlignment="1">
      <alignment horizontal="center" vertical="center"/>
    </xf>
    <xf numFmtId="4" fontId="4" fillId="4" borderId="3" xfId="0" applyNumberFormat="1" applyFont="1" applyFill="1" applyBorder="1" applyAlignment="1">
      <alignment horizontal="center" vertical="center"/>
    </xf>
    <xf numFmtId="3" fontId="15" fillId="0" borderId="3" xfId="0" applyNumberFormat="1" applyFont="1" applyBorder="1" applyAlignment="1">
      <alignment vertical="center"/>
    </xf>
    <xf numFmtId="3" fontId="16" fillId="0" borderId="3" xfId="0" applyNumberFormat="1" applyFont="1" applyBorder="1" applyAlignment="1">
      <alignment vertical="center"/>
    </xf>
    <xf numFmtId="3" fontId="17" fillId="0" borderId="3" xfId="0" applyNumberFormat="1" applyFont="1" applyBorder="1" applyAlignment="1">
      <alignment vertical="center"/>
    </xf>
    <xf numFmtId="0" fontId="3" fillId="0" borderId="0" xfId="0" applyFont="1"/>
    <xf numFmtId="3" fontId="0" fillId="0" borderId="5" xfId="0" applyNumberFormat="1" applyBorder="1"/>
    <xf numFmtId="3" fontId="18" fillId="0" borderId="3" xfId="0" applyNumberFormat="1" applyFont="1" applyBorder="1" applyAlignment="1">
      <alignment vertical="center"/>
    </xf>
    <xf numFmtId="3" fontId="19" fillId="0" borderId="3" xfId="0" applyNumberFormat="1" applyFont="1" applyBorder="1" applyAlignment="1">
      <alignment vertical="center"/>
    </xf>
    <xf numFmtId="3" fontId="20" fillId="0" borderId="3" xfId="0" applyNumberFormat="1" applyFont="1" applyBorder="1" applyAlignment="1">
      <alignment vertical="center"/>
    </xf>
    <xf numFmtId="3" fontId="21" fillId="0" borderId="3" xfId="0" applyNumberFormat="1" applyFont="1" applyBorder="1" applyAlignment="1">
      <alignment vertical="center"/>
    </xf>
    <xf numFmtId="2" fontId="1" fillId="0" borderId="3" xfId="0" applyNumberFormat="1" applyFont="1" applyBorder="1" applyAlignment="1">
      <alignment horizontal="center" vertical="center"/>
    </xf>
    <xf numFmtId="2" fontId="0" fillId="0" borderId="3" xfId="0" applyNumberFormat="1" applyBorder="1" applyAlignment="1">
      <alignment horizontal="center" vertical="center"/>
    </xf>
    <xf numFmtId="2" fontId="2" fillId="0" borderId="3" xfId="0" applyNumberFormat="1" applyFont="1" applyBorder="1" applyAlignment="1">
      <alignment horizontal="center" vertical="center"/>
    </xf>
    <xf numFmtId="165" fontId="1" fillId="0" borderId="3" xfId="3" applyNumberFormat="1" applyFont="1" applyFill="1" applyBorder="1" applyAlignment="1">
      <alignment horizontal="right" vertical="center" wrapText="1"/>
    </xf>
    <xf numFmtId="165" fontId="1" fillId="0" borderId="3" xfId="3" applyNumberFormat="1" applyFont="1" applyFill="1" applyBorder="1" applyAlignment="1">
      <alignment horizontal="center" vertical="center" wrapText="1"/>
    </xf>
    <xf numFmtId="165" fontId="1" fillId="0" borderId="3" xfId="3" quotePrefix="1" applyNumberFormat="1" applyFont="1" applyFill="1" applyBorder="1" applyAlignment="1">
      <alignment horizontal="center" vertical="center" wrapText="1"/>
    </xf>
    <xf numFmtId="165" fontId="1" fillId="0" borderId="3" xfId="3" applyNumberFormat="1" applyFont="1" applyFill="1" applyBorder="1" applyAlignment="1">
      <alignment horizontal="left" vertical="center" wrapText="1"/>
    </xf>
    <xf numFmtId="165" fontId="2" fillId="0" borderId="3" xfId="3" quotePrefix="1" applyNumberFormat="1" applyFont="1" applyFill="1" applyBorder="1" applyAlignment="1">
      <alignment horizontal="center" vertical="center" wrapText="1"/>
    </xf>
    <xf numFmtId="165" fontId="2" fillId="0" borderId="3" xfId="3" applyNumberFormat="1" applyFont="1" applyFill="1" applyBorder="1" applyAlignment="1">
      <alignment horizontal="left" vertical="center" wrapText="1"/>
    </xf>
    <xf numFmtId="3" fontId="1" fillId="0" borderId="3" xfId="4" applyNumberFormat="1" applyFont="1" applyBorder="1" applyAlignment="1">
      <alignment horizontal="left" vertical="center" wrapText="1"/>
    </xf>
    <xf numFmtId="166" fontId="4" fillId="0" borderId="3" xfId="5" applyNumberFormat="1" applyFont="1" applyBorder="1" applyAlignment="1">
      <alignment horizontal="left" vertical="center" wrapText="1"/>
    </xf>
    <xf numFmtId="1" fontId="4" fillId="0" borderId="3" xfId="3" applyNumberFormat="1" applyFont="1" applyFill="1" applyBorder="1" applyAlignment="1">
      <alignment horizontal="center" vertical="center" wrapText="1"/>
    </xf>
    <xf numFmtId="1" fontId="4" fillId="0" borderId="3" xfId="3" quotePrefix="1" applyNumberFormat="1" applyFont="1" applyFill="1" applyBorder="1" applyAlignment="1">
      <alignment horizontal="left" vertical="center" wrapText="1"/>
    </xf>
    <xf numFmtId="3" fontId="14" fillId="0" borderId="3" xfId="4" applyNumberFormat="1" applyFont="1" applyBorder="1" applyAlignment="1">
      <alignment horizontal="center" vertical="center" wrapText="1"/>
    </xf>
    <xf numFmtId="165" fontId="1" fillId="0" borderId="3" xfId="3" quotePrefix="1" applyNumberFormat="1" applyFont="1" applyFill="1" applyBorder="1" applyAlignment="1">
      <alignment horizontal="left" vertical="center" wrapText="1"/>
    </xf>
    <xf numFmtId="1" fontId="1" fillId="0" borderId="3" xfId="0" applyNumberFormat="1" applyFont="1" applyBorder="1" applyAlignment="1">
      <alignment horizontal="left" vertical="center" wrapText="1"/>
    </xf>
    <xf numFmtId="0" fontId="1" fillId="0" borderId="3" xfId="0" quotePrefix="1" applyFont="1" applyBorder="1" applyAlignment="1">
      <alignment horizontal="center" vertical="center"/>
    </xf>
    <xf numFmtId="1" fontId="1" fillId="0" borderId="3" xfId="0" applyNumberFormat="1" applyFont="1" applyBorder="1" applyAlignment="1">
      <alignment vertical="center" wrapText="1"/>
    </xf>
    <xf numFmtId="1" fontId="4" fillId="0" borderId="3" xfId="0" applyNumberFormat="1" applyFont="1" applyBorder="1" applyAlignment="1">
      <alignment vertical="center" wrapText="1"/>
    </xf>
    <xf numFmtId="49" fontId="1" fillId="0" borderId="3" xfId="0" applyNumberFormat="1" applyFont="1" applyBorder="1" applyAlignment="1">
      <alignment horizontal="center" vertical="center"/>
    </xf>
    <xf numFmtId="3" fontId="1" fillId="0" borderId="3" xfId="0" applyNumberFormat="1" applyFont="1" applyBorder="1" applyAlignment="1">
      <alignment horizontal="left" vertical="center" wrapText="1"/>
    </xf>
    <xf numFmtId="49" fontId="3" fillId="0" borderId="3" xfId="0" applyNumberFormat="1" applyFont="1" applyBorder="1" applyAlignment="1">
      <alignment horizontal="center" vertical="center"/>
    </xf>
    <xf numFmtId="165" fontId="3" fillId="0" borderId="3" xfId="3" applyNumberFormat="1" applyFont="1" applyFill="1" applyBorder="1" applyAlignment="1">
      <alignment horizontal="left" vertical="center" wrapText="1"/>
    </xf>
    <xf numFmtId="49" fontId="4" fillId="0" borderId="3" xfId="0" applyNumberFormat="1" applyFont="1" applyBorder="1" applyAlignment="1">
      <alignment horizontal="center" vertical="center"/>
    </xf>
    <xf numFmtId="165" fontId="4" fillId="0" borderId="3" xfId="3" applyNumberFormat="1" applyFont="1" applyFill="1" applyBorder="1" applyAlignment="1">
      <alignment horizontal="left" vertical="center" wrapText="1"/>
    </xf>
    <xf numFmtId="3" fontId="1" fillId="0" borderId="3" xfId="0" applyNumberFormat="1" applyFont="1" applyBorder="1" applyAlignment="1">
      <alignment horizontal="center" vertical="center" wrapText="1"/>
    </xf>
    <xf numFmtId="0" fontId="1" fillId="0" borderId="3" xfId="6" applyFont="1" applyBorder="1" applyAlignment="1">
      <alignment vertical="center" wrapText="1"/>
    </xf>
    <xf numFmtId="0" fontId="4" fillId="0" borderId="3" xfId="6" applyFont="1" applyBorder="1" applyAlignment="1">
      <alignment horizontal="center" vertical="center" wrapText="1"/>
    </xf>
    <xf numFmtId="0" fontId="4" fillId="0" borderId="3" xfId="6" applyFont="1" applyBorder="1" applyAlignment="1">
      <alignment vertical="center" wrapText="1"/>
    </xf>
    <xf numFmtId="3" fontId="1" fillId="0" borderId="3" xfId="0" quotePrefix="1" applyNumberFormat="1" applyFont="1" applyBorder="1" applyAlignment="1">
      <alignment horizontal="center" vertical="center" wrapText="1"/>
    </xf>
    <xf numFmtId="3" fontId="3" fillId="0" borderId="3" xfId="0" applyNumberFormat="1" applyFont="1" applyBorder="1" applyAlignment="1">
      <alignment horizontal="center" vertical="center" wrapText="1"/>
    </xf>
    <xf numFmtId="3" fontId="3" fillId="0" borderId="3" xfId="0" applyNumberFormat="1" applyFont="1" applyBorder="1" applyAlignment="1">
      <alignment horizontal="left" vertical="center" wrapText="1"/>
    </xf>
    <xf numFmtId="3" fontId="4" fillId="0" borderId="3" xfId="0" applyNumberFormat="1" applyFont="1" applyBorder="1" applyAlignment="1">
      <alignment horizontal="center" vertical="center" wrapText="1"/>
    </xf>
    <xf numFmtId="3" fontId="4" fillId="0" borderId="3" xfId="7" applyNumberFormat="1" applyFont="1" applyBorder="1" applyAlignment="1">
      <alignment vertical="center" wrapText="1"/>
    </xf>
    <xf numFmtId="3" fontId="2" fillId="0" borderId="3" xfId="0" quotePrefix="1" applyNumberFormat="1" applyFont="1" applyBorder="1" applyAlignment="1">
      <alignment horizontal="center" vertical="center" wrapText="1"/>
    </xf>
    <xf numFmtId="0" fontId="2" fillId="0" borderId="3" xfId="6" applyFont="1" applyBorder="1" applyAlignment="1">
      <alignment vertical="center" wrapText="1"/>
    </xf>
    <xf numFmtId="3" fontId="2" fillId="0" borderId="3" xfId="7" applyNumberFormat="1" applyFont="1" applyBorder="1" applyAlignment="1">
      <alignment horizontal="left" vertical="center" wrapText="1"/>
    </xf>
    <xf numFmtId="0" fontId="2" fillId="0" borderId="3" xfId="0" quotePrefix="1" applyFont="1" applyBorder="1" applyAlignment="1">
      <alignment horizontal="center" vertical="center"/>
    </xf>
    <xf numFmtId="1" fontId="4" fillId="0" borderId="3" xfId="7" quotePrefix="1" applyNumberFormat="1" applyFont="1" applyBorder="1" applyAlignment="1">
      <alignment vertical="center" wrapText="1"/>
    </xf>
    <xf numFmtId="1" fontId="1" fillId="0" borderId="3" xfId="4" applyNumberFormat="1" applyFont="1" applyBorder="1" applyAlignment="1">
      <alignment vertical="center" wrapText="1"/>
    </xf>
    <xf numFmtId="1" fontId="3" fillId="0" borderId="3" xfId="4" applyNumberFormat="1" applyFont="1" applyBorder="1" applyAlignment="1">
      <alignment vertical="center" wrapText="1"/>
    </xf>
    <xf numFmtId="3" fontId="3" fillId="0" borderId="3" xfId="0" applyNumberFormat="1" applyFont="1" applyBorder="1" applyAlignment="1">
      <alignment horizontal="justify" vertical="center" wrapText="1"/>
    </xf>
    <xf numFmtId="3" fontId="2" fillId="0" borderId="3" xfId="0" applyNumberFormat="1" applyFont="1" applyBorder="1" applyAlignment="1">
      <alignment horizontal="center" vertical="center" wrapText="1"/>
    </xf>
    <xf numFmtId="3" fontId="1" fillId="0" borderId="3" xfId="0" applyNumberFormat="1" applyFont="1" applyBorder="1" applyAlignment="1">
      <alignment horizontal="justify" vertical="center" wrapText="1"/>
    </xf>
    <xf numFmtId="0" fontId="4" fillId="0" borderId="3" xfId="6" applyFont="1" applyBorder="1" applyAlignment="1">
      <alignment horizontal="left" vertical="center" wrapText="1"/>
    </xf>
    <xf numFmtId="0" fontId="2" fillId="0" borderId="3" xfId="6" applyFont="1" applyBorder="1" applyAlignment="1">
      <alignment horizontal="center" vertical="center" wrapText="1"/>
    </xf>
    <xf numFmtId="1" fontId="2" fillId="0" borderId="3" xfId="6" applyNumberFormat="1" applyFont="1" applyBorder="1" applyAlignment="1">
      <alignment vertical="center" wrapText="1"/>
    </xf>
    <xf numFmtId="3" fontId="4" fillId="0" borderId="3" xfId="0" applyNumberFormat="1" applyFont="1" applyBorder="1" applyAlignment="1">
      <alignment horizontal="left" vertical="center" wrapText="1"/>
    </xf>
    <xf numFmtId="3" fontId="4" fillId="0" borderId="3" xfId="6" applyNumberFormat="1" applyFont="1" applyBorder="1" applyAlignment="1">
      <alignment horizontal="left" vertical="center" wrapText="1"/>
    </xf>
    <xf numFmtId="0" fontId="4" fillId="0" borderId="3" xfId="0" applyFont="1" applyBorder="1" applyAlignment="1">
      <alignment horizontal="left" vertical="center" wrapText="1"/>
    </xf>
    <xf numFmtId="0" fontId="1" fillId="0" borderId="3" xfId="6" quotePrefix="1" applyFont="1" applyBorder="1" applyAlignment="1">
      <alignment horizontal="center" vertical="center" wrapText="1"/>
    </xf>
    <xf numFmtId="0" fontId="3" fillId="0" borderId="3" xfId="6" applyFont="1" applyBorder="1" applyAlignment="1">
      <alignment horizontal="center" vertical="center" wrapText="1"/>
    </xf>
    <xf numFmtId="0" fontId="3" fillId="0" borderId="3" xfId="6" applyFont="1" applyBorder="1" applyAlignment="1">
      <alignment vertical="center" wrapText="1"/>
    </xf>
    <xf numFmtId="1" fontId="3" fillId="0" borderId="3" xfId="0" applyNumberFormat="1" applyFont="1" applyBorder="1" applyAlignment="1">
      <alignment horizontal="left" vertical="center" wrapText="1"/>
    </xf>
    <xf numFmtId="0" fontId="1" fillId="0" borderId="3" xfId="6" applyFont="1" applyBorder="1" applyAlignment="1">
      <alignment horizontal="center" vertical="center" wrapText="1"/>
    </xf>
    <xf numFmtId="0" fontId="3" fillId="0" borderId="3" xfId="6" quotePrefix="1" applyFont="1" applyBorder="1" applyAlignment="1">
      <alignment horizontal="center" vertical="center" wrapText="1"/>
    </xf>
    <xf numFmtId="3" fontId="4" fillId="0" borderId="3" xfId="4" applyNumberFormat="1" applyFont="1" applyBorder="1" applyAlignment="1">
      <alignment horizontal="left" vertical="center" wrapText="1"/>
    </xf>
    <xf numFmtId="0" fontId="4" fillId="0" borderId="3" xfId="8" applyFont="1" applyBorder="1" applyAlignment="1">
      <alignment vertical="center" wrapText="1"/>
    </xf>
    <xf numFmtId="1" fontId="4" fillId="0" borderId="3" xfId="9" applyNumberFormat="1" applyFont="1" applyBorder="1" applyAlignment="1">
      <alignment vertical="center" wrapText="1"/>
    </xf>
    <xf numFmtId="0" fontId="4" fillId="0" borderId="3" xfId="6" quotePrefix="1" applyFont="1" applyBorder="1" applyAlignment="1">
      <alignment horizontal="center" vertical="center" wrapText="1"/>
    </xf>
    <xf numFmtId="3" fontId="4" fillId="0" borderId="3" xfId="10" applyNumberFormat="1" applyFont="1" applyBorder="1" applyAlignment="1">
      <alignment horizontal="left" vertical="center" wrapText="1"/>
    </xf>
    <xf numFmtId="0" fontId="1" fillId="0" borderId="3" xfId="6" applyFont="1" applyBorder="1" applyAlignment="1">
      <alignment horizontal="left" vertical="center" wrapText="1"/>
    </xf>
    <xf numFmtId="41" fontId="4" fillId="0" borderId="3" xfId="0" applyNumberFormat="1" applyFont="1" applyBorder="1" applyAlignment="1">
      <alignment vertical="center" wrapText="1"/>
    </xf>
    <xf numFmtId="0" fontId="4" fillId="0" borderId="3" xfId="8" applyFont="1" applyBorder="1" applyAlignment="1">
      <alignment horizontal="center" vertical="center" wrapText="1"/>
    </xf>
    <xf numFmtId="0" fontId="3" fillId="0" borderId="3" xfId="8" applyFont="1" applyBorder="1" applyAlignment="1">
      <alignment horizontal="center" vertical="center" wrapText="1"/>
    </xf>
    <xf numFmtId="1" fontId="4" fillId="0" borderId="3" xfId="6" applyNumberFormat="1" applyFont="1" applyBorder="1" applyAlignment="1">
      <alignment vertical="center" wrapText="1"/>
    </xf>
    <xf numFmtId="0" fontId="3" fillId="0" borderId="3" xfId="6" applyFont="1" applyBorder="1" applyAlignment="1">
      <alignment horizontal="left" vertical="center" wrapText="1"/>
    </xf>
    <xf numFmtId="0" fontId="28" fillId="0" borderId="4" xfId="0" applyFont="1" applyBorder="1" applyAlignment="1">
      <alignment vertical="center"/>
    </xf>
    <xf numFmtId="0" fontId="25" fillId="0" borderId="4" xfId="0" applyFont="1" applyBorder="1" applyAlignment="1">
      <alignment vertical="center"/>
    </xf>
    <xf numFmtId="0" fontId="1" fillId="0" borderId="0" xfId="0" applyFont="1"/>
    <xf numFmtId="0" fontId="6" fillId="0" borderId="0" xfId="0" applyFont="1" applyAlignment="1">
      <alignment vertical="center" wrapText="1"/>
    </xf>
    <xf numFmtId="0" fontId="6" fillId="0" borderId="0" xfId="0" applyFont="1"/>
    <xf numFmtId="0" fontId="5" fillId="0" borderId="0" xfId="0" applyFont="1"/>
    <xf numFmtId="0" fontId="0" fillId="0" borderId="1" xfId="0" applyBorder="1"/>
    <xf numFmtId="0" fontId="0" fillId="0" borderId="1" xfId="0" applyBorder="1" applyAlignment="1">
      <alignment horizontal="center"/>
    </xf>
    <xf numFmtId="0" fontId="2" fillId="0" borderId="3" xfId="0" applyFont="1" applyBorder="1"/>
    <xf numFmtId="3" fontId="4" fillId="0" borderId="3" xfId="4" applyNumberFormat="1" applyFont="1" applyBorder="1" applyAlignment="1">
      <alignment horizontal="center" vertical="center" wrapText="1"/>
    </xf>
    <xf numFmtId="3" fontId="29" fillId="0" borderId="2" xfId="4"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center"/>
    </xf>
    <xf numFmtId="0" fontId="0" fillId="0" borderId="9" xfId="0" applyBorder="1"/>
    <xf numFmtId="0" fontId="1" fillId="0" borderId="1" xfId="0" applyFont="1" applyBorder="1" applyAlignment="1">
      <alignment horizontal="center"/>
    </xf>
    <xf numFmtId="0" fontId="3" fillId="0" borderId="3" xfId="0" applyFont="1" applyBorder="1"/>
    <xf numFmtId="3" fontId="0" fillId="0" borderId="5" xfId="0" applyNumberFormat="1" applyBorder="1" applyAlignment="1">
      <alignment vertical="center"/>
    </xf>
    <xf numFmtId="0" fontId="2" fillId="0" borderId="1"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wrapText="1"/>
    </xf>
    <xf numFmtId="0" fontId="0" fillId="0" borderId="3" xfId="0" applyBorder="1" applyAlignment="1">
      <alignment horizontal="center" wrapText="1"/>
    </xf>
    <xf numFmtId="0" fontId="1" fillId="12" borderId="3" xfId="0" applyFont="1" applyFill="1" applyBorder="1" applyAlignment="1">
      <alignment horizontal="center"/>
    </xf>
    <xf numFmtId="0" fontId="1" fillId="12" borderId="3" xfId="0" applyFont="1" applyFill="1" applyBorder="1" applyAlignment="1">
      <alignment horizontal="center" wrapText="1"/>
    </xf>
    <xf numFmtId="3" fontId="1" fillId="12" borderId="3" xfId="0" applyNumberFormat="1" applyFont="1" applyFill="1" applyBorder="1" applyAlignment="1">
      <alignment vertical="center"/>
    </xf>
    <xf numFmtId="0" fontId="1" fillId="12" borderId="3" xfId="0" applyFont="1" applyFill="1" applyBorder="1" applyAlignment="1">
      <alignment vertical="center"/>
    </xf>
    <xf numFmtId="0" fontId="1" fillId="12" borderId="3" xfId="0" applyFont="1" applyFill="1" applyBorder="1"/>
    <xf numFmtId="0" fontId="1" fillId="0" borderId="5" xfId="0" applyFont="1" applyBorder="1"/>
    <xf numFmtId="0" fontId="1" fillId="0" borderId="5" xfId="0" applyFont="1" applyBorder="1" applyAlignment="1">
      <alignment horizontal="center" vertical="center" wrapText="1"/>
    </xf>
    <xf numFmtId="3" fontId="1" fillId="0" borderId="5" xfId="0" applyNumberFormat="1" applyFont="1" applyBorder="1" applyAlignment="1">
      <alignment vertical="center"/>
    </xf>
    <xf numFmtId="0" fontId="1" fillId="0" borderId="5" xfId="0" applyFont="1" applyBorder="1" applyAlignment="1">
      <alignment horizontal="center"/>
    </xf>
    <xf numFmtId="0" fontId="1" fillId="12" borderId="5" xfId="0" applyFont="1" applyFill="1" applyBorder="1"/>
    <xf numFmtId="0" fontId="1" fillId="12" borderId="5" xfId="0" applyFont="1" applyFill="1" applyBorder="1" applyAlignment="1">
      <alignment horizontal="center" vertical="center" wrapText="1"/>
    </xf>
    <xf numFmtId="3" fontId="1" fillId="12" borderId="5" xfId="0" applyNumberFormat="1" applyFont="1" applyFill="1" applyBorder="1" applyAlignment="1">
      <alignment vertical="center"/>
    </xf>
    <xf numFmtId="0" fontId="1" fillId="12" borderId="5" xfId="0" applyFont="1" applyFill="1" applyBorder="1" applyAlignment="1">
      <alignment horizontal="center"/>
    </xf>
    <xf numFmtId="0" fontId="1" fillId="0" borderId="1" xfId="0" applyFont="1" applyBorder="1" applyAlignment="1">
      <alignment horizontal="center" vertical="center"/>
    </xf>
    <xf numFmtId="0" fontId="4" fillId="0" borderId="3" xfId="0" applyFont="1" applyBorder="1"/>
    <xf numFmtId="0" fontId="32" fillId="0" borderId="0" xfId="0" applyFont="1" applyAlignment="1">
      <alignment horizontal="center" vertical="center" wrapText="1"/>
    </xf>
    <xf numFmtId="0" fontId="4" fillId="0" borderId="5" xfId="0" applyFont="1" applyBorder="1"/>
    <xf numFmtId="3" fontId="4" fillId="0" borderId="5" xfId="0" applyNumberFormat="1" applyFont="1" applyBorder="1"/>
    <xf numFmtId="3" fontId="1" fillId="0" borderId="3" xfId="1" applyNumberFormat="1" applyFont="1" applyBorder="1" applyAlignment="1">
      <alignment horizontal="right" vertical="center" wrapText="1"/>
    </xf>
    <xf numFmtId="0" fontId="4" fillId="0" borderId="4" xfId="0" applyFont="1" applyBorder="1" applyAlignment="1">
      <alignment vertical="center"/>
    </xf>
    <xf numFmtId="3" fontId="33" fillId="0" borderId="3" xfId="0" applyNumberFormat="1" applyFont="1" applyBorder="1" applyAlignment="1">
      <alignment vertical="center"/>
    </xf>
    <xf numFmtId="3" fontId="34" fillId="0" borderId="3" xfId="0" applyNumberFormat="1" applyFont="1" applyBorder="1" applyAlignment="1">
      <alignment vertical="center"/>
    </xf>
    <xf numFmtId="3" fontId="4" fillId="0" borderId="0" xfId="0" applyNumberFormat="1" applyFont="1"/>
    <xf numFmtId="3" fontId="1" fillId="0" borderId="0" xfId="0" applyNumberFormat="1" applyFont="1"/>
    <xf numFmtId="3" fontId="4" fillId="0" borderId="3" xfId="0" applyNumberFormat="1" applyFont="1" applyBorder="1" applyAlignment="1">
      <alignment vertical="center" wrapText="1"/>
    </xf>
    <xf numFmtId="3" fontId="2" fillId="0" borderId="3" xfId="0" applyNumberFormat="1" applyFont="1" applyBorder="1" applyAlignment="1">
      <alignment vertical="center" wrapText="1"/>
    </xf>
    <xf numFmtId="3" fontId="1" fillId="0" borderId="3" xfId="0" applyNumberFormat="1" applyFont="1" applyBorder="1" applyAlignment="1">
      <alignment vertical="center" wrapText="1"/>
    </xf>
    <xf numFmtId="3" fontId="3" fillId="0" borderId="3" xfId="0" applyNumberFormat="1" applyFont="1" applyBorder="1" applyAlignment="1">
      <alignment vertical="center" wrapText="1"/>
    </xf>
    <xf numFmtId="4" fontId="1" fillId="0" borderId="3" xfId="0" applyNumberFormat="1" applyFont="1" applyBorder="1" applyAlignment="1">
      <alignment vertical="center"/>
    </xf>
    <xf numFmtId="4" fontId="4" fillId="0" borderId="3" xfId="0" applyNumberFormat="1" applyFont="1" applyBorder="1" applyAlignment="1">
      <alignment vertical="center"/>
    </xf>
    <xf numFmtId="0" fontId="29" fillId="0" borderId="10" xfId="0" applyFont="1" applyBorder="1" applyAlignment="1">
      <alignment horizontal="center" vertical="center" wrapText="1"/>
    </xf>
    <xf numFmtId="0" fontId="29" fillId="0" borderId="12" xfId="0" applyFont="1" applyBorder="1" applyAlignment="1">
      <alignment horizontal="center" vertical="center" wrapText="1"/>
    </xf>
    <xf numFmtId="0" fontId="12" fillId="5" borderId="3" xfId="2" applyFont="1" applyFill="1" applyBorder="1" applyAlignment="1">
      <alignment horizontal="right" vertical="center" wrapText="1"/>
    </xf>
    <xf numFmtId="0" fontId="13" fillId="5" borderId="3" xfId="2" applyFont="1" applyFill="1" applyBorder="1" applyAlignment="1">
      <alignment horizontal="right" vertical="center" wrapText="1"/>
    </xf>
    <xf numFmtId="3" fontId="12" fillId="5" borderId="3" xfId="2" applyNumberFormat="1" applyFont="1" applyFill="1" applyBorder="1" applyAlignment="1">
      <alignment horizontal="right" vertical="center" wrapText="1"/>
    </xf>
    <xf numFmtId="3" fontId="10" fillId="5" borderId="3" xfId="2" applyNumberFormat="1" applyFont="1" applyFill="1" applyBorder="1" applyAlignment="1">
      <alignment horizontal="right" vertical="center" wrapText="1"/>
    </xf>
    <xf numFmtId="2" fontId="12" fillId="7" borderId="2" xfId="2" applyNumberFormat="1" applyFont="1" applyFill="1" applyBorder="1" applyAlignment="1">
      <alignment horizontal="center" vertical="center" wrapText="1"/>
    </xf>
    <xf numFmtId="2" fontId="12" fillId="5" borderId="3" xfId="2" applyNumberFormat="1" applyFont="1" applyFill="1" applyBorder="1" applyAlignment="1">
      <alignment horizontal="center" vertical="center" wrapText="1"/>
    </xf>
    <xf numFmtId="0" fontId="13" fillId="5" borderId="3" xfId="2" applyFont="1" applyFill="1" applyBorder="1" applyAlignment="1">
      <alignment horizontal="center" vertical="center" wrapText="1"/>
    </xf>
    <xf numFmtId="2" fontId="36" fillId="5" borderId="3" xfId="2" applyNumberFormat="1" applyFont="1" applyFill="1" applyBorder="1" applyAlignment="1">
      <alignment horizontal="center" vertical="center" wrapText="1"/>
    </xf>
    <xf numFmtId="2" fontId="13" fillId="5" borderId="3" xfId="2" applyNumberFormat="1" applyFont="1" applyFill="1" applyBorder="1" applyAlignment="1">
      <alignment horizontal="center" vertical="center" wrapText="1"/>
    </xf>
    <xf numFmtId="2" fontId="10" fillId="5" borderId="3" xfId="2" applyNumberFormat="1" applyFont="1" applyFill="1" applyBorder="1" applyAlignment="1">
      <alignment horizontal="center" vertical="center" wrapText="1"/>
    </xf>
    <xf numFmtId="3" fontId="4" fillId="0" borderId="3" xfId="0" applyNumberFormat="1" applyFont="1" applyBorder="1"/>
    <xf numFmtId="2" fontId="4" fillId="0" borderId="3" xfId="0" applyNumberFormat="1" applyFont="1" applyBorder="1"/>
    <xf numFmtId="3" fontId="36" fillId="5" borderId="3" xfId="2" applyNumberFormat="1" applyFont="1" applyFill="1" applyBorder="1" applyAlignment="1">
      <alignment horizontal="right" vertical="center" wrapText="1"/>
    </xf>
    <xf numFmtId="3" fontId="13" fillId="5" borderId="3" xfId="2" applyNumberFormat="1" applyFont="1" applyFill="1" applyBorder="1" applyAlignment="1">
      <alignment horizontal="right" vertical="center" wrapText="1"/>
    </xf>
    <xf numFmtId="0" fontId="36" fillId="5" borderId="3" xfId="2" applyFont="1" applyFill="1" applyBorder="1" applyAlignment="1">
      <alignment horizontal="center" vertical="center" wrapText="1"/>
    </xf>
    <xf numFmtId="0" fontId="36" fillId="5" borderId="3" xfId="2" applyFont="1" applyFill="1" applyBorder="1" applyAlignment="1">
      <alignment horizontal="left" vertical="center" wrapText="1"/>
    </xf>
    <xf numFmtId="3" fontId="37" fillId="0" borderId="3" xfId="0" applyNumberFormat="1" applyFont="1" applyBorder="1" applyAlignment="1">
      <alignment vertical="center"/>
    </xf>
    <xf numFmtId="2" fontId="35" fillId="0" borderId="3" xfId="0" applyNumberFormat="1" applyFont="1" applyBorder="1" applyAlignment="1">
      <alignment horizontal="center" vertical="center"/>
    </xf>
    <xf numFmtId="3" fontId="4" fillId="0" borderId="3" xfId="0" applyNumberFormat="1" applyFont="1" applyBorder="1" applyAlignment="1">
      <alignment horizontal="right" vertical="center"/>
    </xf>
    <xf numFmtId="3" fontId="1" fillId="0" borderId="3" xfId="0" applyNumberFormat="1" applyFont="1" applyBorder="1" applyAlignment="1">
      <alignment horizontal="right" vertical="center"/>
    </xf>
    <xf numFmtId="2" fontId="4" fillId="0" borderId="3" xfId="0" applyNumberFormat="1" applyFont="1" applyBorder="1" applyAlignment="1">
      <alignment horizontal="center" vertical="center"/>
    </xf>
    <xf numFmtId="0" fontId="0" fillId="0" borderId="5" xfId="0" applyBorder="1" applyAlignment="1">
      <alignment vertical="center"/>
    </xf>
    <xf numFmtId="0" fontId="1" fillId="0" borderId="5" xfId="0" applyFont="1" applyBorder="1" applyAlignment="1">
      <alignment horizontal="center" vertical="center"/>
    </xf>
    <xf numFmtId="3" fontId="1" fillId="0" borderId="5" xfId="0" applyNumberFormat="1" applyFont="1" applyBorder="1" applyAlignment="1">
      <alignment horizontal="right" vertical="center"/>
    </xf>
    <xf numFmtId="2" fontId="1" fillId="0" borderId="5" xfId="0" applyNumberFormat="1" applyFont="1" applyBorder="1" applyAlignment="1">
      <alignment horizontal="center" vertical="center"/>
    </xf>
    <xf numFmtId="0" fontId="29" fillId="0" borderId="1" xfId="0" applyFont="1" applyBorder="1" applyAlignment="1">
      <alignment horizontal="center" vertical="center"/>
    </xf>
    <xf numFmtId="0" fontId="38" fillId="0" borderId="1" xfId="0" applyFont="1" applyBorder="1" applyAlignment="1">
      <alignment horizontal="center" vertical="center" wrapText="1"/>
    </xf>
    <xf numFmtId="3" fontId="39" fillId="0" borderId="3" xfId="0" applyNumberFormat="1" applyFont="1" applyBorder="1" applyAlignment="1">
      <alignment vertical="center"/>
    </xf>
    <xf numFmtId="0" fontId="1" fillId="0" borderId="11" xfId="0" applyFont="1" applyBorder="1" applyAlignment="1">
      <alignment horizontal="center" vertical="center" wrapText="1"/>
    </xf>
    <xf numFmtId="3" fontId="3" fillId="0" borderId="3" xfId="6" applyNumberFormat="1" applyFont="1" applyBorder="1" applyAlignment="1">
      <alignment vertical="center" wrapText="1"/>
    </xf>
    <xf numFmtId="1" fontId="10" fillId="0" borderId="3" xfId="4" applyNumberFormat="1" applyFont="1" applyBorder="1" applyAlignment="1">
      <alignment vertical="center" wrapText="1"/>
    </xf>
    <xf numFmtId="1" fontId="10" fillId="0" borderId="3" xfId="9" applyNumberFormat="1" applyFont="1" applyBorder="1" applyAlignment="1">
      <alignment vertical="center" wrapText="1"/>
    </xf>
    <xf numFmtId="165" fontId="3" fillId="0" borderId="3" xfId="6" applyNumberFormat="1" applyFont="1" applyBorder="1" applyAlignment="1">
      <alignment vertical="center" wrapText="1"/>
    </xf>
    <xf numFmtId="1" fontId="1" fillId="0" borderId="3" xfId="6" applyNumberFormat="1" applyFont="1" applyBorder="1" applyAlignment="1">
      <alignment vertical="center" wrapText="1"/>
    </xf>
    <xf numFmtId="49" fontId="4" fillId="11" borderId="3" xfId="0" applyNumberFormat="1" applyFont="1" applyFill="1" applyBorder="1" applyAlignment="1">
      <alignment horizontal="center" vertical="center"/>
    </xf>
    <xf numFmtId="165" fontId="4" fillId="11" borderId="3" xfId="3" applyNumberFormat="1" applyFont="1" applyFill="1" applyBorder="1" applyAlignment="1">
      <alignment horizontal="left" vertical="center" wrapText="1"/>
    </xf>
    <xf numFmtId="0" fontId="0" fillId="11" borderId="3" xfId="0" applyFill="1" applyBorder="1"/>
    <xf numFmtId="3" fontId="41" fillId="0" borderId="3" xfId="0" applyNumberFormat="1" applyFont="1" applyBorder="1" applyAlignment="1">
      <alignment vertical="center"/>
    </xf>
    <xf numFmtId="3" fontId="40" fillId="0" borderId="3" xfId="0" applyNumberFormat="1" applyFont="1" applyBorder="1" applyAlignment="1">
      <alignment vertical="center"/>
    </xf>
    <xf numFmtId="1" fontId="4" fillId="0" borderId="3" xfId="0" applyNumberFormat="1" applyFont="1" applyBorder="1" applyAlignment="1">
      <alignment horizontal="right" vertical="center"/>
    </xf>
    <xf numFmtId="3" fontId="4" fillId="0" borderId="5" xfId="0" applyNumberFormat="1" applyFont="1" applyBorder="1" applyAlignment="1">
      <alignment horizontal="right" vertical="center"/>
    </xf>
    <xf numFmtId="3" fontId="4" fillId="0" borderId="5" xfId="0" applyNumberFormat="1" applyFont="1" applyBorder="1" applyAlignment="1">
      <alignment vertical="center"/>
    </xf>
    <xf numFmtId="3" fontId="0" fillId="0" borderId="3" xfId="0" applyNumberFormat="1" applyBorder="1" applyAlignment="1">
      <alignment horizontal="right" vertical="center" wrapText="1"/>
    </xf>
    <xf numFmtId="4" fontId="3" fillId="0" borderId="3" xfId="0" applyNumberFormat="1" applyFont="1" applyBorder="1" applyAlignment="1">
      <alignment vertical="center"/>
    </xf>
    <xf numFmtId="4" fontId="2" fillId="0" borderId="3" xfId="0" applyNumberFormat="1" applyFont="1" applyBorder="1" applyAlignment="1">
      <alignment vertical="center"/>
    </xf>
    <xf numFmtId="2" fontId="3" fillId="0" borderId="3" xfId="0" applyNumberFormat="1" applyFont="1" applyBorder="1"/>
    <xf numFmtId="3" fontId="2" fillId="0" borderId="0" xfId="0" applyNumberFormat="1" applyFont="1"/>
    <xf numFmtId="0" fontId="4" fillId="0" borderId="4" xfId="0" applyFont="1" applyBorder="1"/>
    <xf numFmtId="0" fontId="33" fillId="0" borderId="3" xfId="0" applyFont="1" applyBorder="1"/>
    <xf numFmtId="3" fontId="42" fillId="0" borderId="3" xfId="0" applyNumberFormat="1" applyFont="1" applyBorder="1" applyAlignment="1">
      <alignment vertical="center"/>
    </xf>
    <xf numFmtId="0" fontId="41" fillId="0" borderId="3" xfId="0" applyFont="1" applyBorder="1"/>
    <xf numFmtId="0" fontId="2" fillId="0" borderId="3" xfId="0" quotePrefix="1" applyFont="1" applyBorder="1" applyAlignment="1">
      <alignment horizontal="right" vertical="center" wrapText="1"/>
    </xf>
    <xf numFmtId="2" fontId="0" fillId="0" borderId="0" xfId="0" applyNumberFormat="1"/>
    <xf numFmtId="0" fontId="1" fillId="0" borderId="1" xfId="0" applyFont="1" applyBorder="1" applyAlignment="1">
      <alignment horizontal="center" vertical="center" wrapText="1"/>
    </xf>
    <xf numFmtId="0" fontId="6" fillId="0" borderId="0" xfId="0" applyFont="1" applyAlignment="1">
      <alignment horizontal="center"/>
    </xf>
    <xf numFmtId="0" fontId="31" fillId="0" borderId="0" xfId="0" applyFont="1" applyAlignment="1">
      <alignment horizontal="center" vertical="center" wrapText="1"/>
    </xf>
    <xf numFmtId="0" fontId="31" fillId="0" borderId="0" xfId="0" applyFont="1" applyAlignment="1">
      <alignment horizontal="center" vertical="center"/>
    </xf>
    <xf numFmtId="0" fontId="5" fillId="0" borderId="0" xfId="0" applyFont="1" applyAlignment="1">
      <alignment horizontal="center"/>
    </xf>
    <xf numFmtId="0" fontId="3" fillId="0" borderId="6" xfId="0" applyFont="1" applyBorder="1" applyAlignment="1">
      <alignment horizontal="right"/>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1" xfId="0" applyFont="1" applyBorder="1" applyAlignment="1">
      <alignment horizontal="center" vertical="center" wrapText="1"/>
    </xf>
    <xf numFmtId="0" fontId="3" fillId="0" borderId="1"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3" fillId="0" borderId="0" xfId="0" applyFont="1" applyAlignment="1">
      <alignment horizontal="right"/>
    </xf>
    <xf numFmtId="0" fontId="1" fillId="4" borderId="1"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1" fillId="0" borderId="7"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 fillId="9" borderId="10"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1" xfId="0" applyFont="1" applyFill="1" applyBorder="1" applyAlignment="1">
      <alignment horizontal="center" vertical="center" wrapText="1"/>
    </xf>
    <xf numFmtId="0" fontId="1" fillId="14" borderId="12" xfId="0" applyFont="1" applyFill="1" applyBorder="1" applyAlignment="1">
      <alignment horizontal="center" vertical="center" wrapText="1"/>
    </xf>
    <xf numFmtId="0" fontId="1" fillId="14" borderId="11" xfId="0" applyFont="1" applyFill="1" applyBorder="1" applyAlignment="1">
      <alignment horizontal="center" vertical="center" wrapText="1"/>
    </xf>
    <xf numFmtId="0" fontId="1" fillId="14" borderId="10" xfId="0" applyFont="1" applyFill="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0" borderId="0" xfId="0" applyAlignment="1">
      <alignment horizontal="center"/>
    </xf>
    <xf numFmtId="3" fontId="24" fillId="0" borderId="1" xfId="4" applyNumberFormat="1" applyFont="1" applyBorder="1" applyAlignment="1">
      <alignment horizontal="center" vertical="center" wrapText="1"/>
    </xf>
    <xf numFmtId="0" fontId="1" fillId="14" borderId="1" xfId="0" applyFont="1" applyFill="1" applyBorder="1" applyAlignment="1">
      <alignment horizontal="center" vertical="center" wrapText="1"/>
    </xf>
    <xf numFmtId="3" fontId="24" fillId="9" borderId="10" xfId="4" applyNumberFormat="1" applyFont="1" applyFill="1" applyBorder="1" applyAlignment="1">
      <alignment horizontal="center" vertical="center" wrapText="1"/>
    </xf>
    <xf numFmtId="3" fontId="24" fillId="9" borderId="12" xfId="4" applyNumberFormat="1" applyFont="1" applyFill="1" applyBorder="1" applyAlignment="1">
      <alignment horizontal="center" vertical="center" wrapText="1"/>
    </xf>
    <xf numFmtId="3" fontId="24" fillId="9" borderId="11" xfId="4" applyNumberFormat="1" applyFont="1" applyFill="1" applyBorder="1" applyAlignment="1">
      <alignment horizontal="center" vertical="center" wrapText="1"/>
    </xf>
    <xf numFmtId="0" fontId="1" fillId="0" borderId="11" xfId="0" applyFont="1" applyBorder="1" applyAlignment="1">
      <alignment horizontal="center" vertical="center"/>
    </xf>
    <xf numFmtId="0" fontId="1" fillId="10" borderId="11"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3"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13" borderId="10" xfId="0" applyFont="1" applyFill="1" applyBorder="1" applyAlignment="1">
      <alignment horizontal="center" vertical="center" wrapText="1"/>
    </xf>
    <xf numFmtId="0" fontId="1" fillId="13" borderId="12" xfId="0" applyFont="1" applyFill="1" applyBorder="1" applyAlignment="1">
      <alignment horizontal="center" vertical="center" wrapText="1"/>
    </xf>
    <xf numFmtId="0" fontId="1" fillId="13" borderId="11" xfId="0" applyFont="1" applyFill="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xf>
    <xf numFmtId="0" fontId="32" fillId="0" borderId="0" xfId="0" applyFont="1" applyAlignment="1">
      <alignment horizontal="center" vertical="center" wrapText="1"/>
    </xf>
    <xf numFmtId="0" fontId="31" fillId="0" borderId="0" xfId="0" applyFont="1" applyAlignment="1">
      <alignment horizontal="center" vertical="top" wrapText="1"/>
    </xf>
    <xf numFmtId="0" fontId="3" fillId="0" borderId="6" xfId="0" applyFont="1" applyBorder="1" applyAlignment="1">
      <alignment horizontal="center"/>
    </xf>
    <xf numFmtId="0" fontId="31" fillId="0" borderId="0" xfId="0" applyFont="1" applyAlignment="1">
      <alignment horizontal="center"/>
    </xf>
    <xf numFmtId="0" fontId="1" fillId="0" borderId="1" xfId="0" applyFont="1" applyBorder="1" applyAlignment="1">
      <alignment horizontal="center"/>
    </xf>
  </cellXfs>
  <cellStyles count="12">
    <cellStyle name="Comma" xfId="3" builtinId="3"/>
    <cellStyle name="Comma 2 4 3 3" xfId="11"/>
    <cellStyle name="Normal" xfId="0" builtinId="0"/>
    <cellStyle name="Normal 10 7" xfId="6"/>
    <cellStyle name="Normal 10 7 7" xfId="8"/>
    <cellStyle name="Normal 2 23" xfId="2"/>
    <cellStyle name="Normal 25" xfId="5"/>
    <cellStyle name="Normal 25 4" xfId="1"/>
    <cellStyle name="Normal 89" xfId="10"/>
    <cellStyle name="Normal_Bieu mau (CV )" xfId="4"/>
    <cellStyle name="Normal_Bieu mau (CV ) 2" xfId="9"/>
    <cellStyle name="Normal_Bieu mau (CV )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N30"/>
  <sheetViews>
    <sheetView showZeros="0" topLeftCell="A2" zoomScale="70" zoomScaleNormal="70" workbookViewId="0">
      <selection activeCell="B3" sqref="B3:K3"/>
    </sheetView>
  </sheetViews>
  <sheetFormatPr defaultRowHeight="18"/>
  <cols>
    <col min="1" max="1" width="7.1796875" customWidth="1"/>
    <col min="2" max="2" width="46.453125" customWidth="1"/>
    <col min="3" max="3" width="13.1796875" customWidth="1"/>
    <col min="4" max="4" width="12.6328125" customWidth="1"/>
    <col min="5" max="5" width="11.1796875" customWidth="1"/>
    <col min="6" max="6" width="16.36328125" customWidth="1"/>
    <col min="7" max="7" width="14.81640625" customWidth="1"/>
    <col min="8" max="8" width="13.453125" customWidth="1"/>
    <col min="9" max="9" width="13" customWidth="1"/>
    <col min="10" max="10" width="15.54296875" customWidth="1"/>
    <col min="11" max="11" width="12.08984375" customWidth="1"/>
    <col min="13" max="13" width="9.08984375" bestFit="1" customWidth="1"/>
    <col min="14" max="14" width="9.54296875" bestFit="1" customWidth="1"/>
  </cols>
  <sheetData>
    <row r="1" spans="1:14" ht="22.8">
      <c r="B1" s="289" t="s">
        <v>325</v>
      </c>
      <c r="C1" s="289"/>
      <c r="D1" s="289"/>
      <c r="E1" s="289"/>
      <c r="F1" s="289"/>
      <c r="G1" s="289"/>
      <c r="H1" s="289"/>
      <c r="I1" s="289"/>
      <c r="J1" s="289"/>
      <c r="K1" s="289"/>
    </row>
    <row r="2" spans="1:14" ht="56.25" customHeight="1">
      <c r="B2" s="290" t="s">
        <v>326</v>
      </c>
      <c r="C2" s="290"/>
      <c r="D2" s="290"/>
      <c r="E2" s="290"/>
      <c r="F2" s="290"/>
      <c r="G2" s="290"/>
      <c r="H2" s="290"/>
      <c r="I2" s="291"/>
      <c r="J2" s="291"/>
      <c r="K2" s="291"/>
    </row>
    <row r="3" spans="1:14" ht="22.8">
      <c r="B3" s="292" t="s">
        <v>892</v>
      </c>
      <c r="C3" s="292"/>
      <c r="D3" s="292"/>
      <c r="E3" s="292"/>
      <c r="F3" s="292"/>
      <c r="G3" s="292"/>
      <c r="H3" s="292"/>
      <c r="I3" s="292"/>
      <c r="J3" s="292"/>
      <c r="K3" s="292"/>
    </row>
    <row r="4" spans="1:14" ht="14.25" customHeight="1"/>
    <row r="5" spans="1:14">
      <c r="J5" s="293" t="s">
        <v>308</v>
      </c>
      <c r="K5" s="293"/>
    </row>
    <row r="6" spans="1:14">
      <c r="A6" s="288" t="s">
        <v>317</v>
      </c>
      <c r="B6" s="288" t="s">
        <v>324</v>
      </c>
      <c r="C6" s="297" t="s">
        <v>829</v>
      </c>
      <c r="D6" s="297" t="s">
        <v>889</v>
      </c>
      <c r="E6" s="297" t="s">
        <v>319</v>
      </c>
      <c r="F6" s="294" t="s">
        <v>251</v>
      </c>
      <c r="G6" s="295"/>
      <c r="H6" s="295"/>
      <c r="I6" s="295"/>
      <c r="J6" s="295"/>
      <c r="K6" s="296"/>
    </row>
    <row r="7" spans="1:14" ht="24.75" customHeight="1">
      <c r="A7" s="288"/>
      <c r="B7" s="288"/>
      <c r="C7" s="298"/>
      <c r="D7" s="298"/>
      <c r="E7" s="298"/>
      <c r="F7" s="288" t="s">
        <v>828</v>
      </c>
      <c r="G7" s="288"/>
      <c r="H7" s="288"/>
      <c r="I7" s="288" t="s">
        <v>322</v>
      </c>
      <c r="J7" s="288"/>
      <c r="K7" s="288"/>
    </row>
    <row r="8" spans="1:14" ht="126" customHeight="1">
      <c r="A8" s="288"/>
      <c r="B8" s="288"/>
      <c r="C8" s="299"/>
      <c r="D8" s="299"/>
      <c r="E8" s="299"/>
      <c r="F8" s="11" t="s">
        <v>830</v>
      </c>
      <c r="G8" s="11" t="s">
        <v>888</v>
      </c>
      <c r="H8" s="11" t="s">
        <v>319</v>
      </c>
      <c r="I8" s="11" t="s">
        <v>323</v>
      </c>
      <c r="J8" s="11" t="s">
        <v>887</v>
      </c>
      <c r="K8" s="11" t="s">
        <v>319</v>
      </c>
    </row>
    <row r="9" spans="1:14" ht="22.5" customHeight="1">
      <c r="A9" s="233">
        <v>1</v>
      </c>
      <c r="B9" s="233">
        <v>2</v>
      </c>
      <c r="C9" s="234" t="s">
        <v>831</v>
      </c>
      <c r="D9" s="234" t="s">
        <v>832</v>
      </c>
      <c r="E9" s="234" t="s">
        <v>876</v>
      </c>
      <c r="F9" s="233">
        <v>6</v>
      </c>
      <c r="G9" s="233">
        <v>7</v>
      </c>
      <c r="H9" s="233" t="s">
        <v>877</v>
      </c>
      <c r="I9" s="233">
        <v>9</v>
      </c>
      <c r="J9" s="233">
        <v>10</v>
      </c>
      <c r="K9" s="233" t="s">
        <v>878</v>
      </c>
    </row>
    <row r="10" spans="1:14">
      <c r="A10" s="78"/>
      <c r="B10" s="78" t="s">
        <v>2</v>
      </c>
      <c r="C10" s="82">
        <f>F10+I10</f>
        <v>9664771.9395154323</v>
      </c>
      <c r="D10" s="82">
        <f>G10+J10</f>
        <v>3292668</v>
      </c>
      <c r="E10" s="239">
        <f>D10/C10*100</f>
        <v>34.068760448837722</v>
      </c>
      <c r="F10" s="82">
        <f t="shared" ref="F10:G10" si="0">F11</f>
        <v>635533.87866199994</v>
      </c>
      <c r="G10" s="82">
        <f t="shared" si="0"/>
        <v>75333</v>
      </c>
      <c r="H10" s="239">
        <f>G10/F10*100</f>
        <v>11.853498692878469</v>
      </c>
      <c r="I10" s="82">
        <f>I11</f>
        <v>9029238.0608534329</v>
      </c>
      <c r="J10" s="82">
        <f t="shared" ref="J10" si="1">J11</f>
        <v>3217335</v>
      </c>
      <c r="K10" s="87">
        <f>J10/I10*100</f>
        <v>35.632408607641707</v>
      </c>
      <c r="M10" s="57"/>
      <c r="N10" s="287"/>
    </row>
    <row r="11" spans="1:14">
      <c r="A11" s="68"/>
      <c r="B11" s="68" t="s">
        <v>413</v>
      </c>
      <c r="C11" s="237">
        <f>F11+I11</f>
        <v>9664771.9395154323</v>
      </c>
      <c r="D11" s="237">
        <f>G11+J11</f>
        <v>3292668</v>
      </c>
      <c r="E11" s="240">
        <f>D11/C11*100</f>
        <v>34.068760448837722</v>
      </c>
      <c r="F11" s="237">
        <f>F12+F21</f>
        <v>635533.87866199994</v>
      </c>
      <c r="G11" s="237">
        <f>G12+G21</f>
        <v>75333</v>
      </c>
      <c r="H11" s="240">
        <f>G11/F11*100</f>
        <v>11.853498692878469</v>
      </c>
      <c r="I11" s="34">
        <f>I12+I21</f>
        <v>9029238.0608534329</v>
      </c>
      <c r="J11" s="34">
        <f t="shared" ref="J11" si="2">J12+J21</f>
        <v>3217335</v>
      </c>
      <c r="K11" s="89">
        <f t="shared" ref="K11:K29" si="3">J11/I11*100</f>
        <v>35.632408607641707</v>
      </c>
    </row>
    <row r="12" spans="1:14">
      <c r="A12" s="68" t="s">
        <v>8</v>
      </c>
      <c r="B12" s="69" t="s">
        <v>414</v>
      </c>
      <c r="C12" s="237">
        <f t="shared" ref="C12:C29" si="4">F12+I12</f>
        <v>4439647.1935064932</v>
      </c>
      <c r="D12" s="237">
        <f t="shared" ref="D12:D29" si="5">G12+J12</f>
        <v>1170456</v>
      </c>
      <c r="E12" s="240">
        <f t="shared" ref="E12:E29" si="6">D12/C12*100</f>
        <v>26.363716506841573</v>
      </c>
      <c r="F12" s="237">
        <f>F13+F16</f>
        <v>96701.5</v>
      </c>
      <c r="G12" s="237">
        <f t="shared" ref="G12" si="7">G13+G16</f>
        <v>12916</v>
      </c>
      <c r="H12" s="240">
        <f t="shared" ref="H12:H16" si="8">G12/F12*100</f>
        <v>13.356566340749627</v>
      </c>
      <c r="I12" s="80">
        <f>I13+I16+I17+I20</f>
        <v>4342945.6935064932</v>
      </c>
      <c r="J12" s="80">
        <f t="shared" ref="J12" si="9">J13+J16+J17+J20</f>
        <v>1157540</v>
      </c>
      <c r="K12" s="89">
        <f t="shared" si="3"/>
        <v>26.653338118658411</v>
      </c>
      <c r="M12" s="57"/>
    </row>
    <row r="13" spans="1:14">
      <c r="A13" s="68">
        <v>1</v>
      </c>
      <c r="B13" s="69" t="s">
        <v>415</v>
      </c>
      <c r="C13" s="237">
        <f t="shared" si="4"/>
        <v>1428337</v>
      </c>
      <c r="D13" s="237">
        <f t="shared" si="5"/>
        <v>336699</v>
      </c>
      <c r="E13" s="240">
        <f t="shared" si="6"/>
        <v>23.572798296200407</v>
      </c>
      <c r="F13" s="237">
        <f>F14+F15</f>
        <v>46663</v>
      </c>
      <c r="G13" s="237">
        <f t="shared" ref="G13" si="10">G14+G15</f>
        <v>4365</v>
      </c>
      <c r="H13" s="240">
        <f t="shared" si="8"/>
        <v>9.3543064097893414</v>
      </c>
      <c r="I13" s="80">
        <f>I14+I15</f>
        <v>1381674</v>
      </c>
      <c r="J13" s="80">
        <f t="shared" ref="J13" si="11">J14+J15</f>
        <v>332334</v>
      </c>
      <c r="K13" s="89">
        <f t="shared" si="3"/>
        <v>24.052996582406557</v>
      </c>
      <c r="M13" s="57"/>
      <c r="N13" s="287"/>
    </row>
    <row r="14" spans="1:14" s="74" customFormat="1">
      <c r="A14" s="241"/>
      <c r="B14" s="72" t="s">
        <v>416</v>
      </c>
      <c r="C14" s="248">
        <f t="shared" si="4"/>
        <v>968551</v>
      </c>
      <c r="D14" s="248">
        <f t="shared" si="5"/>
        <v>203652</v>
      </c>
      <c r="E14" s="243">
        <f t="shared" si="6"/>
        <v>21.026461177573509</v>
      </c>
      <c r="F14" s="248">
        <f>'PL4-GN KD23-24'!E15</f>
        <v>9617</v>
      </c>
      <c r="G14" s="248">
        <f>'PL4-GN KD23-24'!R15</f>
        <v>3072</v>
      </c>
      <c r="H14" s="243">
        <f t="shared" si="8"/>
        <v>31.943433503171466</v>
      </c>
      <c r="I14" s="86">
        <f>'PL3-GN TUNG DA'!E31</f>
        <v>958934</v>
      </c>
      <c r="J14" s="86">
        <f>'PL3-GN TUNG DA'!R31</f>
        <v>200580</v>
      </c>
      <c r="K14" s="90">
        <f t="shared" si="3"/>
        <v>20.91697655938782</v>
      </c>
    </row>
    <row r="15" spans="1:14" s="74" customFormat="1">
      <c r="A15" s="241"/>
      <c r="B15" s="72" t="s">
        <v>417</v>
      </c>
      <c r="C15" s="248">
        <f t="shared" si="4"/>
        <v>459786</v>
      </c>
      <c r="D15" s="248">
        <f t="shared" si="5"/>
        <v>133047</v>
      </c>
      <c r="E15" s="243">
        <f t="shared" si="6"/>
        <v>28.936722736229463</v>
      </c>
      <c r="F15" s="248">
        <f>'PL4-GN KD23-24'!C14</f>
        <v>37046</v>
      </c>
      <c r="G15" s="248">
        <f>'PL4-GN KD23-24'!R14</f>
        <v>1293</v>
      </c>
      <c r="H15" s="243">
        <f t="shared" si="8"/>
        <v>3.4902553582033145</v>
      </c>
      <c r="I15" s="86">
        <f>'PL3-GN TUNG DA'!E19</f>
        <v>422740</v>
      </c>
      <c r="J15" s="86">
        <f>'PL3-GN TUNG DA'!R19</f>
        <v>131754</v>
      </c>
      <c r="K15" s="90">
        <f t="shared" si="3"/>
        <v>31.166674551733927</v>
      </c>
    </row>
    <row r="16" spans="1:14">
      <c r="A16" s="68">
        <v>2</v>
      </c>
      <c r="B16" s="69" t="s">
        <v>418</v>
      </c>
      <c r="C16" s="237">
        <f t="shared" si="4"/>
        <v>2135096.1935064932</v>
      </c>
      <c r="D16" s="237">
        <f t="shared" si="5"/>
        <v>586064</v>
      </c>
      <c r="E16" s="240">
        <f t="shared" si="6"/>
        <v>27.449067717998236</v>
      </c>
      <c r="F16" s="237">
        <f>'PL4-GN KD23-24'!F12</f>
        <v>50038.5</v>
      </c>
      <c r="G16" s="237">
        <f>'PL4-GN KD23-24'!S12</f>
        <v>8551</v>
      </c>
      <c r="H16" s="240">
        <f t="shared" si="8"/>
        <v>17.08884159197418</v>
      </c>
      <c r="I16" s="80">
        <f>'PL3-GN TUNG DA'!F14</f>
        <v>2085057.6935064935</v>
      </c>
      <c r="J16" s="80">
        <f>'PL3-GN TUNG DA'!S14</f>
        <v>577513</v>
      </c>
      <c r="K16" s="89">
        <f t="shared" si="3"/>
        <v>27.697698811814746</v>
      </c>
    </row>
    <row r="17" spans="1:14">
      <c r="A17" s="68">
        <v>3</v>
      </c>
      <c r="B17" s="69" t="s">
        <v>419</v>
      </c>
      <c r="C17" s="237">
        <f t="shared" si="4"/>
        <v>794014</v>
      </c>
      <c r="D17" s="237">
        <f t="shared" si="5"/>
        <v>240458</v>
      </c>
      <c r="E17" s="240">
        <f t="shared" si="6"/>
        <v>30.283848899389682</v>
      </c>
      <c r="F17" s="235"/>
      <c r="G17" s="235"/>
      <c r="H17" s="240"/>
      <c r="I17" s="80">
        <f>I18+I19</f>
        <v>794014</v>
      </c>
      <c r="J17" s="80">
        <f t="shared" ref="J17" si="12">J18+J19</f>
        <v>240458</v>
      </c>
      <c r="K17" s="89">
        <f t="shared" si="3"/>
        <v>30.283848899389682</v>
      </c>
    </row>
    <row r="18" spans="1:14" s="74" customFormat="1">
      <c r="A18" s="241"/>
      <c r="B18" s="72" t="s">
        <v>416</v>
      </c>
      <c r="C18" s="248">
        <f t="shared" si="4"/>
        <v>434014</v>
      </c>
      <c r="D18" s="248">
        <f t="shared" si="5"/>
        <v>145306</v>
      </c>
      <c r="E18" s="243">
        <f t="shared" si="6"/>
        <v>33.479565175316928</v>
      </c>
      <c r="F18" s="236"/>
      <c r="G18" s="236"/>
      <c r="H18" s="243"/>
      <c r="I18" s="86">
        <f>'PL3-GN TUNG DA'!G32</f>
        <v>434014</v>
      </c>
      <c r="J18" s="86">
        <f>'PL3-GN TUNG DA'!T31</f>
        <v>145306</v>
      </c>
      <c r="K18" s="90">
        <f t="shared" si="3"/>
        <v>33.479565175316928</v>
      </c>
    </row>
    <row r="19" spans="1:14" s="74" customFormat="1">
      <c r="A19" s="241"/>
      <c r="B19" s="72" t="s">
        <v>417</v>
      </c>
      <c r="C19" s="248">
        <f t="shared" si="4"/>
        <v>360000</v>
      </c>
      <c r="D19" s="248">
        <f t="shared" si="5"/>
        <v>95152</v>
      </c>
      <c r="E19" s="243">
        <f t="shared" si="6"/>
        <v>26.431111111111111</v>
      </c>
      <c r="F19" s="236"/>
      <c r="G19" s="236"/>
      <c r="H19" s="243"/>
      <c r="I19" s="86">
        <f>'PL3-GN TUNG DA'!G19</f>
        <v>360000</v>
      </c>
      <c r="J19" s="86">
        <f>'PL3-GN TUNG DA'!T19</f>
        <v>95152</v>
      </c>
      <c r="K19" s="90">
        <f t="shared" si="3"/>
        <v>26.431111111111111</v>
      </c>
    </row>
    <row r="20" spans="1:14">
      <c r="A20" s="68">
        <v>4</v>
      </c>
      <c r="B20" s="69" t="s">
        <v>420</v>
      </c>
      <c r="C20" s="237">
        <f t="shared" si="4"/>
        <v>82200</v>
      </c>
      <c r="D20" s="237">
        <f t="shared" si="5"/>
        <v>7235</v>
      </c>
      <c r="E20" s="240">
        <f t="shared" si="6"/>
        <v>8.8017031630170308</v>
      </c>
      <c r="F20" s="235"/>
      <c r="G20" s="235"/>
      <c r="H20" s="240"/>
      <c r="I20" s="80">
        <f>'PL3-GN TUNG DA'!H14</f>
        <v>82200</v>
      </c>
      <c r="J20" s="79">
        <f>'PL3-GN TUNG DA'!U14</f>
        <v>7235</v>
      </c>
      <c r="K20" s="88">
        <f t="shared" si="3"/>
        <v>8.8017031630170308</v>
      </c>
      <c r="N20" s="57"/>
    </row>
    <row r="21" spans="1:14">
      <c r="A21" s="68" t="s">
        <v>21</v>
      </c>
      <c r="B21" s="69" t="s">
        <v>421</v>
      </c>
      <c r="C21" s="237">
        <f t="shared" si="4"/>
        <v>5225124.7460089382</v>
      </c>
      <c r="D21" s="237">
        <f t="shared" si="5"/>
        <v>2122212</v>
      </c>
      <c r="E21" s="240">
        <f t="shared" si="6"/>
        <v>40.615527918658607</v>
      </c>
      <c r="F21" s="237">
        <f>F22+F29</f>
        <v>538832.37866199994</v>
      </c>
      <c r="G21" s="237">
        <f t="shared" ref="G21" si="13">G22+G29</f>
        <v>62417</v>
      </c>
      <c r="H21" s="240">
        <f t="shared" ref="H21:H28" si="14">G21/F21*100</f>
        <v>11.583750804840383</v>
      </c>
      <c r="I21" s="80">
        <f>I22+I29</f>
        <v>4686292.3673469387</v>
      </c>
      <c r="J21" s="80">
        <f>J22+J29</f>
        <v>2059795</v>
      </c>
      <c r="K21" s="89">
        <f t="shared" si="3"/>
        <v>43.953617028937444</v>
      </c>
    </row>
    <row r="22" spans="1:14">
      <c r="A22" s="68">
        <v>1</v>
      </c>
      <c r="B22" s="69" t="s">
        <v>422</v>
      </c>
      <c r="C22" s="237">
        <f t="shared" si="4"/>
        <v>4874063.7460089391</v>
      </c>
      <c r="D22" s="237">
        <f t="shared" si="5"/>
        <v>2122212</v>
      </c>
      <c r="E22" s="240">
        <f t="shared" si="6"/>
        <v>43.540915970533717</v>
      </c>
      <c r="F22" s="237">
        <f>'PL4-GN KD23-24'!J12</f>
        <v>389921.378662</v>
      </c>
      <c r="G22" s="237">
        <f>'PL4-GN KD23-24'!V12</f>
        <v>62417</v>
      </c>
      <c r="H22" s="240">
        <f t="shared" si="14"/>
        <v>16.007585994433416</v>
      </c>
      <c r="I22" s="80">
        <f>'PL3-GN TUNG DA'!J14</f>
        <v>4484142.3673469387</v>
      </c>
      <c r="J22" s="80">
        <f>'PL3-GN TUNG DA'!W14</f>
        <v>2059795</v>
      </c>
      <c r="K22" s="89">
        <f t="shared" si="3"/>
        <v>45.935093742768167</v>
      </c>
    </row>
    <row r="23" spans="1:14" s="62" customFormat="1">
      <c r="A23" s="70"/>
      <c r="B23" s="71" t="s">
        <v>309</v>
      </c>
      <c r="C23" s="238">
        <f t="shared" si="4"/>
        <v>4431718.3786620004</v>
      </c>
      <c r="D23" s="238">
        <f t="shared" si="5"/>
        <v>1898807</v>
      </c>
      <c r="E23" s="244">
        <f t="shared" si="6"/>
        <v>42.845840772338903</v>
      </c>
      <c r="F23" s="238">
        <f>'PL4-GN KD23-24'!K12</f>
        <v>304358.378662</v>
      </c>
      <c r="G23" s="238">
        <f>'PL4-GN KD23-24'!X12</f>
        <v>2342</v>
      </c>
      <c r="H23" s="244">
        <f t="shared" si="14"/>
        <v>0.76948760546555151</v>
      </c>
      <c r="I23" s="245">
        <f>'PL3-GN TUNG DA'!K14</f>
        <v>4127360</v>
      </c>
      <c r="J23" s="245">
        <f>'PL3-GN TUNG DA'!X14</f>
        <v>1896465</v>
      </c>
      <c r="K23" s="246">
        <f t="shared" si="3"/>
        <v>45.948620910218644</v>
      </c>
      <c r="N23" s="225"/>
    </row>
    <row r="24" spans="1:14">
      <c r="A24" s="70"/>
      <c r="B24" s="72" t="s">
        <v>251</v>
      </c>
      <c r="C24" s="237">
        <f t="shared" si="4"/>
        <v>0</v>
      </c>
      <c r="D24" s="237">
        <f t="shared" si="5"/>
        <v>0</v>
      </c>
      <c r="E24" s="240"/>
      <c r="F24" s="236"/>
      <c r="G24" s="236"/>
      <c r="H24" s="240"/>
      <c r="I24" s="4"/>
      <c r="J24" s="4"/>
      <c r="K24" s="4"/>
    </row>
    <row r="25" spans="1:14" s="74" customFormat="1">
      <c r="A25" s="249"/>
      <c r="B25" s="250" t="s">
        <v>423</v>
      </c>
      <c r="C25" s="247">
        <f t="shared" si="4"/>
        <v>442345.36734693882</v>
      </c>
      <c r="D25" s="247">
        <f t="shared" si="5"/>
        <v>201808</v>
      </c>
      <c r="E25" s="242">
        <f t="shared" si="6"/>
        <v>45.622270492033579</v>
      </c>
      <c r="F25" s="247">
        <f>F26+F27+F28</f>
        <v>85563</v>
      </c>
      <c r="G25" s="247">
        <f>G26+G27+G28</f>
        <v>38478</v>
      </c>
      <c r="H25" s="242">
        <f t="shared" si="14"/>
        <v>44.97037270782932</v>
      </c>
      <c r="I25" s="81">
        <f>I26+I27+I28</f>
        <v>356782.36734693882</v>
      </c>
      <c r="J25" s="81">
        <f>J26+J27+J28</f>
        <v>163330</v>
      </c>
      <c r="K25" s="280">
        <f t="shared" si="3"/>
        <v>45.778607618569964</v>
      </c>
      <c r="N25" s="281"/>
    </row>
    <row r="26" spans="1:14" s="74" customFormat="1" ht="29.25" customHeight="1">
      <c r="A26" s="241"/>
      <c r="B26" s="72" t="s">
        <v>424</v>
      </c>
      <c r="C26" s="248">
        <f t="shared" si="4"/>
        <v>117974</v>
      </c>
      <c r="D26" s="248">
        <f t="shared" si="5"/>
        <v>64053</v>
      </c>
      <c r="E26" s="243">
        <f t="shared" si="6"/>
        <v>54.294166511265196</v>
      </c>
      <c r="F26" s="248">
        <f>'PL4-GN KD23-24'!L12</f>
        <v>22657</v>
      </c>
      <c r="G26" s="248">
        <f>'PL4-GN KD23-24'!Y12</f>
        <v>10682</v>
      </c>
      <c r="H26" s="243">
        <f t="shared" si="14"/>
        <v>47.146577216754203</v>
      </c>
      <c r="I26" s="36">
        <f>'PL3-GN TUNG DA'!L14</f>
        <v>95317</v>
      </c>
      <c r="J26" s="86">
        <f>'PL3-GN TUNG DA'!Y14</f>
        <v>53371</v>
      </c>
      <c r="K26" s="90">
        <f t="shared" si="3"/>
        <v>55.993159667215707</v>
      </c>
    </row>
    <row r="27" spans="1:14" s="74" customFormat="1" ht="47.25" customHeight="1">
      <c r="A27" s="241"/>
      <c r="B27" s="72" t="s">
        <v>425</v>
      </c>
      <c r="C27" s="248">
        <f t="shared" si="4"/>
        <v>63693.36734693878</v>
      </c>
      <c r="D27" s="248">
        <f t="shared" si="5"/>
        <v>15779</v>
      </c>
      <c r="E27" s="243">
        <f t="shared" si="6"/>
        <v>24.773380113586295</v>
      </c>
      <c r="F27" s="248">
        <f>'PL4-GN KD23-24'!M12</f>
        <v>17053</v>
      </c>
      <c r="G27" s="248">
        <f>'PL4-GN KD23-24'!Z12</f>
        <v>9751</v>
      </c>
      <c r="H27" s="243">
        <f t="shared" si="14"/>
        <v>57.180554741101275</v>
      </c>
      <c r="I27" s="36">
        <f>'PL3-GN TUNG DA'!M14</f>
        <v>46640.36734693878</v>
      </c>
      <c r="J27" s="36">
        <f>'PL3-GN TUNG DA'!Z14</f>
        <v>6028</v>
      </c>
      <c r="K27" s="279">
        <f t="shared" si="3"/>
        <v>12.924426506249731</v>
      </c>
    </row>
    <row r="28" spans="1:14" s="74" customFormat="1">
      <c r="A28" s="241"/>
      <c r="B28" s="72" t="s">
        <v>467</v>
      </c>
      <c r="C28" s="248">
        <f t="shared" si="4"/>
        <v>260678</v>
      </c>
      <c r="D28" s="248">
        <f t="shared" si="5"/>
        <v>121976</v>
      </c>
      <c r="E28" s="243">
        <f t="shared" si="6"/>
        <v>46.791827465302021</v>
      </c>
      <c r="F28" s="248">
        <f>'PL4-GN KD23-24'!N12</f>
        <v>45853</v>
      </c>
      <c r="G28" s="248">
        <f>'PL4-GN KD23-24'!AA12</f>
        <v>18045</v>
      </c>
      <c r="H28" s="243">
        <f t="shared" si="14"/>
        <v>39.354022637559154</v>
      </c>
      <c r="I28" s="36">
        <f>'PL3-GN TUNG DA'!N14</f>
        <v>214825</v>
      </c>
      <c r="J28" s="86">
        <f>'PL3-GN TUNG DA'!AA14</f>
        <v>103931</v>
      </c>
      <c r="K28" s="90">
        <f t="shared" si="3"/>
        <v>48.379378563947398</v>
      </c>
    </row>
    <row r="29" spans="1:14">
      <c r="A29" s="68">
        <v>2</v>
      </c>
      <c r="B29" s="69" t="s">
        <v>310</v>
      </c>
      <c r="C29" s="237">
        <f t="shared" si="4"/>
        <v>351061</v>
      </c>
      <c r="D29" s="237">
        <f t="shared" si="5"/>
        <v>0</v>
      </c>
      <c r="E29" s="240">
        <f t="shared" si="6"/>
        <v>0</v>
      </c>
      <c r="F29" s="237">
        <f>'PL4-GN KD23-24'!O12</f>
        <v>148911</v>
      </c>
      <c r="G29" s="235"/>
      <c r="H29" s="68"/>
      <c r="I29" s="80">
        <f>'PL3-GN TUNG DA'!O14</f>
        <v>202150</v>
      </c>
      <c r="J29" s="80">
        <f>'PL3-GN TUNG DA'!AB14</f>
        <v>0</v>
      </c>
      <c r="K29" s="91">
        <f t="shared" si="3"/>
        <v>0</v>
      </c>
    </row>
    <row r="30" spans="1:14" ht="12" customHeight="1">
      <c r="A30" s="8"/>
      <c r="B30" s="8"/>
      <c r="C30" s="8"/>
      <c r="D30" s="8"/>
      <c r="E30" s="8"/>
      <c r="F30" s="8"/>
      <c r="G30" s="8"/>
      <c r="H30" s="8"/>
      <c r="I30" s="8"/>
      <c r="J30" s="8"/>
      <c r="K30" s="8"/>
    </row>
  </sheetData>
  <mergeCells count="12">
    <mergeCell ref="A6:A8"/>
    <mergeCell ref="B6:B8"/>
    <mergeCell ref="B1:K1"/>
    <mergeCell ref="B2:K2"/>
    <mergeCell ref="B3:K3"/>
    <mergeCell ref="J5:K5"/>
    <mergeCell ref="F7:H7"/>
    <mergeCell ref="I7:K7"/>
    <mergeCell ref="F6:K6"/>
    <mergeCell ref="C6:C8"/>
    <mergeCell ref="D6:D8"/>
    <mergeCell ref="E6:E8"/>
  </mergeCells>
  <pageMargins left="0.23622047244094491" right="0.23622047244094491" top="0.74803149606299213" bottom="0.74803149606299213" header="0.31496062992125984" footer="0.31496062992125984"/>
  <pageSetup paperSize="9" scale="6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3"/>
  <sheetViews>
    <sheetView showZeros="0" zoomScale="70" zoomScaleNormal="70" workbookViewId="0">
      <selection activeCell="B17" sqref="B17"/>
    </sheetView>
  </sheetViews>
  <sheetFormatPr defaultRowHeight="18"/>
  <cols>
    <col min="1" max="1" width="4.54296875" customWidth="1"/>
    <col min="2" max="2" width="45.6328125" customWidth="1"/>
    <col min="3" max="3" width="15.90625" customWidth="1"/>
    <col min="4" max="4" width="12.90625" customWidth="1"/>
    <col min="5" max="5" width="12.36328125" customWidth="1"/>
    <col min="6" max="6" width="15.453125" customWidth="1"/>
    <col min="7" max="7" width="12.90625" customWidth="1"/>
    <col min="8" max="8" width="12.08984375" customWidth="1"/>
    <col min="9" max="9" width="13.1796875" customWidth="1"/>
    <col min="10" max="10" width="23.08984375" style="1" customWidth="1"/>
    <col min="11" max="11" width="11.81640625" customWidth="1"/>
  </cols>
  <sheetData>
    <row r="1" spans="1:11" ht="27" customHeight="1">
      <c r="A1" s="290" t="s">
        <v>810</v>
      </c>
      <c r="B1" s="290"/>
      <c r="C1" s="290"/>
      <c r="D1" s="290"/>
      <c r="E1" s="290"/>
      <c r="F1" s="290"/>
      <c r="G1" s="290"/>
      <c r="H1" s="290"/>
      <c r="I1" s="290"/>
      <c r="J1" s="290"/>
      <c r="K1" s="290"/>
    </row>
    <row r="2" spans="1:11" ht="80.25" customHeight="1">
      <c r="A2" s="290" t="s">
        <v>815</v>
      </c>
      <c r="B2" s="290"/>
      <c r="C2" s="290"/>
      <c r="D2" s="290"/>
      <c r="E2" s="290"/>
      <c r="F2" s="290"/>
      <c r="G2" s="290"/>
      <c r="H2" s="290"/>
      <c r="I2" s="290"/>
      <c r="J2" s="290"/>
      <c r="K2" s="290"/>
    </row>
    <row r="3" spans="1:11" ht="25.2">
      <c r="A3" s="353" t="s">
        <v>307</v>
      </c>
      <c r="B3" s="353"/>
      <c r="C3" s="353"/>
      <c r="D3" s="353"/>
      <c r="E3" s="353"/>
      <c r="F3" s="353"/>
      <c r="G3" s="353"/>
      <c r="H3" s="353"/>
      <c r="I3" s="353"/>
      <c r="J3" s="353"/>
      <c r="K3" s="353"/>
    </row>
    <row r="5" spans="1:11">
      <c r="H5" s="293" t="s">
        <v>737</v>
      </c>
      <c r="I5" s="293"/>
      <c r="J5" s="293"/>
      <c r="K5" s="293"/>
    </row>
    <row r="6" spans="1:11" ht="65.25" customHeight="1">
      <c r="A6" s="288" t="s">
        <v>0</v>
      </c>
      <c r="B6" s="288" t="s">
        <v>1</v>
      </c>
      <c r="C6" s="294" t="s">
        <v>708</v>
      </c>
      <c r="D6" s="295"/>
      <c r="E6" s="296"/>
      <c r="F6" s="294" t="s">
        <v>804</v>
      </c>
      <c r="G6" s="295"/>
      <c r="H6" s="296"/>
      <c r="I6" s="297" t="s">
        <v>786</v>
      </c>
      <c r="J6" s="288" t="s">
        <v>248</v>
      </c>
      <c r="K6" s="288" t="s">
        <v>249</v>
      </c>
    </row>
    <row r="7" spans="1:11">
      <c r="A7" s="288"/>
      <c r="B7" s="288"/>
      <c r="C7" s="288" t="s">
        <v>250</v>
      </c>
      <c r="D7" s="357" t="s">
        <v>449</v>
      </c>
      <c r="E7" s="357"/>
      <c r="F7" s="288" t="s">
        <v>250</v>
      </c>
      <c r="G7" s="357" t="s">
        <v>449</v>
      </c>
      <c r="H7" s="357"/>
      <c r="I7" s="298"/>
      <c r="J7" s="288"/>
      <c r="K7" s="288"/>
    </row>
    <row r="8" spans="1:11">
      <c r="A8" s="288"/>
      <c r="B8" s="288"/>
      <c r="C8" s="288"/>
      <c r="D8" s="196" t="s">
        <v>709</v>
      </c>
      <c r="E8" s="196" t="s">
        <v>710</v>
      </c>
      <c r="F8" s="288"/>
      <c r="G8" s="196" t="s">
        <v>709</v>
      </c>
      <c r="H8" s="196" t="s">
        <v>710</v>
      </c>
      <c r="I8" s="299"/>
      <c r="J8" s="288"/>
      <c r="K8" s="288"/>
    </row>
    <row r="9" spans="1:11">
      <c r="A9" s="199">
        <v>1</v>
      </c>
      <c r="B9" s="199">
        <v>2</v>
      </c>
      <c r="C9" s="199">
        <v>3</v>
      </c>
      <c r="D9" s="199">
        <v>4</v>
      </c>
      <c r="E9" s="199">
        <v>5</v>
      </c>
      <c r="F9" s="199">
        <v>6</v>
      </c>
      <c r="G9" s="199">
        <v>7</v>
      </c>
      <c r="H9" s="199">
        <v>8</v>
      </c>
      <c r="I9" s="199">
        <v>9</v>
      </c>
      <c r="J9" s="199">
        <v>10</v>
      </c>
      <c r="K9" s="199">
        <v>11</v>
      </c>
    </row>
    <row r="10" spans="1:11" s="184" customFormat="1" ht="17.399999999999999">
      <c r="A10" s="208"/>
      <c r="B10" s="209" t="s">
        <v>779</v>
      </c>
      <c r="C10" s="210">
        <f>C11</f>
        <v>3033</v>
      </c>
      <c r="D10" s="210">
        <f t="shared" ref="D10:H10" si="0">D11</f>
        <v>0</v>
      </c>
      <c r="E10" s="210">
        <f t="shared" si="0"/>
        <v>3033</v>
      </c>
      <c r="F10" s="210">
        <f t="shared" si="0"/>
        <v>0</v>
      </c>
      <c r="G10" s="210">
        <f t="shared" si="0"/>
        <v>0</v>
      </c>
      <c r="H10" s="210">
        <f t="shared" si="0"/>
        <v>0</v>
      </c>
      <c r="I10" s="208"/>
      <c r="J10" s="211"/>
      <c r="K10" s="208"/>
    </row>
    <row r="11" spans="1:11" s="184" customFormat="1" ht="73.5" customHeight="1">
      <c r="A11" s="91"/>
      <c r="B11" s="2" t="s">
        <v>246</v>
      </c>
      <c r="C11" s="34">
        <f>C12+C18+C23+C28+C30</f>
        <v>3033</v>
      </c>
      <c r="D11" s="34">
        <f t="shared" ref="D11:H11" si="1">D12+D18+D23+D28+D30</f>
        <v>0</v>
      </c>
      <c r="E11" s="34">
        <f t="shared" si="1"/>
        <v>3033</v>
      </c>
      <c r="F11" s="34">
        <f t="shared" si="1"/>
        <v>0</v>
      </c>
      <c r="G11" s="34">
        <f t="shared" si="1"/>
        <v>0</v>
      </c>
      <c r="H11" s="34">
        <f t="shared" si="1"/>
        <v>0</v>
      </c>
      <c r="I11" s="91"/>
      <c r="J11" s="15"/>
      <c r="K11" s="91"/>
    </row>
    <row r="12" spans="1:11" s="184" customFormat="1" ht="48.75" customHeight="1">
      <c r="A12" s="16">
        <v>1</v>
      </c>
      <c r="B12" s="2" t="s">
        <v>359</v>
      </c>
      <c r="C12" s="34">
        <f>SUM(C13:C17)</f>
        <v>477</v>
      </c>
      <c r="D12" s="34">
        <f t="shared" ref="D12:H12" si="2">SUM(D13:D17)</f>
        <v>0</v>
      </c>
      <c r="E12" s="34">
        <f t="shared" si="2"/>
        <v>477</v>
      </c>
      <c r="F12" s="34">
        <f t="shared" si="2"/>
        <v>0</v>
      </c>
      <c r="G12" s="34">
        <f t="shared" si="2"/>
        <v>0</v>
      </c>
      <c r="H12" s="34">
        <f t="shared" si="2"/>
        <v>0</v>
      </c>
      <c r="I12" s="91"/>
      <c r="J12" s="15"/>
      <c r="K12" s="91"/>
    </row>
    <row r="13" spans="1:11" s="74" customFormat="1" ht="49.5" customHeight="1">
      <c r="A13" s="190"/>
      <c r="B13" s="18" t="s">
        <v>788</v>
      </c>
      <c r="C13" s="36">
        <f t="shared" ref="C13:C17" si="3">D13+E13</f>
        <v>415</v>
      </c>
      <c r="D13" s="36"/>
      <c r="E13" s="36">
        <v>415</v>
      </c>
      <c r="F13" s="36"/>
      <c r="G13" s="36"/>
      <c r="H13" s="86"/>
      <c r="I13" s="190"/>
      <c r="J13" s="30" t="s">
        <v>277</v>
      </c>
      <c r="K13" s="190"/>
    </row>
    <row r="14" spans="1:11" s="74" customFormat="1" ht="36">
      <c r="A14" s="190"/>
      <c r="B14" s="18" t="s">
        <v>789</v>
      </c>
      <c r="C14" s="36">
        <f t="shared" si="3"/>
        <v>56</v>
      </c>
      <c r="D14" s="36"/>
      <c r="E14" s="36">
        <v>56</v>
      </c>
      <c r="F14" s="36"/>
      <c r="G14" s="36"/>
      <c r="H14" s="86"/>
      <c r="I14" s="190"/>
      <c r="J14" s="30" t="s">
        <v>801</v>
      </c>
      <c r="K14" s="190"/>
    </row>
    <row r="15" spans="1:11" s="74" customFormat="1" ht="53.25" customHeight="1">
      <c r="A15" s="190"/>
      <c r="B15" s="18" t="s">
        <v>790</v>
      </c>
      <c r="C15" s="36">
        <f t="shared" si="3"/>
        <v>4</v>
      </c>
      <c r="D15" s="36"/>
      <c r="E15" s="36">
        <v>4</v>
      </c>
      <c r="F15" s="36"/>
      <c r="G15" s="36"/>
      <c r="H15" s="86"/>
      <c r="I15" s="190"/>
      <c r="J15" s="30" t="s">
        <v>382</v>
      </c>
      <c r="K15" s="190"/>
    </row>
    <row r="16" spans="1:11" s="74" customFormat="1" ht="54" hidden="1">
      <c r="A16" s="190"/>
      <c r="B16" s="18" t="s">
        <v>791</v>
      </c>
      <c r="C16" s="36">
        <f t="shared" si="3"/>
        <v>0</v>
      </c>
      <c r="D16" s="36"/>
      <c r="E16" s="36"/>
      <c r="F16" s="36"/>
      <c r="G16" s="36"/>
      <c r="H16" s="86"/>
      <c r="I16" s="190"/>
      <c r="J16" s="30" t="s">
        <v>383</v>
      </c>
      <c r="K16" s="190"/>
    </row>
    <row r="17" spans="1:11" s="74" customFormat="1" ht="36">
      <c r="A17" s="190"/>
      <c r="B17" s="18" t="s">
        <v>802</v>
      </c>
      <c r="C17" s="36">
        <f t="shared" si="3"/>
        <v>2</v>
      </c>
      <c r="D17" s="36"/>
      <c r="E17" s="36">
        <v>2</v>
      </c>
      <c r="F17" s="36"/>
      <c r="G17" s="36"/>
      <c r="H17" s="86"/>
      <c r="I17" s="190"/>
      <c r="J17" s="30" t="s">
        <v>726</v>
      </c>
      <c r="K17" s="190"/>
    </row>
    <row r="18" spans="1:11" s="184" customFormat="1" ht="94.5" customHeight="1">
      <c r="A18" s="16">
        <v>2</v>
      </c>
      <c r="B18" s="2" t="s">
        <v>360</v>
      </c>
      <c r="C18" s="34">
        <f>C19</f>
        <v>2308</v>
      </c>
      <c r="D18" s="34">
        <f t="shared" ref="D18:H18" si="4">D19</f>
        <v>0</v>
      </c>
      <c r="E18" s="34">
        <f t="shared" si="4"/>
        <v>2308</v>
      </c>
      <c r="F18" s="34">
        <f t="shared" si="4"/>
        <v>0</v>
      </c>
      <c r="G18" s="34">
        <f t="shared" si="4"/>
        <v>0</v>
      </c>
      <c r="H18" s="34">
        <f t="shared" si="4"/>
        <v>0</v>
      </c>
      <c r="I18" s="91"/>
      <c r="J18" s="16"/>
      <c r="K18" s="91"/>
    </row>
    <row r="19" spans="1:11" ht="82.5" customHeight="1">
      <c r="A19" s="4"/>
      <c r="B19" s="5" t="s">
        <v>793</v>
      </c>
      <c r="C19" s="35">
        <f>SUM(C20:C22)</f>
        <v>2308</v>
      </c>
      <c r="D19" s="35">
        <f t="shared" ref="D19:H19" si="5">SUM(D20:D22)</f>
        <v>0</v>
      </c>
      <c r="E19" s="35">
        <f t="shared" si="5"/>
        <v>2308</v>
      </c>
      <c r="F19" s="35">
        <f t="shared" si="5"/>
        <v>0</v>
      </c>
      <c r="G19" s="35">
        <f t="shared" si="5"/>
        <v>0</v>
      </c>
      <c r="H19" s="35">
        <f t="shared" si="5"/>
        <v>0</v>
      </c>
      <c r="I19" s="4"/>
      <c r="J19" s="12"/>
      <c r="K19" s="4"/>
    </row>
    <row r="20" spans="1:11" s="74" customFormat="1" ht="75.75" customHeight="1">
      <c r="A20" s="190"/>
      <c r="B20" s="18" t="s">
        <v>794</v>
      </c>
      <c r="C20" s="36">
        <f t="shared" ref="C20:C22" si="6">D20+E20</f>
        <v>1156</v>
      </c>
      <c r="D20" s="36"/>
      <c r="E20" s="36">
        <v>1156</v>
      </c>
      <c r="F20" s="36"/>
      <c r="G20" s="36"/>
      <c r="H20" s="86"/>
      <c r="I20" s="190"/>
      <c r="J20" s="30" t="s">
        <v>277</v>
      </c>
      <c r="K20" s="190"/>
    </row>
    <row r="21" spans="1:11" s="74" customFormat="1" ht="67.5" customHeight="1">
      <c r="A21" s="190"/>
      <c r="B21" s="18" t="s">
        <v>795</v>
      </c>
      <c r="C21" s="36">
        <f t="shared" si="6"/>
        <v>1152</v>
      </c>
      <c r="D21" s="36"/>
      <c r="E21" s="36">
        <v>1152</v>
      </c>
      <c r="F21" s="36"/>
      <c r="G21" s="36"/>
      <c r="H21" s="86"/>
      <c r="I21" s="190"/>
      <c r="J21" s="30" t="s">
        <v>801</v>
      </c>
      <c r="K21" s="190"/>
    </row>
    <row r="22" spans="1:11" s="74" customFormat="1" ht="64.5" hidden="1" customHeight="1">
      <c r="A22" s="190"/>
      <c r="B22" s="18" t="s">
        <v>796</v>
      </c>
      <c r="C22" s="36">
        <f t="shared" si="6"/>
        <v>0</v>
      </c>
      <c r="D22" s="36"/>
      <c r="E22" s="36"/>
      <c r="F22" s="36"/>
      <c r="G22" s="36"/>
      <c r="H22" s="86"/>
      <c r="I22" s="190"/>
      <c r="J22" s="30" t="s">
        <v>382</v>
      </c>
      <c r="K22" s="190"/>
    </row>
    <row r="23" spans="1:11" s="184" customFormat="1" ht="54.75" hidden="1" customHeight="1">
      <c r="A23" s="16">
        <v>3</v>
      </c>
      <c r="B23" s="2" t="s">
        <v>362</v>
      </c>
      <c r="C23" s="34">
        <f>C24</f>
        <v>0</v>
      </c>
      <c r="D23" s="34">
        <f t="shared" ref="D23:H23" si="7">D24</f>
        <v>0</v>
      </c>
      <c r="E23" s="34">
        <f t="shared" si="7"/>
        <v>0</v>
      </c>
      <c r="F23" s="34">
        <f t="shared" si="7"/>
        <v>0</v>
      </c>
      <c r="G23" s="34">
        <f t="shared" si="7"/>
        <v>0</v>
      </c>
      <c r="H23" s="34">
        <f t="shared" si="7"/>
        <v>0</v>
      </c>
      <c r="I23" s="91"/>
      <c r="J23" s="16"/>
      <c r="K23" s="91"/>
    </row>
    <row r="24" spans="1:11" ht="103.5" hidden="1" customHeight="1">
      <c r="A24" s="4"/>
      <c r="B24" s="5" t="s">
        <v>363</v>
      </c>
      <c r="C24" s="35">
        <f>SUM(C25:C27)</f>
        <v>0</v>
      </c>
      <c r="D24" s="35">
        <f t="shared" ref="D24:H24" si="8">SUM(D25:D27)</f>
        <v>0</v>
      </c>
      <c r="E24" s="35">
        <f t="shared" si="8"/>
        <v>0</v>
      </c>
      <c r="F24" s="35">
        <f t="shared" si="8"/>
        <v>0</v>
      </c>
      <c r="G24" s="35">
        <f t="shared" si="8"/>
        <v>0</v>
      </c>
      <c r="H24" s="35">
        <f t="shared" si="8"/>
        <v>0</v>
      </c>
      <c r="I24" s="4"/>
      <c r="J24" s="12"/>
      <c r="K24" s="4"/>
    </row>
    <row r="25" spans="1:11" s="74" customFormat="1" ht="66.75" hidden="1" customHeight="1">
      <c r="A25" s="190"/>
      <c r="B25" s="18" t="s">
        <v>798</v>
      </c>
      <c r="C25" s="36">
        <f t="shared" ref="C25:C27" si="9">D25+E25</f>
        <v>0</v>
      </c>
      <c r="D25" s="36"/>
      <c r="E25" s="36"/>
      <c r="F25" s="36"/>
      <c r="G25" s="36"/>
      <c r="H25" s="86"/>
      <c r="I25" s="190"/>
      <c r="J25" s="30" t="s">
        <v>384</v>
      </c>
      <c r="K25" s="190"/>
    </row>
    <row r="26" spans="1:11" s="74" customFormat="1" ht="66.75" hidden="1" customHeight="1">
      <c r="A26" s="190"/>
      <c r="B26" s="18" t="s">
        <v>799</v>
      </c>
      <c r="C26" s="36">
        <f t="shared" si="9"/>
        <v>0</v>
      </c>
      <c r="D26" s="36"/>
      <c r="E26" s="36"/>
      <c r="F26" s="36"/>
      <c r="G26" s="36"/>
      <c r="H26" s="86"/>
      <c r="I26" s="190"/>
      <c r="J26" s="30" t="s">
        <v>384</v>
      </c>
      <c r="K26" s="190"/>
    </row>
    <row r="27" spans="1:11" s="74" customFormat="1" ht="64.5" hidden="1" customHeight="1">
      <c r="A27" s="190"/>
      <c r="B27" s="18" t="s">
        <v>800</v>
      </c>
      <c r="C27" s="36">
        <f t="shared" si="9"/>
        <v>0</v>
      </c>
      <c r="D27" s="36"/>
      <c r="E27" s="36"/>
      <c r="F27" s="36"/>
      <c r="G27" s="36"/>
      <c r="H27" s="86"/>
      <c r="I27" s="190"/>
      <c r="J27" s="30" t="s">
        <v>384</v>
      </c>
      <c r="K27" s="190"/>
    </row>
    <row r="28" spans="1:11" s="184" customFormat="1" ht="66.75" customHeight="1">
      <c r="A28" s="16">
        <v>4</v>
      </c>
      <c r="B28" s="2" t="s">
        <v>364</v>
      </c>
      <c r="C28" s="34">
        <f>C29</f>
        <v>170</v>
      </c>
      <c r="D28" s="34">
        <f t="shared" ref="D28:H28" si="10">D29</f>
        <v>0</v>
      </c>
      <c r="E28" s="34">
        <f t="shared" si="10"/>
        <v>170</v>
      </c>
      <c r="F28" s="34">
        <f t="shared" si="10"/>
        <v>0</v>
      </c>
      <c r="G28" s="34">
        <f t="shared" si="10"/>
        <v>0</v>
      </c>
      <c r="H28" s="34">
        <f t="shared" si="10"/>
        <v>0</v>
      </c>
      <c r="I28" s="91"/>
      <c r="J28" s="16"/>
      <c r="K28" s="91"/>
    </row>
    <row r="29" spans="1:11" s="74" customFormat="1" ht="66.75" customHeight="1">
      <c r="A29" s="190"/>
      <c r="B29" s="18" t="s">
        <v>365</v>
      </c>
      <c r="C29" s="36">
        <f>D29+E29</f>
        <v>170</v>
      </c>
      <c r="D29" s="36"/>
      <c r="E29" s="36">
        <v>170</v>
      </c>
      <c r="F29" s="36"/>
      <c r="G29" s="36"/>
      <c r="H29" s="86"/>
      <c r="I29" s="190"/>
      <c r="J29" s="30" t="s">
        <v>385</v>
      </c>
      <c r="K29" s="190"/>
    </row>
    <row r="30" spans="1:11" s="184" customFormat="1" ht="90" customHeight="1">
      <c r="A30" s="16">
        <v>5</v>
      </c>
      <c r="B30" s="2" t="s">
        <v>366</v>
      </c>
      <c r="C30" s="34">
        <f>C31</f>
        <v>78</v>
      </c>
      <c r="D30" s="34">
        <f t="shared" ref="D30:H31" si="11">D31</f>
        <v>0</v>
      </c>
      <c r="E30" s="34">
        <f t="shared" si="11"/>
        <v>78</v>
      </c>
      <c r="F30" s="34">
        <f t="shared" si="11"/>
        <v>0</v>
      </c>
      <c r="G30" s="34">
        <f t="shared" si="11"/>
        <v>0</v>
      </c>
      <c r="H30" s="80">
        <f t="shared" si="11"/>
        <v>0</v>
      </c>
      <c r="I30" s="91"/>
      <c r="J30" s="16"/>
      <c r="K30" s="91"/>
    </row>
    <row r="31" spans="1:11" ht="66.75" customHeight="1">
      <c r="A31" s="4"/>
      <c r="B31" s="5" t="s">
        <v>367</v>
      </c>
      <c r="C31" s="35">
        <f>C32</f>
        <v>78</v>
      </c>
      <c r="D31" s="35">
        <f t="shared" si="11"/>
        <v>0</v>
      </c>
      <c r="E31" s="35">
        <f t="shared" si="11"/>
        <v>78</v>
      </c>
      <c r="F31" s="35">
        <f t="shared" si="11"/>
        <v>0</v>
      </c>
      <c r="G31" s="35">
        <f t="shared" si="11"/>
        <v>0</v>
      </c>
      <c r="H31" s="79">
        <f t="shared" si="11"/>
        <v>0</v>
      </c>
      <c r="I31" s="4"/>
      <c r="J31" s="12"/>
      <c r="K31" s="4"/>
    </row>
    <row r="32" spans="1:11" s="74" customFormat="1" ht="89.25" customHeight="1">
      <c r="A32" s="190"/>
      <c r="B32" s="18" t="s">
        <v>803</v>
      </c>
      <c r="C32" s="36">
        <f>D32+E32</f>
        <v>78</v>
      </c>
      <c r="D32" s="36"/>
      <c r="E32" s="36">
        <v>78</v>
      </c>
      <c r="F32" s="36"/>
      <c r="G32" s="36"/>
      <c r="H32" s="86"/>
      <c r="I32" s="190"/>
      <c r="J32" s="30" t="s">
        <v>386</v>
      </c>
      <c r="K32" s="190"/>
    </row>
    <row r="33" spans="1:11">
      <c r="A33" s="8"/>
      <c r="B33" s="8"/>
      <c r="C33" s="8"/>
      <c r="D33" s="8"/>
      <c r="E33" s="8"/>
      <c r="F33" s="8"/>
      <c r="G33" s="8"/>
      <c r="H33" s="8"/>
      <c r="I33" s="8"/>
      <c r="J33" s="6"/>
      <c r="K33" s="8"/>
    </row>
  </sheetData>
  <mergeCells count="15">
    <mergeCell ref="H5:K5"/>
    <mergeCell ref="I6:I8"/>
    <mergeCell ref="A1:K1"/>
    <mergeCell ref="A2:K2"/>
    <mergeCell ref="A3:K3"/>
    <mergeCell ref="C7:C8"/>
    <mergeCell ref="B6:B8"/>
    <mergeCell ref="A6:A8"/>
    <mergeCell ref="D7:E7"/>
    <mergeCell ref="J6:J8"/>
    <mergeCell ref="K6:K8"/>
    <mergeCell ref="C6:E6"/>
    <mergeCell ref="F6:H6"/>
    <mergeCell ref="F7:F8"/>
    <mergeCell ref="G7:H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H325"/>
  <sheetViews>
    <sheetView showZeros="0" topLeftCell="A3" zoomScale="60" zoomScaleNormal="60" workbookViewId="0">
      <selection activeCell="J56" sqref="J56"/>
    </sheetView>
  </sheetViews>
  <sheetFormatPr defaultRowHeight="18"/>
  <cols>
    <col min="1" max="1" width="5.36328125" style="1" customWidth="1"/>
    <col min="2" max="2" width="47.81640625" customWidth="1"/>
    <col min="3" max="3" width="13.54296875" customWidth="1"/>
    <col min="4" max="4" width="12.54296875" customWidth="1"/>
    <col min="5" max="5" width="9.81640625" customWidth="1"/>
    <col min="6" max="6" width="10.81640625" customWidth="1"/>
    <col min="7" max="7" width="10.1796875" customWidth="1"/>
    <col min="8" max="10" width="11.81640625" customWidth="1"/>
    <col min="11" max="12" width="12.54296875" customWidth="1"/>
    <col min="13" max="13" width="14.81640625" customWidth="1"/>
    <col min="14" max="14" width="12.54296875" customWidth="1"/>
    <col min="15" max="15" width="10.54296875" customWidth="1"/>
    <col min="16" max="16" width="13.90625" customWidth="1"/>
    <col min="17" max="17" width="10.08984375" customWidth="1"/>
    <col min="18" max="21" width="8.90625" customWidth="1"/>
    <col min="22" max="22" width="9.90625" customWidth="1"/>
    <col min="23" max="23" width="8.90625" customWidth="1"/>
    <col min="24" max="24" width="11.08984375" customWidth="1"/>
    <col min="25" max="25" width="12.6328125" customWidth="1"/>
    <col min="26" max="26" width="13.36328125" customWidth="1"/>
    <col min="27" max="27" width="10.453125" customWidth="1"/>
    <col min="28" max="28" width="8.90625" customWidth="1"/>
    <col min="29" max="29" width="11.6328125" style="1" customWidth="1"/>
    <col min="30" max="30" width="17.36328125" style="1" customWidth="1"/>
    <col min="32" max="32" width="10.08984375" bestFit="1" customWidth="1"/>
    <col min="33" max="33" width="12.1796875" customWidth="1"/>
  </cols>
  <sheetData>
    <row r="1" spans="1:33" ht="22.8">
      <c r="A1" s="289" t="s">
        <v>305</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row>
    <row r="2" spans="1:33" ht="22.8">
      <c r="A2" s="289" t="s">
        <v>306</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row>
    <row r="3" spans="1:33" ht="22.8">
      <c r="A3" s="292" t="s">
        <v>307</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row>
    <row r="4" spans="1:33">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row>
    <row r="5" spans="1:33">
      <c r="AD5" s="293" t="s">
        <v>308</v>
      </c>
      <c r="AE5" s="293"/>
    </row>
    <row r="6" spans="1:33" ht="18.75" customHeight="1">
      <c r="A6" s="297" t="s">
        <v>0</v>
      </c>
      <c r="B6" s="297" t="s">
        <v>1</v>
      </c>
      <c r="C6" s="326" t="s">
        <v>461</v>
      </c>
      <c r="D6" s="311" t="s">
        <v>284</v>
      </c>
      <c r="E6" s="312"/>
      <c r="F6" s="312"/>
      <c r="G6" s="312"/>
      <c r="H6" s="312"/>
      <c r="I6" s="312"/>
      <c r="J6" s="312"/>
      <c r="K6" s="312"/>
      <c r="L6" s="312"/>
      <c r="M6" s="312"/>
      <c r="N6" s="312"/>
      <c r="O6" s="313"/>
      <c r="P6" s="323" t="s">
        <v>468</v>
      </c>
      <c r="Q6" s="311" t="s">
        <v>469</v>
      </c>
      <c r="R6" s="312"/>
      <c r="S6" s="312"/>
      <c r="T6" s="312"/>
      <c r="U6" s="312"/>
      <c r="V6" s="312"/>
      <c r="W6" s="312"/>
      <c r="X6" s="312"/>
      <c r="Y6" s="312"/>
      <c r="Z6" s="312"/>
      <c r="AA6" s="312"/>
      <c r="AB6" s="313"/>
      <c r="AC6" s="297" t="s">
        <v>470</v>
      </c>
      <c r="AD6" s="297" t="s">
        <v>248</v>
      </c>
      <c r="AE6" s="297" t="s">
        <v>249</v>
      </c>
    </row>
    <row r="7" spans="1:33" ht="18.75" customHeight="1">
      <c r="A7" s="298"/>
      <c r="B7" s="298"/>
      <c r="C7" s="327"/>
      <c r="D7" s="311" t="s">
        <v>251</v>
      </c>
      <c r="E7" s="312"/>
      <c r="F7" s="312"/>
      <c r="G7" s="312"/>
      <c r="H7" s="312"/>
      <c r="I7" s="312"/>
      <c r="J7" s="312"/>
      <c r="K7" s="312"/>
      <c r="L7" s="312"/>
      <c r="M7" s="312"/>
      <c r="N7" s="312"/>
      <c r="O7" s="313"/>
      <c r="P7" s="324"/>
      <c r="Q7" s="311" t="s">
        <v>251</v>
      </c>
      <c r="R7" s="312"/>
      <c r="S7" s="312"/>
      <c r="T7" s="312"/>
      <c r="U7" s="312"/>
      <c r="V7" s="312"/>
      <c r="W7" s="312"/>
      <c r="X7" s="312"/>
      <c r="Y7" s="312"/>
      <c r="Z7" s="312"/>
      <c r="AA7" s="312"/>
      <c r="AB7" s="313"/>
      <c r="AC7" s="298"/>
      <c r="AD7" s="298"/>
      <c r="AE7" s="298"/>
    </row>
    <row r="8" spans="1:33" ht="19.5" customHeight="1">
      <c r="A8" s="298"/>
      <c r="B8" s="298"/>
      <c r="C8" s="327"/>
      <c r="D8" s="308" t="s">
        <v>462</v>
      </c>
      <c r="E8" s="311" t="s">
        <v>452</v>
      </c>
      <c r="F8" s="312"/>
      <c r="G8" s="312"/>
      <c r="H8" s="313"/>
      <c r="I8" s="308" t="s">
        <v>463</v>
      </c>
      <c r="J8" s="311" t="s">
        <v>453</v>
      </c>
      <c r="K8" s="312"/>
      <c r="L8" s="312"/>
      <c r="M8" s="312"/>
      <c r="N8" s="312"/>
      <c r="O8" s="313"/>
      <c r="P8" s="324"/>
      <c r="Q8" s="308" t="s">
        <v>250</v>
      </c>
      <c r="R8" s="311" t="s">
        <v>452</v>
      </c>
      <c r="S8" s="312"/>
      <c r="T8" s="312"/>
      <c r="U8" s="313"/>
      <c r="V8" s="308" t="s">
        <v>250</v>
      </c>
      <c r="W8" s="311" t="s">
        <v>453</v>
      </c>
      <c r="X8" s="312"/>
      <c r="Y8" s="312"/>
      <c r="Z8" s="312"/>
      <c r="AA8" s="312"/>
      <c r="AB8" s="313"/>
      <c r="AC8" s="298"/>
      <c r="AD8" s="298"/>
      <c r="AE8" s="298"/>
    </row>
    <row r="9" spans="1:33" ht="19.5" customHeight="1">
      <c r="A9" s="298"/>
      <c r="B9" s="298"/>
      <c r="C9" s="327"/>
      <c r="D9" s="309"/>
      <c r="E9" s="317" t="s">
        <v>251</v>
      </c>
      <c r="F9" s="318"/>
      <c r="G9" s="318"/>
      <c r="H9" s="319"/>
      <c r="I9" s="309"/>
      <c r="J9" s="320" t="s">
        <v>251</v>
      </c>
      <c r="K9" s="321"/>
      <c r="L9" s="321"/>
      <c r="M9" s="321"/>
      <c r="N9" s="321"/>
      <c r="O9" s="322"/>
      <c r="P9" s="324"/>
      <c r="Q9" s="309"/>
      <c r="R9" s="317" t="s">
        <v>251</v>
      </c>
      <c r="S9" s="318"/>
      <c r="T9" s="318"/>
      <c r="U9" s="319"/>
      <c r="V9" s="309"/>
      <c r="W9" s="294" t="s">
        <v>251</v>
      </c>
      <c r="X9" s="295"/>
      <c r="Y9" s="295"/>
      <c r="Z9" s="295"/>
      <c r="AA9" s="295"/>
      <c r="AB9" s="296"/>
      <c r="AC9" s="298"/>
      <c r="AD9" s="298"/>
      <c r="AE9" s="298"/>
    </row>
    <row r="10" spans="1:33" ht="22.5" customHeight="1">
      <c r="A10" s="298"/>
      <c r="B10" s="298"/>
      <c r="C10" s="327"/>
      <c r="D10" s="309"/>
      <c r="E10" s="298" t="s">
        <v>252</v>
      </c>
      <c r="F10" s="298" t="s">
        <v>253</v>
      </c>
      <c r="G10" s="298" t="s">
        <v>254</v>
      </c>
      <c r="H10" s="298" t="s">
        <v>255</v>
      </c>
      <c r="I10" s="309"/>
      <c r="J10" s="297" t="s">
        <v>422</v>
      </c>
      <c r="K10" s="317" t="s">
        <v>251</v>
      </c>
      <c r="L10" s="318"/>
      <c r="M10" s="318"/>
      <c r="N10" s="319"/>
      <c r="O10" s="297" t="s">
        <v>310</v>
      </c>
      <c r="P10" s="324"/>
      <c r="Q10" s="309"/>
      <c r="R10" s="297" t="s">
        <v>252</v>
      </c>
      <c r="S10" s="297" t="s">
        <v>253</v>
      </c>
      <c r="T10" s="297" t="s">
        <v>254</v>
      </c>
      <c r="U10" s="297" t="s">
        <v>255</v>
      </c>
      <c r="V10" s="309"/>
      <c r="W10" s="297" t="s">
        <v>422</v>
      </c>
      <c r="X10" s="332" t="s">
        <v>251</v>
      </c>
      <c r="Y10" s="333"/>
      <c r="Z10" s="333"/>
      <c r="AA10" s="334"/>
      <c r="AB10" s="297" t="s">
        <v>310</v>
      </c>
      <c r="AC10" s="298"/>
      <c r="AD10" s="298"/>
      <c r="AE10" s="298"/>
    </row>
    <row r="11" spans="1:33" ht="120" customHeight="1">
      <c r="A11" s="299"/>
      <c r="B11" s="299"/>
      <c r="C11" s="328"/>
      <c r="D11" s="310"/>
      <c r="E11" s="299"/>
      <c r="F11" s="299"/>
      <c r="G11" s="299"/>
      <c r="H11" s="299"/>
      <c r="I11" s="310"/>
      <c r="J11" s="299"/>
      <c r="K11" s="77" t="s">
        <v>309</v>
      </c>
      <c r="L11" s="77" t="s">
        <v>454</v>
      </c>
      <c r="M11" s="77" t="s">
        <v>460</v>
      </c>
      <c r="N11" s="77" t="s">
        <v>455</v>
      </c>
      <c r="O11" s="299"/>
      <c r="P11" s="325"/>
      <c r="Q11" s="310"/>
      <c r="R11" s="299"/>
      <c r="S11" s="299"/>
      <c r="T11" s="299"/>
      <c r="U11" s="299"/>
      <c r="V11" s="310"/>
      <c r="W11" s="299"/>
      <c r="X11" s="11" t="s">
        <v>309</v>
      </c>
      <c r="Y11" s="11" t="s">
        <v>454</v>
      </c>
      <c r="Z11" s="11" t="s">
        <v>460</v>
      </c>
      <c r="AA11" s="11" t="s">
        <v>455</v>
      </c>
      <c r="AB11" s="299"/>
      <c r="AC11" s="299"/>
      <c r="AD11" s="299"/>
      <c r="AE11" s="299"/>
    </row>
    <row r="12" spans="1:33">
      <c r="A12" s="55">
        <v>1</v>
      </c>
      <c r="B12" s="55">
        <v>2</v>
      </c>
      <c r="C12" s="83" t="s">
        <v>464</v>
      </c>
      <c r="D12" s="55" t="s">
        <v>456</v>
      </c>
      <c r="E12" s="55">
        <v>5</v>
      </c>
      <c r="F12" s="55">
        <v>6</v>
      </c>
      <c r="G12" s="55">
        <v>7</v>
      </c>
      <c r="H12" s="55">
        <v>8</v>
      </c>
      <c r="I12" s="55" t="s">
        <v>457</v>
      </c>
      <c r="J12" s="55" t="s">
        <v>458</v>
      </c>
      <c r="K12" s="55">
        <v>11</v>
      </c>
      <c r="L12" s="55">
        <v>12</v>
      </c>
      <c r="M12" s="55">
        <v>13</v>
      </c>
      <c r="N12" s="55">
        <v>14</v>
      </c>
      <c r="O12" s="55">
        <v>15</v>
      </c>
      <c r="P12" s="55">
        <v>16</v>
      </c>
      <c r="Q12" s="55">
        <v>17</v>
      </c>
      <c r="R12" s="55">
        <v>18</v>
      </c>
      <c r="S12" s="55">
        <v>19</v>
      </c>
      <c r="T12" s="55">
        <v>20</v>
      </c>
      <c r="U12" s="55">
        <v>21</v>
      </c>
      <c r="V12" s="55"/>
      <c r="W12" s="55">
        <v>22</v>
      </c>
      <c r="X12" s="55">
        <v>23</v>
      </c>
      <c r="Y12" s="55">
        <v>24</v>
      </c>
      <c r="Z12" s="55">
        <v>25</v>
      </c>
      <c r="AA12" s="55">
        <v>26</v>
      </c>
      <c r="AB12" s="55">
        <v>27</v>
      </c>
      <c r="AC12" s="55">
        <v>28</v>
      </c>
      <c r="AD12" s="55">
        <v>29</v>
      </c>
      <c r="AE12" s="55">
        <v>30</v>
      </c>
    </row>
    <row r="13" spans="1:33" ht="21" customHeight="1">
      <c r="A13" s="9"/>
      <c r="B13" s="10"/>
      <c r="C13" s="10">
        <v>0</v>
      </c>
      <c r="D13" s="10"/>
      <c r="E13" s="10">
        <v>0</v>
      </c>
      <c r="F13" s="10">
        <v>0</v>
      </c>
      <c r="G13" s="10">
        <v>0</v>
      </c>
      <c r="H13" s="10">
        <v>0</v>
      </c>
      <c r="I13" s="10"/>
      <c r="J13" s="10"/>
      <c r="K13" s="10"/>
      <c r="L13" s="10"/>
      <c r="M13" s="10"/>
      <c r="N13" s="10"/>
      <c r="O13" s="10"/>
      <c r="P13" s="10"/>
      <c r="Q13" s="10"/>
      <c r="R13" s="10"/>
      <c r="S13" s="10"/>
      <c r="T13" s="110"/>
      <c r="U13" s="10"/>
      <c r="V13" s="10"/>
      <c r="W13" s="10"/>
      <c r="X13" s="10"/>
      <c r="Y13" s="10"/>
      <c r="Z13" s="10"/>
      <c r="AA13" s="10"/>
      <c r="AB13" s="10"/>
      <c r="AC13" s="9"/>
      <c r="AD13" s="9"/>
      <c r="AE13" s="10"/>
    </row>
    <row r="14" spans="1:33" hidden="1">
      <c r="A14" s="13"/>
      <c r="B14" s="14" t="s">
        <v>2</v>
      </c>
      <c r="C14" s="33">
        <f>D14+I14</f>
        <v>7124049.0608534319</v>
      </c>
      <c r="D14" s="33">
        <f t="shared" ref="D14:D17" si="0">SUM(E14:H14)</f>
        <v>3811072.6935064932</v>
      </c>
      <c r="E14" s="33">
        <f t="shared" ref="E14:AB14" si="1">E15+E16+E17+E18</f>
        <v>1371569</v>
      </c>
      <c r="F14" s="33">
        <f t="shared" si="1"/>
        <v>1563289.6935064935</v>
      </c>
      <c r="G14" s="33">
        <f t="shared" si="1"/>
        <v>794014</v>
      </c>
      <c r="H14" s="33">
        <f t="shared" si="1"/>
        <v>82200</v>
      </c>
      <c r="I14" s="33">
        <f t="shared" ref="I14:I19" si="2">J14+O14</f>
        <v>3312976.3673469387</v>
      </c>
      <c r="J14" s="33">
        <f t="shared" ref="J14:J19" si="3">SUM(K14:N14)</f>
        <v>3110826.3673469387</v>
      </c>
      <c r="K14" s="33">
        <f t="shared" si="1"/>
        <v>2754044</v>
      </c>
      <c r="L14" s="33">
        <f t="shared" si="1"/>
        <v>95317</v>
      </c>
      <c r="M14" s="33">
        <f t="shared" si="1"/>
        <v>46640.36734693878</v>
      </c>
      <c r="N14" s="33">
        <f t="shared" si="1"/>
        <v>214825</v>
      </c>
      <c r="O14" s="33">
        <f t="shared" si="1"/>
        <v>202150</v>
      </c>
      <c r="P14" s="33">
        <f t="shared" si="1"/>
        <v>1510284</v>
      </c>
      <c r="Q14" s="33">
        <f t="shared" si="1"/>
        <v>715702</v>
      </c>
      <c r="R14" s="33">
        <f t="shared" si="1"/>
        <v>160164</v>
      </c>
      <c r="S14" s="33">
        <f>S15+S16+S17+S18</f>
        <v>345349</v>
      </c>
      <c r="T14" s="33">
        <f t="shared" si="1"/>
        <v>210189</v>
      </c>
      <c r="U14" s="33">
        <f t="shared" si="1"/>
        <v>0</v>
      </c>
      <c r="V14" s="33">
        <f t="shared" si="1"/>
        <v>794582</v>
      </c>
      <c r="W14" s="33">
        <f t="shared" si="1"/>
        <v>794582</v>
      </c>
      <c r="X14" s="33">
        <f t="shared" si="1"/>
        <v>716526</v>
      </c>
      <c r="Y14" s="33">
        <f t="shared" si="1"/>
        <v>33827</v>
      </c>
      <c r="Z14" s="33">
        <f t="shared" si="1"/>
        <v>1305</v>
      </c>
      <c r="AA14" s="33">
        <f t="shared" si="1"/>
        <v>42924</v>
      </c>
      <c r="AB14" s="33">
        <f t="shared" si="1"/>
        <v>0</v>
      </c>
      <c r="AC14" s="92">
        <f>P14/C14*100</f>
        <v>21.199797855112948</v>
      </c>
      <c r="AD14" s="42"/>
      <c r="AE14" s="43"/>
      <c r="AG14" s="57"/>
    </row>
    <row r="15" spans="1:33" hidden="1">
      <c r="A15" s="15" t="s">
        <v>3</v>
      </c>
      <c r="B15" s="2" t="s">
        <v>4</v>
      </c>
      <c r="C15" s="34">
        <f t="shared" ref="C15:C32" si="4">D15+I15</f>
        <v>794014</v>
      </c>
      <c r="D15" s="34">
        <f t="shared" si="0"/>
        <v>794014</v>
      </c>
      <c r="E15" s="34"/>
      <c r="F15" s="34"/>
      <c r="G15" s="34">
        <f>G19+G31</f>
        <v>794014</v>
      </c>
      <c r="H15" s="34"/>
      <c r="I15" s="39">
        <f t="shared" si="2"/>
        <v>0</v>
      </c>
      <c r="J15" s="39">
        <f t="shared" si="3"/>
        <v>0</v>
      </c>
      <c r="K15" s="34"/>
      <c r="L15" s="34"/>
      <c r="M15" s="34"/>
      <c r="N15" s="34"/>
      <c r="O15" s="34"/>
      <c r="P15" s="34">
        <f>Q15+V15</f>
        <v>210189</v>
      </c>
      <c r="Q15" s="34">
        <f>R15+S15+T15+U15</f>
        <v>210189</v>
      </c>
      <c r="R15" s="34"/>
      <c r="S15" s="34"/>
      <c r="T15" s="34">
        <f>T19+T31</f>
        <v>210189</v>
      </c>
      <c r="U15" s="34"/>
      <c r="V15" s="34"/>
      <c r="W15" s="34"/>
      <c r="X15" s="34"/>
      <c r="Y15" s="34"/>
      <c r="Z15" s="34"/>
      <c r="AA15" s="34"/>
      <c r="AB15" s="34"/>
      <c r="AC15" s="93"/>
      <c r="AD15" s="20"/>
      <c r="AE15" s="44"/>
      <c r="AG15" s="57"/>
    </row>
    <row r="16" spans="1:33" hidden="1">
      <c r="A16" s="15" t="s">
        <v>3</v>
      </c>
      <c r="B16" s="2" t="s">
        <v>5</v>
      </c>
      <c r="C16" s="34">
        <f t="shared" si="4"/>
        <v>0</v>
      </c>
      <c r="D16" s="34">
        <f t="shared" si="0"/>
        <v>0</v>
      </c>
      <c r="E16" s="34"/>
      <c r="F16" s="34"/>
      <c r="G16" s="34"/>
      <c r="H16" s="34"/>
      <c r="I16" s="39">
        <f t="shared" si="2"/>
        <v>0</v>
      </c>
      <c r="J16" s="39">
        <f t="shared" si="3"/>
        <v>0</v>
      </c>
      <c r="K16" s="34"/>
      <c r="L16" s="34"/>
      <c r="M16" s="34"/>
      <c r="N16" s="34"/>
      <c r="O16" s="34"/>
      <c r="P16" s="34"/>
      <c r="Q16" s="34"/>
      <c r="R16" s="34"/>
      <c r="S16" s="34"/>
      <c r="T16" s="34"/>
      <c r="U16" s="34"/>
      <c r="V16" s="34"/>
      <c r="W16" s="34"/>
      <c r="X16" s="34"/>
      <c r="Y16" s="34"/>
      <c r="Z16" s="34"/>
      <c r="AA16" s="34"/>
      <c r="AB16" s="34"/>
      <c r="AC16" s="93"/>
      <c r="AD16" s="20"/>
      <c r="AE16" s="44"/>
      <c r="AG16" s="57"/>
    </row>
    <row r="17" spans="1:34" hidden="1">
      <c r="A17" s="15" t="s">
        <v>3</v>
      </c>
      <c r="B17" s="2" t="s">
        <v>6</v>
      </c>
      <c r="C17" s="34">
        <f t="shared" si="4"/>
        <v>82200</v>
      </c>
      <c r="D17" s="34">
        <f t="shared" si="0"/>
        <v>82200</v>
      </c>
      <c r="E17" s="34"/>
      <c r="F17" s="34"/>
      <c r="G17" s="34"/>
      <c r="H17" s="34">
        <v>82200</v>
      </c>
      <c r="I17" s="39">
        <f t="shared" si="2"/>
        <v>0</v>
      </c>
      <c r="J17" s="39">
        <f t="shared" si="3"/>
        <v>0</v>
      </c>
      <c r="K17" s="34"/>
      <c r="L17" s="34"/>
      <c r="M17" s="34"/>
      <c r="N17" s="34"/>
      <c r="O17" s="34"/>
      <c r="P17" s="34"/>
      <c r="Q17" s="34"/>
      <c r="R17" s="34"/>
      <c r="S17" s="34"/>
      <c r="T17" s="34"/>
      <c r="U17" s="34"/>
      <c r="V17" s="34"/>
      <c r="W17" s="34"/>
      <c r="X17" s="34"/>
      <c r="Y17" s="34"/>
      <c r="Z17" s="34"/>
      <c r="AA17" s="34"/>
      <c r="AB17" s="34"/>
      <c r="AC17" s="93"/>
      <c r="AD17" s="20"/>
      <c r="AE17" s="44"/>
      <c r="AG17" s="57"/>
    </row>
    <row r="18" spans="1:34" ht="34.799999999999997" hidden="1">
      <c r="A18" s="15" t="s">
        <v>3</v>
      </c>
      <c r="B18" s="2" t="s">
        <v>7</v>
      </c>
      <c r="C18" s="34">
        <f t="shared" si="4"/>
        <v>6247835.0608534319</v>
      </c>
      <c r="D18" s="34">
        <f>SUM(E18:H18)</f>
        <v>2934858.6935064932</v>
      </c>
      <c r="E18" s="34">
        <f t="shared" ref="E18:O18" si="5">E19+E31</f>
        <v>1371569</v>
      </c>
      <c r="F18" s="34">
        <f t="shared" si="5"/>
        <v>1563289.6935064935</v>
      </c>
      <c r="G18" s="34"/>
      <c r="H18" s="34">
        <f t="shared" si="5"/>
        <v>0</v>
      </c>
      <c r="I18" s="34">
        <f t="shared" si="2"/>
        <v>3312976.3673469387</v>
      </c>
      <c r="J18" s="34">
        <f t="shared" si="3"/>
        <v>3110826.3673469387</v>
      </c>
      <c r="K18" s="34">
        <f t="shared" si="5"/>
        <v>2754044</v>
      </c>
      <c r="L18" s="34">
        <f t="shared" si="5"/>
        <v>95317</v>
      </c>
      <c r="M18" s="34">
        <f t="shared" si="5"/>
        <v>46640.36734693878</v>
      </c>
      <c r="N18" s="34">
        <f t="shared" si="5"/>
        <v>214825</v>
      </c>
      <c r="O18" s="34">
        <f t="shared" si="5"/>
        <v>202150</v>
      </c>
      <c r="P18" s="34">
        <f>Q18+V18</f>
        <v>1300095</v>
      </c>
      <c r="Q18" s="34">
        <f>R18+S18+T18+U18</f>
        <v>505513</v>
      </c>
      <c r="R18" s="34">
        <f t="shared" ref="R18:AB18" si="6">R19+R31</f>
        <v>160164</v>
      </c>
      <c r="S18" s="34">
        <f>S19+S31</f>
        <v>345349</v>
      </c>
      <c r="T18" s="34"/>
      <c r="U18" s="34">
        <f t="shared" si="6"/>
        <v>0</v>
      </c>
      <c r="V18" s="34">
        <f t="shared" si="6"/>
        <v>794582</v>
      </c>
      <c r="W18" s="34">
        <f t="shared" si="6"/>
        <v>794582</v>
      </c>
      <c r="X18" s="34">
        <f t="shared" si="6"/>
        <v>716526</v>
      </c>
      <c r="Y18" s="34">
        <f t="shared" si="6"/>
        <v>33827</v>
      </c>
      <c r="Z18" s="34">
        <f t="shared" si="6"/>
        <v>1305</v>
      </c>
      <c r="AA18" s="34">
        <f t="shared" si="6"/>
        <v>42924</v>
      </c>
      <c r="AB18" s="34">
        <f t="shared" si="6"/>
        <v>0</v>
      </c>
      <c r="AC18" s="94">
        <f>P18/C18*100</f>
        <v>20.808727940753474</v>
      </c>
      <c r="AD18" s="20"/>
      <c r="AE18" s="44"/>
      <c r="AF18" s="57"/>
      <c r="AG18" s="57"/>
    </row>
    <row r="19" spans="1:34" ht="34.799999999999997" hidden="1">
      <c r="A19" s="16" t="s">
        <v>8</v>
      </c>
      <c r="B19" s="2" t="s">
        <v>9</v>
      </c>
      <c r="C19" s="34">
        <f t="shared" si="4"/>
        <v>782740</v>
      </c>
      <c r="D19" s="34">
        <f>SUM(D20:D30)</f>
        <v>782740</v>
      </c>
      <c r="E19" s="34">
        <f t="shared" ref="E19:AB19" si="7">SUM(E20:E30)</f>
        <v>422740</v>
      </c>
      <c r="F19" s="34">
        <f t="shared" si="7"/>
        <v>0</v>
      </c>
      <c r="G19" s="34">
        <f t="shared" si="7"/>
        <v>360000</v>
      </c>
      <c r="H19" s="34">
        <f t="shared" si="7"/>
        <v>0</v>
      </c>
      <c r="I19" s="39">
        <f t="shared" si="2"/>
        <v>0</v>
      </c>
      <c r="J19" s="39">
        <f t="shared" si="3"/>
        <v>0</v>
      </c>
      <c r="K19" s="34">
        <f t="shared" si="7"/>
        <v>0</v>
      </c>
      <c r="L19" s="34"/>
      <c r="M19" s="34"/>
      <c r="N19" s="34"/>
      <c r="O19" s="34">
        <f t="shared" si="7"/>
        <v>0</v>
      </c>
      <c r="P19" s="34">
        <f t="shared" si="7"/>
        <v>136545</v>
      </c>
      <c r="Q19" s="34">
        <f t="shared" si="7"/>
        <v>136545</v>
      </c>
      <c r="R19" s="34">
        <f t="shared" si="7"/>
        <v>70827</v>
      </c>
      <c r="S19" s="34">
        <f t="shared" si="7"/>
        <v>0</v>
      </c>
      <c r="T19" s="34">
        <f t="shared" si="7"/>
        <v>65718</v>
      </c>
      <c r="U19" s="34">
        <f t="shared" si="7"/>
        <v>0</v>
      </c>
      <c r="V19" s="34">
        <f t="shared" si="7"/>
        <v>0</v>
      </c>
      <c r="W19" s="34">
        <f t="shared" si="7"/>
        <v>0</v>
      </c>
      <c r="X19" s="34">
        <f t="shared" si="7"/>
        <v>0</v>
      </c>
      <c r="Y19" s="34">
        <f t="shared" si="7"/>
        <v>0</v>
      </c>
      <c r="Z19" s="34">
        <f t="shared" si="7"/>
        <v>0</v>
      </c>
      <c r="AA19" s="34">
        <f t="shared" si="7"/>
        <v>0</v>
      </c>
      <c r="AB19" s="34">
        <f t="shared" si="7"/>
        <v>0</v>
      </c>
      <c r="AC19" s="94">
        <f t="shared" ref="AC19:AC32" si="8">P19/C19*100</f>
        <v>17.444489868921991</v>
      </c>
      <c r="AD19" s="20"/>
      <c r="AE19" s="44"/>
      <c r="AG19" s="57"/>
    </row>
    <row r="20" spans="1:34" hidden="1">
      <c r="A20" s="3"/>
      <c r="B20" s="5" t="s">
        <v>10</v>
      </c>
      <c r="C20" s="39">
        <f t="shared" si="4"/>
        <v>237509</v>
      </c>
      <c r="D20" s="35">
        <f>E20+F20+G20+H20</f>
        <v>237509</v>
      </c>
      <c r="E20" s="35">
        <v>87509</v>
      </c>
      <c r="F20" s="35"/>
      <c r="G20" s="35">
        <v>150000</v>
      </c>
      <c r="H20" s="35"/>
      <c r="I20" s="35"/>
      <c r="J20" s="35"/>
      <c r="K20" s="35"/>
      <c r="L20" s="35"/>
      <c r="M20" s="35"/>
      <c r="N20" s="35"/>
      <c r="O20" s="35"/>
      <c r="P20" s="35">
        <f>Q20+V20</f>
        <v>77251</v>
      </c>
      <c r="Q20" s="35">
        <f>R20+S20+T20+U20</f>
        <v>77251</v>
      </c>
      <c r="R20" s="106">
        <v>27460</v>
      </c>
      <c r="S20" s="35"/>
      <c r="T20" s="106">
        <v>49791</v>
      </c>
      <c r="U20" s="35"/>
      <c r="V20" s="35"/>
      <c r="W20" s="35"/>
      <c r="X20" s="35"/>
      <c r="Y20" s="35"/>
      <c r="Z20" s="35"/>
      <c r="AA20" s="35"/>
      <c r="AB20" s="35"/>
      <c r="AC20" s="95">
        <f t="shared" si="8"/>
        <v>32.525504296679287</v>
      </c>
      <c r="AD20" s="19"/>
      <c r="AE20" s="45"/>
      <c r="AG20" s="57"/>
    </row>
    <row r="21" spans="1:34" hidden="1">
      <c r="A21" s="3"/>
      <c r="B21" s="5" t="s">
        <v>11</v>
      </c>
      <c r="C21" s="39">
        <f t="shared" si="4"/>
        <v>65214</v>
      </c>
      <c r="D21" s="35">
        <f t="shared" ref="D21:D30" si="9">E21+F21+G21+H21</f>
        <v>65214</v>
      </c>
      <c r="E21" s="35">
        <v>35214</v>
      </c>
      <c r="F21" s="35"/>
      <c r="G21" s="35">
        <v>30000</v>
      </c>
      <c r="H21" s="35"/>
      <c r="I21" s="35"/>
      <c r="J21" s="35"/>
      <c r="K21" s="35"/>
      <c r="L21" s="35"/>
      <c r="M21" s="35"/>
      <c r="N21" s="35"/>
      <c r="O21" s="35"/>
      <c r="P21" s="35">
        <f t="shared" ref="P21:P30" si="10">Q21+V21</f>
        <v>4635</v>
      </c>
      <c r="Q21" s="35">
        <f t="shared" ref="Q21:Q30" si="11">R21+S21+T21+U21</f>
        <v>4635</v>
      </c>
      <c r="R21" s="106">
        <v>1503</v>
      </c>
      <c r="S21" s="35"/>
      <c r="T21" s="106">
        <v>3132</v>
      </c>
      <c r="U21" s="35"/>
      <c r="V21" s="35"/>
      <c r="W21" s="35"/>
      <c r="X21" s="35"/>
      <c r="Y21" s="35"/>
      <c r="Z21" s="35"/>
      <c r="AA21" s="35"/>
      <c r="AB21" s="35"/>
      <c r="AC21" s="95">
        <f t="shared" si="8"/>
        <v>7.1073695832183272</v>
      </c>
      <c r="AD21" s="19"/>
      <c r="AE21" s="45"/>
    </row>
    <row r="22" spans="1:34" hidden="1">
      <c r="A22" s="3"/>
      <c r="B22" s="5" t="s">
        <v>12</v>
      </c>
      <c r="C22" s="39">
        <f t="shared" si="4"/>
        <v>67482</v>
      </c>
      <c r="D22" s="35">
        <f t="shared" si="9"/>
        <v>67482</v>
      </c>
      <c r="E22" s="35">
        <v>32482</v>
      </c>
      <c r="F22" s="35"/>
      <c r="G22" s="35">
        <v>35000</v>
      </c>
      <c r="H22" s="35"/>
      <c r="I22" s="35"/>
      <c r="J22" s="35"/>
      <c r="K22" s="35"/>
      <c r="L22" s="35"/>
      <c r="M22" s="35"/>
      <c r="N22" s="35"/>
      <c r="O22" s="35"/>
      <c r="P22" s="35">
        <f t="shared" si="10"/>
        <v>14048</v>
      </c>
      <c r="Q22" s="35">
        <f t="shared" si="11"/>
        <v>14048</v>
      </c>
      <c r="R22" s="106">
        <v>10178</v>
      </c>
      <c r="S22" s="35"/>
      <c r="T22" s="106">
        <v>3870</v>
      </c>
      <c r="U22" s="35"/>
      <c r="V22" s="35"/>
      <c r="W22" s="35"/>
      <c r="X22" s="35"/>
      <c r="Y22" s="35"/>
      <c r="Z22" s="35"/>
      <c r="AA22" s="35"/>
      <c r="AB22" s="35"/>
      <c r="AC22" s="95">
        <f t="shared" si="8"/>
        <v>20.817403159361014</v>
      </c>
      <c r="AD22" s="19"/>
      <c r="AE22" s="45"/>
      <c r="AG22" s="57"/>
    </row>
    <row r="23" spans="1:34" hidden="1">
      <c r="A23" s="3"/>
      <c r="B23" s="5" t="s">
        <v>13</v>
      </c>
      <c r="C23" s="39">
        <f t="shared" si="4"/>
        <v>47391</v>
      </c>
      <c r="D23" s="35">
        <f t="shared" si="9"/>
        <v>47391</v>
      </c>
      <c r="E23" s="35">
        <v>32391</v>
      </c>
      <c r="F23" s="35"/>
      <c r="G23" s="35">
        <v>15000</v>
      </c>
      <c r="H23" s="35"/>
      <c r="I23" s="35"/>
      <c r="J23" s="35"/>
      <c r="K23" s="35"/>
      <c r="L23" s="35"/>
      <c r="M23" s="35"/>
      <c r="N23" s="35"/>
      <c r="O23" s="35"/>
      <c r="P23" s="35">
        <f t="shared" si="10"/>
        <v>438</v>
      </c>
      <c r="Q23" s="35">
        <f t="shared" si="11"/>
        <v>438</v>
      </c>
      <c r="R23" s="106">
        <v>438</v>
      </c>
      <c r="S23" s="35"/>
      <c r="T23" s="35"/>
      <c r="U23" s="35"/>
      <c r="V23" s="35"/>
      <c r="W23" s="35"/>
      <c r="X23" s="35"/>
      <c r="Y23" s="35"/>
      <c r="Z23" s="35"/>
      <c r="AA23" s="35"/>
      <c r="AB23" s="35"/>
      <c r="AC23" s="95">
        <f t="shared" si="8"/>
        <v>0.92422611888333217</v>
      </c>
      <c r="AD23" s="19"/>
      <c r="AE23" s="45"/>
      <c r="AG23" s="57"/>
    </row>
    <row r="24" spans="1:34" hidden="1">
      <c r="A24" s="3"/>
      <c r="B24" s="5" t="s">
        <v>14</v>
      </c>
      <c r="C24" s="39">
        <f t="shared" si="4"/>
        <v>44812</v>
      </c>
      <c r="D24" s="35">
        <f t="shared" si="9"/>
        <v>44812</v>
      </c>
      <c r="E24" s="35">
        <v>29812</v>
      </c>
      <c r="F24" s="35"/>
      <c r="G24" s="35">
        <v>15000</v>
      </c>
      <c r="H24" s="35"/>
      <c r="I24" s="35"/>
      <c r="J24" s="35"/>
      <c r="K24" s="35"/>
      <c r="L24" s="35"/>
      <c r="M24" s="35"/>
      <c r="N24" s="35"/>
      <c r="O24" s="35"/>
      <c r="P24" s="35">
        <f t="shared" si="10"/>
        <v>1796</v>
      </c>
      <c r="Q24" s="35">
        <f t="shared" si="11"/>
        <v>1796</v>
      </c>
      <c r="R24" s="106"/>
      <c r="S24" s="35"/>
      <c r="T24" s="106">
        <v>1796</v>
      </c>
      <c r="U24" s="35"/>
      <c r="V24" s="35"/>
      <c r="W24" s="35"/>
      <c r="X24" s="35"/>
      <c r="Y24" s="35"/>
      <c r="Z24" s="35"/>
      <c r="AA24" s="35"/>
      <c r="AB24" s="35"/>
      <c r="AC24" s="95">
        <f t="shared" si="8"/>
        <v>4.0078550388288852</v>
      </c>
      <c r="AD24" s="19"/>
      <c r="AE24" s="45"/>
    </row>
    <row r="25" spans="1:34" hidden="1">
      <c r="A25" s="3"/>
      <c r="B25" s="5" t="s">
        <v>15</v>
      </c>
      <c r="C25" s="39">
        <f t="shared" si="4"/>
        <v>43703</v>
      </c>
      <c r="D25" s="35">
        <f t="shared" si="9"/>
        <v>43703</v>
      </c>
      <c r="E25" s="35">
        <v>33703</v>
      </c>
      <c r="F25" s="35"/>
      <c r="G25" s="35">
        <v>10000</v>
      </c>
      <c r="H25" s="35"/>
      <c r="I25" s="35"/>
      <c r="J25" s="35"/>
      <c r="K25" s="35"/>
      <c r="L25" s="35"/>
      <c r="M25" s="35"/>
      <c r="N25" s="35"/>
      <c r="O25" s="35"/>
      <c r="P25" s="35">
        <f t="shared" si="10"/>
        <v>12591</v>
      </c>
      <c r="Q25" s="35">
        <f t="shared" si="11"/>
        <v>12591</v>
      </c>
      <c r="R25" s="106">
        <v>11091</v>
      </c>
      <c r="S25" s="35"/>
      <c r="T25" s="106">
        <v>1500</v>
      </c>
      <c r="U25" s="35"/>
      <c r="V25" s="35"/>
      <c r="W25" s="35"/>
      <c r="X25" s="35"/>
      <c r="Y25" s="35"/>
      <c r="Z25" s="35"/>
      <c r="AA25" s="35"/>
      <c r="AB25" s="35"/>
      <c r="AC25" s="95">
        <f t="shared" si="8"/>
        <v>28.810379150172754</v>
      </c>
      <c r="AD25" s="19"/>
      <c r="AE25" s="45"/>
      <c r="AG25" s="57"/>
    </row>
    <row r="26" spans="1:34" hidden="1">
      <c r="A26" s="3"/>
      <c r="B26" s="5" t="s">
        <v>16</v>
      </c>
      <c r="C26" s="39">
        <f t="shared" si="4"/>
        <v>39926</v>
      </c>
      <c r="D26" s="35">
        <f t="shared" si="9"/>
        <v>39926</v>
      </c>
      <c r="E26" s="35">
        <v>29926</v>
      </c>
      <c r="F26" s="35"/>
      <c r="G26" s="35">
        <v>10000</v>
      </c>
      <c r="H26" s="35"/>
      <c r="I26" s="35"/>
      <c r="J26" s="35"/>
      <c r="K26" s="35"/>
      <c r="L26" s="35"/>
      <c r="M26" s="35"/>
      <c r="N26" s="35"/>
      <c r="O26" s="35"/>
      <c r="P26" s="35">
        <f t="shared" si="10"/>
        <v>5612</v>
      </c>
      <c r="Q26" s="35">
        <f t="shared" si="11"/>
        <v>5612</v>
      </c>
      <c r="R26" s="106">
        <v>4555</v>
      </c>
      <c r="S26" s="35"/>
      <c r="T26" s="106">
        <v>1057</v>
      </c>
      <c r="U26" s="35"/>
      <c r="V26" s="35"/>
      <c r="W26" s="35"/>
      <c r="X26" s="35"/>
      <c r="Y26" s="35"/>
      <c r="Z26" s="35"/>
      <c r="AA26" s="35"/>
      <c r="AB26" s="35"/>
      <c r="AC26" s="95">
        <f t="shared" si="8"/>
        <v>14.056003606672343</v>
      </c>
      <c r="AD26" s="19"/>
      <c r="AE26" s="45"/>
      <c r="AG26" s="57"/>
    </row>
    <row r="27" spans="1:34" hidden="1">
      <c r="A27" s="3"/>
      <c r="B27" s="5" t="s">
        <v>17</v>
      </c>
      <c r="C27" s="39">
        <f t="shared" si="4"/>
        <v>64729</v>
      </c>
      <c r="D27" s="35">
        <f t="shared" si="9"/>
        <v>64729</v>
      </c>
      <c r="E27" s="35">
        <v>34729</v>
      </c>
      <c r="F27" s="35"/>
      <c r="G27" s="35">
        <v>30000</v>
      </c>
      <c r="H27" s="35"/>
      <c r="I27" s="35"/>
      <c r="J27" s="35"/>
      <c r="K27" s="35"/>
      <c r="L27" s="35"/>
      <c r="M27" s="35"/>
      <c r="N27" s="35"/>
      <c r="O27" s="35"/>
      <c r="P27" s="35">
        <f t="shared" si="10"/>
        <v>6671</v>
      </c>
      <c r="Q27" s="35">
        <f t="shared" si="11"/>
        <v>6671</v>
      </c>
      <c r="R27" s="106">
        <v>4659</v>
      </c>
      <c r="S27" s="35"/>
      <c r="T27" s="106">
        <v>2012</v>
      </c>
      <c r="U27" s="35"/>
      <c r="V27" s="35"/>
      <c r="W27" s="35"/>
      <c r="X27" s="35"/>
      <c r="Y27" s="35"/>
      <c r="Z27" s="35"/>
      <c r="AA27" s="35"/>
      <c r="AB27" s="35"/>
      <c r="AC27" s="95">
        <f t="shared" si="8"/>
        <v>10.306045203849898</v>
      </c>
      <c r="AD27" s="19"/>
      <c r="AE27" s="45"/>
      <c r="AG27" s="57"/>
      <c r="AH27" s="57"/>
    </row>
    <row r="28" spans="1:34" hidden="1">
      <c r="A28" s="3"/>
      <c r="B28" s="5" t="s">
        <v>18</v>
      </c>
      <c r="C28" s="39">
        <f t="shared" si="4"/>
        <v>62424</v>
      </c>
      <c r="D28" s="35">
        <f t="shared" si="9"/>
        <v>62424</v>
      </c>
      <c r="E28" s="35">
        <v>32424</v>
      </c>
      <c r="F28" s="35"/>
      <c r="G28" s="35">
        <v>30000</v>
      </c>
      <c r="H28" s="35"/>
      <c r="I28" s="35"/>
      <c r="J28" s="35"/>
      <c r="K28" s="35"/>
      <c r="L28" s="35"/>
      <c r="M28" s="35"/>
      <c r="N28" s="35"/>
      <c r="O28" s="35"/>
      <c r="P28" s="35">
        <f t="shared" si="10"/>
        <v>7215</v>
      </c>
      <c r="Q28" s="35">
        <f t="shared" si="11"/>
        <v>7215</v>
      </c>
      <c r="R28" s="106">
        <v>5257</v>
      </c>
      <c r="S28" s="35"/>
      <c r="T28" s="106">
        <v>1958</v>
      </c>
      <c r="U28" s="35"/>
      <c r="V28" s="35"/>
      <c r="W28" s="35"/>
      <c r="X28" s="35"/>
      <c r="Y28" s="35"/>
      <c r="Z28" s="35"/>
      <c r="AA28" s="35"/>
      <c r="AB28" s="35"/>
      <c r="AC28" s="95">
        <f t="shared" si="8"/>
        <v>11.558054594386775</v>
      </c>
      <c r="AD28" s="19"/>
      <c r="AE28" s="45"/>
      <c r="AG28" s="57"/>
    </row>
    <row r="29" spans="1:34" hidden="1">
      <c r="A29" s="3"/>
      <c r="B29" s="5" t="s">
        <v>19</v>
      </c>
      <c r="C29" s="39">
        <f t="shared" si="4"/>
        <v>56730</v>
      </c>
      <c r="D29" s="35">
        <f t="shared" si="9"/>
        <v>56730</v>
      </c>
      <c r="E29" s="35">
        <v>36730</v>
      </c>
      <c r="F29" s="35"/>
      <c r="G29" s="35">
        <v>20000</v>
      </c>
      <c r="H29" s="35"/>
      <c r="I29" s="35"/>
      <c r="J29" s="35"/>
      <c r="K29" s="35"/>
      <c r="L29" s="35"/>
      <c r="M29" s="35"/>
      <c r="N29" s="35"/>
      <c r="O29" s="35"/>
      <c r="P29" s="35">
        <f t="shared" si="10"/>
        <v>3787</v>
      </c>
      <c r="Q29" s="35">
        <f t="shared" si="11"/>
        <v>3787</v>
      </c>
      <c r="R29" s="106">
        <v>3323</v>
      </c>
      <c r="S29" s="35"/>
      <c r="T29" s="106">
        <v>464</v>
      </c>
      <c r="U29" s="35"/>
      <c r="V29" s="35"/>
      <c r="W29" s="35"/>
      <c r="X29" s="35"/>
      <c r="Y29" s="35"/>
      <c r="Z29" s="35"/>
      <c r="AA29" s="35"/>
      <c r="AB29" s="35"/>
      <c r="AC29" s="95">
        <f t="shared" si="8"/>
        <v>6.6754803454962097</v>
      </c>
      <c r="AD29" s="19"/>
      <c r="AE29" s="45"/>
      <c r="AG29" s="57"/>
    </row>
    <row r="30" spans="1:34" hidden="1">
      <c r="A30" s="3"/>
      <c r="B30" s="5" t="s">
        <v>20</v>
      </c>
      <c r="C30" s="39">
        <f t="shared" si="4"/>
        <v>52820</v>
      </c>
      <c r="D30" s="35">
        <f t="shared" si="9"/>
        <v>52820</v>
      </c>
      <c r="E30" s="35">
        <v>37820</v>
      </c>
      <c r="F30" s="35"/>
      <c r="G30" s="35">
        <v>15000</v>
      </c>
      <c r="H30" s="35"/>
      <c r="I30" s="35"/>
      <c r="J30" s="35"/>
      <c r="K30" s="35"/>
      <c r="L30" s="35"/>
      <c r="M30" s="35"/>
      <c r="N30" s="35"/>
      <c r="O30" s="35"/>
      <c r="P30" s="35">
        <f t="shared" si="10"/>
        <v>2501</v>
      </c>
      <c r="Q30" s="35">
        <f t="shared" si="11"/>
        <v>2501</v>
      </c>
      <c r="R30" s="106">
        <v>2363</v>
      </c>
      <c r="S30" s="35"/>
      <c r="T30" s="106">
        <v>138</v>
      </c>
      <c r="U30" s="35"/>
      <c r="V30" s="35"/>
      <c r="W30" s="35"/>
      <c r="X30" s="35"/>
      <c r="Y30" s="35"/>
      <c r="Z30" s="35"/>
      <c r="AA30" s="35"/>
      <c r="AB30" s="35"/>
      <c r="AC30" s="95">
        <f t="shared" si="8"/>
        <v>4.7349488829988644</v>
      </c>
      <c r="AD30" s="19"/>
      <c r="AE30" s="45"/>
      <c r="AG30" s="57"/>
    </row>
    <row r="31" spans="1:34" hidden="1">
      <c r="A31" s="16" t="s">
        <v>21</v>
      </c>
      <c r="B31" s="2" t="s">
        <v>22</v>
      </c>
      <c r="C31" s="34">
        <f t="shared" si="4"/>
        <v>6259109.0608534319</v>
      </c>
      <c r="D31" s="34">
        <f>D32</f>
        <v>2946132.6935064932</v>
      </c>
      <c r="E31" s="34">
        <f t="shared" ref="E31:AB31" si="12">E32</f>
        <v>948829</v>
      </c>
      <c r="F31" s="34">
        <f t="shared" si="12"/>
        <v>1563289.6935064935</v>
      </c>
      <c r="G31" s="34">
        <f t="shared" si="12"/>
        <v>434014</v>
      </c>
      <c r="H31" s="34">
        <f t="shared" si="12"/>
        <v>0</v>
      </c>
      <c r="I31" s="34">
        <f t="shared" si="12"/>
        <v>3312976.3673469387</v>
      </c>
      <c r="J31" s="34">
        <f t="shared" si="12"/>
        <v>3110826.3673469387</v>
      </c>
      <c r="K31" s="34">
        <f t="shared" si="12"/>
        <v>2754044</v>
      </c>
      <c r="L31" s="34">
        <f t="shared" si="12"/>
        <v>95317</v>
      </c>
      <c r="M31" s="34">
        <f t="shared" si="12"/>
        <v>46640.36734693878</v>
      </c>
      <c r="N31" s="34">
        <f t="shared" si="12"/>
        <v>214825</v>
      </c>
      <c r="O31" s="34">
        <f t="shared" si="12"/>
        <v>202150</v>
      </c>
      <c r="P31" s="34">
        <f t="shared" si="12"/>
        <v>1373739</v>
      </c>
      <c r="Q31" s="34">
        <f t="shared" si="12"/>
        <v>579157</v>
      </c>
      <c r="R31" s="34">
        <f t="shared" si="12"/>
        <v>89337</v>
      </c>
      <c r="S31" s="34">
        <f t="shared" si="12"/>
        <v>345349</v>
      </c>
      <c r="T31" s="34">
        <f t="shared" si="12"/>
        <v>144471</v>
      </c>
      <c r="U31" s="34">
        <f t="shared" si="12"/>
        <v>0</v>
      </c>
      <c r="V31" s="34">
        <f t="shared" si="12"/>
        <v>794582</v>
      </c>
      <c r="W31" s="34">
        <f t="shared" si="12"/>
        <v>794582</v>
      </c>
      <c r="X31" s="34">
        <f t="shared" si="12"/>
        <v>716526</v>
      </c>
      <c r="Y31" s="34">
        <f t="shared" si="12"/>
        <v>33827</v>
      </c>
      <c r="Z31" s="34">
        <f t="shared" si="12"/>
        <v>1305</v>
      </c>
      <c r="AA31" s="34">
        <f t="shared" si="12"/>
        <v>42924</v>
      </c>
      <c r="AB31" s="34">
        <f t="shared" si="12"/>
        <v>0</v>
      </c>
      <c r="AC31" s="94">
        <f t="shared" si="8"/>
        <v>21.947836132011577</v>
      </c>
      <c r="AD31" s="20">
        <v>0</v>
      </c>
      <c r="AE31" s="44">
        <v>0</v>
      </c>
    </row>
    <row r="32" spans="1:34" hidden="1">
      <c r="A32" s="3"/>
      <c r="B32" s="5" t="s">
        <v>23</v>
      </c>
      <c r="C32" s="39">
        <f t="shared" si="4"/>
        <v>6259109.0608534319</v>
      </c>
      <c r="D32" s="35">
        <f>SUM(E32:H32)</f>
        <v>2946132.6935064932</v>
      </c>
      <c r="E32" s="35">
        <f t="shared" ref="E32:O32" si="13">E34</f>
        <v>948829</v>
      </c>
      <c r="F32" s="35">
        <f t="shared" si="13"/>
        <v>1563289.6935064935</v>
      </c>
      <c r="G32" s="35">
        <v>434014</v>
      </c>
      <c r="H32" s="35">
        <f t="shared" si="13"/>
        <v>0</v>
      </c>
      <c r="I32" s="39">
        <f t="shared" ref="I32" si="14">J32+O32</f>
        <v>3312976.3673469387</v>
      </c>
      <c r="J32" s="39">
        <f t="shared" ref="J32" si="15">SUM(K32:N32)</f>
        <v>3110826.3673469387</v>
      </c>
      <c r="K32" s="35">
        <f t="shared" si="13"/>
        <v>2754044</v>
      </c>
      <c r="L32" s="35">
        <f t="shared" si="13"/>
        <v>95317</v>
      </c>
      <c r="M32" s="35">
        <f t="shared" si="13"/>
        <v>46640.36734693878</v>
      </c>
      <c r="N32" s="35">
        <f t="shared" si="13"/>
        <v>214825</v>
      </c>
      <c r="O32" s="35">
        <f t="shared" si="13"/>
        <v>202150</v>
      </c>
      <c r="P32" s="35">
        <f t="shared" ref="P32" si="16">Q32+V32</f>
        <v>1373739</v>
      </c>
      <c r="Q32" s="35">
        <f t="shared" ref="Q32" si="17">R32+S32+T32+U32</f>
        <v>579157</v>
      </c>
      <c r="R32" s="35">
        <f>R34</f>
        <v>89337</v>
      </c>
      <c r="S32" s="35">
        <f>S34</f>
        <v>345349</v>
      </c>
      <c r="T32" s="106">
        <v>144471</v>
      </c>
      <c r="U32" s="35">
        <f t="shared" ref="U32:AB32" si="18">U34</f>
        <v>0</v>
      </c>
      <c r="V32" s="35">
        <f t="shared" si="18"/>
        <v>794582</v>
      </c>
      <c r="W32" s="35">
        <f t="shared" si="18"/>
        <v>794582</v>
      </c>
      <c r="X32" s="35">
        <f t="shared" si="18"/>
        <v>716526</v>
      </c>
      <c r="Y32" s="35">
        <f t="shared" si="18"/>
        <v>33827</v>
      </c>
      <c r="Z32" s="35">
        <f t="shared" si="18"/>
        <v>1305</v>
      </c>
      <c r="AA32" s="35">
        <f t="shared" si="18"/>
        <v>42924</v>
      </c>
      <c r="AB32" s="35">
        <f t="shared" si="18"/>
        <v>0</v>
      </c>
      <c r="AC32" s="95">
        <f t="shared" si="8"/>
        <v>21.947836132011577</v>
      </c>
      <c r="AD32" s="19"/>
      <c r="AE32" s="45"/>
    </row>
    <row r="33" spans="1:33" hidden="1">
      <c r="A33" s="17"/>
      <c r="B33" s="18" t="s">
        <v>24</v>
      </c>
      <c r="C33" s="36"/>
      <c r="D33" s="36"/>
      <c r="E33" s="36">
        <v>0</v>
      </c>
      <c r="F33" s="36">
        <v>0</v>
      </c>
      <c r="G33" s="36"/>
      <c r="H33" s="36"/>
      <c r="I33" s="36"/>
      <c r="J33" s="36"/>
      <c r="K33" s="36"/>
      <c r="L33" s="36"/>
      <c r="M33" s="36"/>
      <c r="N33" s="36"/>
      <c r="O33" s="36"/>
      <c r="P33" s="36"/>
      <c r="Q33" s="36"/>
      <c r="R33" s="36"/>
      <c r="S33" s="114"/>
      <c r="T33" s="36"/>
      <c r="U33" s="36"/>
      <c r="V33" s="36"/>
      <c r="W33" s="36"/>
      <c r="X33" s="36"/>
      <c r="Y33" s="36"/>
      <c r="Z33" s="36"/>
      <c r="AA33" s="36"/>
      <c r="AB33" s="36"/>
      <c r="AC33" s="96"/>
      <c r="AD33" s="46"/>
      <c r="AE33" s="47"/>
    </row>
    <row r="34" spans="1:33">
      <c r="A34" s="15"/>
      <c r="B34" s="16" t="s">
        <v>25</v>
      </c>
      <c r="C34" s="34">
        <f t="shared" ref="C34:H34" si="19">C35+C45</f>
        <v>5825095.0608534319</v>
      </c>
      <c r="D34" s="34">
        <f t="shared" si="19"/>
        <v>2498568.6935064937</v>
      </c>
      <c r="E34" s="34">
        <f t="shared" si="19"/>
        <v>948829</v>
      </c>
      <c r="F34" s="34">
        <f t="shared" si="19"/>
        <v>1563289.6935064935</v>
      </c>
      <c r="G34" s="34">
        <f t="shared" si="19"/>
        <v>0</v>
      </c>
      <c r="H34" s="34">
        <f t="shared" si="19"/>
        <v>0</v>
      </c>
      <c r="I34" s="34">
        <f t="shared" ref="I34:I48" si="20">J34+O34</f>
        <v>3312976.3673469387</v>
      </c>
      <c r="J34" s="34">
        <f t="shared" ref="J34:J48" si="21">SUM(K34:N34)</f>
        <v>3110826.3673469387</v>
      </c>
      <c r="K34" s="34">
        <f t="shared" ref="K34:AB34" si="22">K35+K45</f>
        <v>2754044</v>
      </c>
      <c r="L34" s="34">
        <f t="shared" si="22"/>
        <v>95317</v>
      </c>
      <c r="M34" s="34">
        <f t="shared" si="22"/>
        <v>46640.36734693878</v>
      </c>
      <c r="N34" s="34">
        <f t="shared" si="22"/>
        <v>214825</v>
      </c>
      <c r="O34" s="34">
        <f t="shared" si="22"/>
        <v>202150</v>
      </c>
      <c r="P34" s="34">
        <f t="shared" si="22"/>
        <v>1229265</v>
      </c>
      <c r="Q34" s="34">
        <f t="shared" si="22"/>
        <v>434683</v>
      </c>
      <c r="R34" s="34">
        <f t="shared" si="22"/>
        <v>89337</v>
      </c>
      <c r="S34" s="34">
        <f t="shared" si="22"/>
        <v>345349</v>
      </c>
      <c r="T34" s="34">
        <f t="shared" si="22"/>
        <v>0</v>
      </c>
      <c r="U34" s="34">
        <f t="shared" si="22"/>
        <v>0</v>
      </c>
      <c r="V34" s="34">
        <f t="shared" si="22"/>
        <v>794582</v>
      </c>
      <c r="W34" s="34">
        <f t="shared" si="22"/>
        <v>794582</v>
      </c>
      <c r="X34" s="34">
        <f t="shared" si="22"/>
        <v>716526</v>
      </c>
      <c r="Y34" s="34">
        <f t="shared" si="22"/>
        <v>33827</v>
      </c>
      <c r="Z34" s="34">
        <f t="shared" si="22"/>
        <v>1305</v>
      </c>
      <c r="AA34" s="34">
        <f t="shared" si="22"/>
        <v>42924</v>
      </c>
      <c r="AB34" s="34">
        <f t="shared" si="22"/>
        <v>0</v>
      </c>
      <c r="AC34" s="93"/>
      <c r="AD34" s="20"/>
      <c r="AE34" s="44"/>
    </row>
    <row r="35" spans="1:33">
      <c r="A35" s="24" t="s">
        <v>26</v>
      </c>
      <c r="B35" s="25" t="s">
        <v>27</v>
      </c>
      <c r="C35" s="37">
        <f>C36+C37</f>
        <v>5764432.0608534319</v>
      </c>
      <c r="D35" s="37">
        <f>D36+D37</f>
        <v>2437905.6935064937</v>
      </c>
      <c r="E35" s="37">
        <f t="shared" ref="E35:AB35" si="23">E36+E37</f>
        <v>902336</v>
      </c>
      <c r="F35" s="37">
        <f t="shared" si="23"/>
        <v>1549119.6935064935</v>
      </c>
      <c r="G35" s="37">
        <f t="shared" si="23"/>
        <v>0</v>
      </c>
      <c r="H35" s="37">
        <f t="shared" si="23"/>
        <v>0</v>
      </c>
      <c r="I35" s="37">
        <f t="shared" si="20"/>
        <v>3312976.3673469387</v>
      </c>
      <c r="J35" s="37">
        <f t="shared" si="21"/>
        <v>3110826.3673469387</v>
      </c>
      <c r="K35" s="37">
        <f t="shared" si="23"/>
        <v>2754044</v>
      </c>
      <c r="L35" s="37">
        <f t="shared" si="23"/>
        <v>95317</v>
      </c>
      <c r="M35" s="37">
        <f t="shared" si="23"/>
        <v>46640.36734693878</v>
      </c>
      <c r="N35" s="37">
        <f t="shared" si="23"/>
        <v>214825</v>
      </c>
      <c r="O35" s="37">
        <f t="shared" si="23"/>
        <v>202150</v>
      </c>
      <c r="P35" s="37">
        <f t="shared" si="23"/>
        <v>1228617</v>
      </c>
      <c r="Q35" s="37">
        <f t="shared" si="23"/>
        <v>434035</v>
      </c>
      <c r="R35" s="37">
        <f t="shared" si="23"/>
        <v>88689</v>
      </c>
      <c r="S35" s="37">
        <f t="shared" si="23"/>
        <v>345349</v>
      </c>
      <c r="T35" s="37">
        <f t="shared" si="23"/>
        <v>0</v>
      </c>
      <c r="U35" s="37">
        <f t="shared" si="23"/>
        <v>0</v>
      </c>
      <c r="V35" s="37">
        <f t="shared" si="23"/>
        <v>794582</v>
      </c>
      <c r="W35" s="37">
        <f t="shared" si="23"/>
        <v>794582</v>
      </c>
      <c r="X35" s="37">
        <f t="shared" si="23"/>
        <v>716526</v>
      </c>
      <c r="Y35" s="37">
        <f t="shared" si="23"/>
        <v>33827</v>
      </c>
      <c r="Z35" s="37">
        <f t="shared" si="23"/>
        <v>1305</v>
      </c>
      <c r="AA35" s="37">
        <f t="shared" si="23"/>
        <v>42924</v>
      </c>
      <c r="AB35" s="37">
        <f t="shared" si="23"/>
        <v>0</v>
      </c>
      <c r="AC35" s="97">
        <f t="shared" ref="AC35:AC92" si="24">P35/C35*100</f>
        <v>21.313756273468883</v>
      </c>
      <c r="AD35" s="48"/>
      <c r="AE35" s="49"/>
      <c r="AF35" s="37">
        <f t="shared" ref="AF35" si="25">AF36+AF37</f>
        <v>120</v>
      </c>
    </row>
    <row r="36" spans="1:33">
      <c r="A36" s="15" t="s">
        <v>8</v>
      </c>
      <c r="B36" s="2" t="s">
        <v>28</v>
      </c>
      <c r="C36" s="58">
        <f t="shared" ref="C36:H36" si="26">C137+C156+C176</f>
        <v>12096</v>
      </c>
      <c r="D36" s="58">
        <f t="shared" si="26"/>
        <v>12096</v>
      </c>
      <c r="E36" s="58">
        <f t="shared" si="26"/>
        <v>0</v>
      </c>
      <c r="F36" s="58">
        <f t="shared" si="26"/>
        <v>12096</v>
      </c>
      <c r="G36" s="58">
        <f t="shared" si="26"/>
        <v>0</v>
      </c>
      <c r="H36" s="58">
        <f t="shared" si="26"/>
        <v>0</v>
      </c>
      <c r="I36" s="39">
        <f t="shared" si="20"/>
        <v>0</v>
      </c>
      <c r="J36" s="39">
        <f t="shared" si="21"/>
        <v>0</v>
      </c>
      <c r="K36" s="58">
        <f t="shared" ref="K36:AB36" si="27">K137+K156+K176</f>
        <v>0</v>
      </c>
      <c r="L36" s="58">
        <f t="shared" si="27"/>
        <v>0</v>
      </c>
      <c r="M36" s="58">
        <f t="shared" si="27"/>
        <v>0</v>
      </c>
      <c r="N36" s="58">
        <f t="shared" si="27"/>
        <v>0</v>
      </c>
      <c r="O36" s="58">
        <f t="shared" si="27"/>
        <v>0</v>
      </c>
      <c r="P36" s="58">
        <f t="shared" si="27"/>
        <v>0</v>
      </c>
      <c r="Q36" s="58">
        <f t="shared" si="27"/>
        <v>0</v>
      </c>
      <c r="R36" s="58">
        <f t="shared" si="27"/>
        <v>0</v>
      </c>
      <c r="S36" s="58">
        <f t="shared" si="27"/>
        <v>0</v>
      </c>
      <c r="T36" s="58">
        <f t="shared" si="27"/>
        <v>0</v>
      </c>
      <c r="U36" s="58">
        <f t="shared" si="27"/>
        <v>0</v>
      </c>
      <c r="V36" s="58">
        <f t="shared" si="27"/>
        <v>0</v>
      </c>
      <c r="W36" s="58">
        <f t="shared" si="27"/>
        <v>0</v>
      </c>
      <c r="X36" s="58">
        <f t="shared" si="27"/>
        <v>0</v>
      </c>
      <c r="Y36" s="58">
        <f t="shared" si="27"/>
        <v>0</v>
      </c>
      <c r="Z36" s="58">
        <f t="shared" si="27"/>
        <v>0</v>
      </c>
      <c r="AA36" s="58">
        <f t="shared" si="27"/>
        <v>0</v>
      </c>
      <c r="AB36" s="58">
        <f t="shared" si="27"/>
        <v>0</v>
      </c>
      <c r="AC36" s="94">
        <f t="shared" si="24"/>
        <v>0</v>
      </c>
      <c r="AD36" s="20">
        <v>0</v>
      </c>
      <c r="AE36" s="44">
        <v>0</v>
      </c>
      <c r="AF36" s="58">
        <f>AF137+AF156+AF176</f>
        <v>4</v>
      </c>
    </row>
    <row r="37" spans="1:33">
      <c r="A37" s="15" t="s">
        <v>21</v>
      </c>
      <c r="B37" s="2" t="s">
        <v>29</v>
      </c>
      <c r="C37" s="34">
        <f t="shared" ref="C37:H37" si="28">C53+C59+C68+C139+C159+C178+C193+C222+C230+C235+C246+C252+C264</f>
        <v>5752336.0608534319</v>
      </c>
      <c r="D37" s="34">
        <f t="shared" si="28"/>
        <v>2425809.6935064937</v>
      </c>
      <c r="E37" s="34">
        <f t="shared" si="28"/>
        <v>902336</v>
      </c>
      <c r="F37" s="34">
        <f t="shared" si="28"/>
        <v>1537023.6935064935</v>
      </c>
      <c r="G37" s="34">
        <f t="shared" si="28"/>
        <v>0</v>
      </c>
      <c r="H37" s="34">
        <f t="shared" si="28"/>
        <v>0</v>
      </c>
      <c r="I37" s="39">
        <f t="shared" si="20"/>
        <v>3312976.3673469387</v>
      </c>
      <c r="J37" s="39">
        <f t="shared" si="21"/>
        <v>3110826.3673469387</v>
      </c>
      <c r="K37" s="34">
        <f t="shared" ref="K37:R37" si="29">K53+K59+K68+K139+K159+K178+K193+K222+K230+K235+K246+K252+K264</f>
        <v>2754044</v>
      </c>
      <c r="L37" s="34">
        <f t="shared" si="29"/>
        <v>95317</v>
      </c>
      <c r="M37" s="34">
        <f t="shared" si="29"/>
        <v>46640.36734693878</v>
      </c>
      <c r="N37" s="34">
        <f t="shared" si="29"/>
        <v>214825</v>
      </c>
      <c r="O37" s="34">
        <f t="shared" si="29"/>
        <v>202150</v>
      </c>
      <c r="P37" s="34">
        <f t="shared" si="29"/>
        <v>1228617</v>
      </c>
      <c r="Q37" s="34">
        <f t="shared" si="29"/>
        <v>434035</v>
      </c>
      <c r="R37" s="34">
        <f t="shared" si="29"/>
        <v>88689</v>
      </c>
      <c r="S37" s="34">
        <f>S53+S59+S68+S139+S159+S178+S193+S222+S230+S235+S246+S252+S264+3</f>
        <v>345349</v>
      </c>
      <c r="T37" s="34">
        <f t="shared" ref="T37:AB37" si="30">T53+T59+T68+T139+T159+T178+T193+T222+T230+T235+T246+T252+T264</f>
        <v>0</v>
      </c>
      <c r="U37" s="34">
        <f t="shared" si="30"/>
        <v>0</v>
      </c>
      <c r="V37" s="34">
        <f t="shared" si="30"/>
        <v>794582</v>
      </c>
      <c r="W37" s="34">
        <f t="shared" si="30"/>
        <v>794582</v>
      </c>
      <c r="X37" s="34">
        <f t="shared" si="30"/>
        <v>716526</v>
      </c>
      <c r="Y37" s="34">
        <f t="shared" si="30"/>
        <v>33827</v>
      </c>
      <c r="Z37" s="34">
        <f t="shared" si="30"/>
        <v>1305</v>
      </c>
      <c r="AA37" s="34">
        <f t="shared" si="30"/>
        <v>42924</v>
      </c>
      <c r="AB37" s="34">
        <f t="shared" si="30"/>
        <v>0</v>
      </c>
      <c r="AC37" s="94">
        <f t="shared" si="24"/>
        <v>21.358574794702086</v>
      </c>
      <c r="AD37" s="20">
        <v>0</v>
      </c>
      <c r="AE37" s="44">
        <v>0</v>
      </c>
      <c r="AF37" s="34">
        <f>AF53+AF59+AF68+AF139+AF159+AF178+AF193+AF222+AF230+AF235+AF246+AF252+AF264</f>
        <v>116</v>
      </c>
    </row>
    <row r="38" spans="1:33">
      <c r="A38" s="20" t="s">
        <v>30</v>
      </c>
      <c r="B38" s="2" t="s">
        <v>31</v>
      </c>
      <c r="C38" s="34">
        <f t="shared" ref="C38:H38" si="31">C54+C60+C69+C140+C160+C179+C194+C223+C236+C247+C253</f>
        <v>2362431</v>
      </c>
      <c r="D38" s="34">
        <f t="shared" si="31"/>
        <v>1450731</v>
      </c>
      <c r="E38" s="34">
        <f t="shared" si="31"/>
        <v>640657</v>
      </c>
      <c r="F38" s="34">
        <f t="shared" si="31"/>
        <v>823624</v>
      </c>
      <c r="G38" s="34">
        <f t="shared" si="31"/>
        <v>0</v>
      </c>
      <c r="H38" s="34">
        <f t="shared" si="31"/>
        <v>0</v>
      </c>
      <c r="I38" s="39">
        <f t="shared" si="20"/>
        <v>898150</v>
      </c>
      <c r="J38" s="39">
        <f t="shared" si="21"/>
        <v>696000</v>
      </c>
      <c r="K38" s="34">
        <f t="shared" ref="K38:AB38" si="32">K54+K60+K69+K140+K160+K179+K194+K223+K236+K247+K253</f>
        <v>696000</v>
      </c>
      <c r="L38" s="34">
        <f t="shared" si="32"/>
        <v>0</v>
      </c>
      <c r="M38" s="34">
        <f t="shared" si="32"/>
        <v>0</v>
      </c>
      <c r="N38" s="34">
        <f t="shared" si="32"/>
        <v>0</v>
      </c>
      <c r="O38" s="34">
        <f t="shared" si="32"/>
        <v>202150</v>
      </c>
      <c r="P38" s="34">
        <f t="shared" si="32"/>
        <v>221628</v>
      </c>
      <c r="Q38" s="34">
        <f t="shared" si="32"/>
        <v>117513</v>
      </c>
      <c r="R38" s="34">
        <f t="shared" si="32"/>
        <v>38388</v>
      </c>
      <c r="S38" s="34">
        <f t="shared" si="32"/>
        <v>79125</v>
      </c>
      <c r="T38" s="34">
        <f t="shared" si="32"/>
        <v>0</v>
      </c>
      <c r="U38" s="34">
        <f t="shared" si="32"/>
        <v>0</v>
      </c>
      <c r="V38" s="34">
        <f t="shared" si="32"/>
        <v>104115</v>
      </c>
      <c r="W38" s="34">
        <f t="shared" si="32"/>
        <v>104115</v>
      </c>
      <c r="X38" s="34">
        <f t="shared" si="32"/>
        <v>104115</v>
      </c>
      <c r="Y38" s="34">
        <f t="shared" si="32"/>
        <v>0</v>
      </c>
      <c r="Z38" s="34">
        <f t="shared" si="32"/>
        <v>0</v>
      </c>
      <c r="AA38" s="34">
        <f t="shared" si="32"/>
        <v>0</v>
      </c>
      <c r="AB38" s="34">
        <f t="shared" si="32"/>
        <v>0</v>
      </c>
      <c r="AC38" s="94">
        <f t="shared" si="24"/>
        <v>9.381353360161631</v>
      </c>
      <c r="AD38" s="20">
        <v>0</v>
      </c>
      <c r="AE38" s="44">
        <v>0</v>
      </c>
      <c r="AF38" s="34">
        <f>AF54+AF60+AF69+AF140+AF160+AF179+AF194+AF223+AF236+AF247+AF253</f>
        <v>59</v>
      </c>
      <c r="AG38" s="57">
        <f>59-AF38</f>
        <v>0</v>
      </c>
    </row>
    <row r="39" spans="1:33">
      <c r="A39" s="17" t="s">
        <v>52</v>
      </c>
      <c r="B39" s="18" t="s">
        <v>32</v>
      </c>
      <c r="C39" s="36">
        <f t="shared" ref="C39:H39" si="33">C61+C70+C141+C161+C180+C195+C224+C237+C254</f>
        <v>2117378</v>
      </c>
      <c r="D39" s="36">
        <f t="shared" si="33"/>
        <v>1219228</v>
      </c>
      <c r="E39" s="36">
        <f t="shared" si="33"/>
        <v>563083</v>
      </c>
      <c r="F39" s="36">
        <f t="shared" si="33"/>
        <v>656145</v>
      </c>
      <c r="G39" s="36">
        <f t="shared" si="33"/>
        <v>0</v>
      </c>
      <c r="H39" s="36">
        <f t="shared" si="33"/>
        <v>0</v>
      </c>
      <c r="I39" s="39">
        <f t="shared" si="20"/>
        <v>898150</v>
      </c>
      <c r="J39" s="39">
        <f t="shared" si="21"/>
        <v>696000</v>
      </c>
      <c r="K39" s="36">
        <f t="shared" ref="K39:AB39" si="34">K61+K70+K141+K161+K180+K195+K224+K237+K254</f>
        <v>696000</v>
      </c>
      <c r="L39" s="36">
        <f t="shared" si="34"/>
        <v>0</v>
      </c>
      <c r="M39" s="36">
        <f t="shared" si="34"/>
        <v>0</v>
      </c>
      <c r="N39" s="36">
        <f t="shared" si="34"/>
        <v>0</v>
      </c>
      <c r="O39" s="36">
        <f t="shared" si="34"/>
        <v>202150</v>
      </c>
      <c r="P39" s="36">
        <f t="shared" si="34"/>
        <v>187850</v>
      </c>
      <c r="Q39" s="36">
        <f t="shared" si="34"/>
        <v>83735</v>
      </c>
      <c r="R39" s="36">
        <f t="shared" si="34"/>
        <v>26239</v>
      </c>
      <c r="S39" s="36">
        <f t="shared" si="34"/>
        <v>57496</v>
      </c>
      <c r="T39" s="36">
        <f t="shared" si="34"/>
        <v>0</v>
      </c>
      <c r="U39" s="36">
        <f t="shared" si="34"/>
        <v>0</v>
      </c>
      <c r="V39" s="36">
        <f t="shared" si="34"/>
        <v>104115</v>
      </c>
      <c r="W39" s="36">
        <f t="shared" si="34"/>
        <v>104115</v>
      </c>
      <c r="X39" s="36">
        <f t="shared" si="34"/>
        <v>104115</v>
      </c>
      <c r="Y39" s="36">
        <f t="shared" si="34"/>
        <v>0</v>
      </c>
      <c r="Z39" s="36">
        <f t="shared" si="34"/>
        <v>0</v>
      </c>
      <c r="AA39" s="36">
        <f t="shared" si="34"/>
        <v>0</v>
      </c>
      <c r="AB39" s="36">
        <f t="shared" si="34"/>
        <v>0</v>
      </c>
      <c r="AC39" s="98">
        <f t="shared" si="24"/>
        <v>8.8718216586740777</v>
      </c>
      <c r="AD39" s="46">
        <v>0</v>
      </c>
      <c r="AE39" s="47">
        <v>0</v>
      </c>
    </row>
    <row r="40" spans="1:33">
      <c r="A40" s="17" t="s">
        <v>46</v>
      </c>
      <c r="B40" s="18" t="s">
        <v>33</v>
      </c>
      <c r="C40" s="36">
        <f t="shared" ref="C40:H40" si="35">C72+C148+C183+C204+C227+C240+C248+C257</f>
        <v>236529</v>
      </c>
      <c r="D40" s="36">
        <f t="shared" si="35"/>
        <v>222979</v>
      </c>
      <c r="E40" s="36">
        <f t="shared" si="35"/>
        <v>69050</v>
      </c>
      <c r="F40" s="36">
        <f t="shared" si="35"/>
        <v>167479</v>
      </c>
      <c r="G40" s="36">
        <f t="shared" si="35"/>
        <v>0</v>
      </c>
      <c r="H40" s="36">
        <f t="shared" si="35"/>
        <v>0</v>
      </c>
      <c r="I40" s="39">
        <f t="shared" si="20"/>
        <v>0</v>
      </c>
      <c r="J40" s="39">
        <f t="shared" si="21"/>
        <v>0</v>
      </c>
      <c r="K40" s="36">
        <f t="shared" ref="K40:AB40" si="36">K72+K148+K183+K204+K227+K240+K248+K257</f>
        <v>0</v>
      </c>
      <c r="L40" s="36">
        <f t="shared" si="36"/>
        <v>0</v>
      </c>
      <c r="M40" s="36">
        <f t="shared" si="36"/>
        <v>0</v>
      </c>
      <c r="N40" s="36">
        <f t="shared" si="36"/>
        <v>0</v>
      </c>
      <c r="O40" s="36">
        <f t="shared" si="36"/>
        <v>0</v>
      </c>
      <c r="P40" s="36">
        <f t="shared" si="36"/>
        <v>32383</v>
      </c>
      <c r="Q40" s="36">
        <f t="shared" si="36"/>
        <v>32383</v>
      </c>
      <c r="R40" s="36">
        <f t="shared" si="36"/>
        <v>10754</v>
      </c>
      <c r="S40" s="36">
        <f t="shared" si="36"/>
        <v>21629</v>
      </c>
      <c r="T40" s="36">
        <f t="shared" si="36"/>
        <v>0</v>
      </c>
      <c r="U40" s="36">
        <f t="shared" si="36"/>
        <v>0</v>
      </c>
      <c r="V40" s="36">
        <f t="shared" si="36"/>
        <v>0</v>
      </c>
      <c r="W40" s="36">
        <f t="shared" si="36"/>
        <v>0</v>
      </c>
      <c r="X40" s="36">
        <f t="shared" si="36"/>
        <v>0</v>
      </c>
      <c r="Y40" s="36">
        <f t="shared" si="36"/>
        <v>0</v>
      </c>
      <c r="Z40" s="36">
        <f t="shared" si="36"/>
        <v>0</v>
      </c>
      <c r="AA40" s="36">
        <f t="shared" si="36"/>
        <v>0</v>
      </c>
      <c r="AB40" s="36">
        <f t="shared" si="36"/>
        <v>0</v>
      </c>
      <c r="AC40" s="98">
        <f t="shared" si="24"/>
        <v>13.690921620604662</v>
      </c>
      <c r="AD40" s="46">
        <v>0</v>
      </c>
      <c r="AE40" s="47">
        <v>0</v>
      </c>
    </row>
    <row r="41" spans="1:33">
      <c r="A41" s="20" t="s">
        <v>34</v>
      </c>
      <c r="B41" s="2" t="s">
        <v>35</v>
      </c>
      <c r="C41" s="34">
        <f t="shared" ref="C41:H41" si="37">C64+C94+C152+C163+C185+C208+C231+C242+C265</f>
        <v>3389905.0608534324</v>
      </c>
      <c r="D41" s="34">
        <f t="shared" si="37"/>
        <v>975078.69350649347</v>
      </c>
      <c r="E41" s="34">
        <f t="shared" si="37"/>
        <v>261679</v>
      </c>
      <c r="F41" s="34">
        <f t="shared" si="37"/>
        <v>713399.69350649347</v>
      </c>
      <c r="G41" s="34">
        <f t="shared" si="37"/>
        <v>0</v>
      </c>
      <c r="H41" s="34">
        <f t="shared" si="37"/>
        <v>0</v>
      </c>
      <c r="I41" s="39">
        <f t="shared" si="20"/>
        <v>2414826.3673469387</v>
      </c>
      <c r="J41" s="39">
        <f t="shared" si="21"/>
        <v>2414826.3673469387</v>
      </c>
      <c r="K41" s="34">
        <f t="shared" ref="K41:AB41" si="38">K64+K94+K152+K163+K185+K208+K231+K242+K265</f>
        <v>2058044</v>
      </c>
      <c r="L41" s="34">
        <f t="shared" si="38"/>
        <v>95317</v>
      </c>
      <c r="M41" s="34">
        <f t="shared" si="38"/>
        <v>46640.36734693878</v>
      </c>
      <c r="N41" s="34">
        <f t="shared" si="38"/>
        <v>214825</v>
      </c>
      <c r="O41" s="34">
        <f t="shared" si="38"/>
        <v>0</v>
      </c>
      <c r="P41" s="34">
        <f t="shared" si="38"/>
        <v>1006989</v>
      </c>
      <c r="Q41" s="34">
        <f t="shared" si="38"/>
        <v>316522</v>
      </c>
      <c r="R41" s="34">
        <f t="shared" si="38"/>
        <v>50301</v>
      </c>
      <c r="S41" s="34">
        <f t="shared" si="38"/>
        <v>266221</v>
      </c>
      <c r="T41" s="34">
        <f t="shared" si="38"/>
        <v>0</v>
      </c>
      <c r="U41" s="34">
        <f t="shared" si="38"/>
        <v>0</v>
      </c>
      <c r="V41" s="34">
        <f t="shared" si="38"/>
        <v>690467</v>
      </c>
      <c r="W41" s="34">
        <f t="shared" si="38"/>
        <v>690467</v>
      </c>
      <c r="X41" s="34">
        <f t="shared" si="38"/>
        <v>612411</v>
      </c>
      <c r="Y41" s="34">
        <f t="shared" si="38"/>
        <v>33827</v>
      </c>
      <c r="Z41" s="34">
        <f t="shared" si="38"/>
        <v>1305</v>
      </c>
      <c r="AA41" s="34">
        <f t="shared" si="38"/>
        <v>42924</v>
      </c>
      <c r="AB41" s="34">
        <f t="shared" si="38"/>
        <v>0</v>
      </c>
      <c r="AC41" s="94">
        <f t="shared" si="24"/>
        <v>29.705522187883442</v>
      </c>
      <c r="AD41" s="20"/>
      <c r="AE41" s="44"/>
      <c r="AF41" s="34">
        <f>AF64+AF94+AF152+AF163+AF185+AF208+AF231+AF242+AF265</f>
        <v>57</v>
      </c>
      <c r="AG41" s="57">
        <f>57-AF41</f>
        <v>0</v>
      </c>
    </row>
    <row r="42" spans="1:33">
      <c r="A42" s="46" t="s">
        <v>209</v>
      </c>
      <c r="B42" s="18" t="s">
        <v>210</v>
      </c>
      <c r="C42" s="36">
        <f>C209</f>
        <v>2222755</v>
      </c>
      <c r="D42" s="36">
        <f>D209</f>
        <v>267755</v>
      </c>
      <c r="E42" s="36">
        <f t="shared" ref="E42:AB42" si="39">E209</f>
        <v>14692</v>
      </c>
      <c r="F42" s="36">
        <f t="shared" si="39"/>
        <v>253063</v>
      </c>
      <c r="G42" s="36">
        <f t="shared" si="39"/>
        <v>0</v>
      </c>
      <c r="H42" s="36">
        <f t="shared" si="39"/>
        <v>0</v>
      </c>
      <c r="I42" s="39">
        <f t="shared" si="20"/>
        <v>1955000</v>
      </c>
      <c r="J42" s="39">
        <f t="shared" si="21"/>
        <v>1955000</v>
      </c>
      <c r="K42" s="36">
        <f t="shared" si="39"/>
        <v>1955000</v>
      </c>
      <c r="L42" s="36">
        <f t="shared" si="39"/>
        <v>0</v>
      </c>
      <c r="M42" s="36">
        <f t="shared" si="39"/>
        <v>0</v>
      </c>
      <c r="N42" s="36">
        <f t="shared" si="39"/>
        <v>0</v>
      </c>
      <c r="O42" s="36">
        <f t="shared" si="39"/>
        <v>0</v>
      </c>
      <c r="P42" s="36">
        <f t="shared" si="39"/>
        <v>804088</v>
      </c>
      <c r="Q42" s="36">
        <f t="shared" si="39"/>
        <v>232443</v>
      </c>
      <c r="R42" s="36">
        <f t="shared" si="39"/>
        <v>0</v>
      </c>
      <c r="S42" s="36">
        <f t="shared" si="39"/>
        <v>232443</v>
      </c>
      <c r="T42" s="36">
        <f t="shared" si="39"/>
        <v>0</v>
      </c>
      <c r="U42" s="36">
        <f t="shared" si="39"/>
        <v>0</v>
      </c>
      <c r="V42" s="36">
        <f t="shared" si="39"/>
        <v>571645</v>
      </c>
      <c r="W42" s="36">
        <f t="shared" si="39"/>
        <v>571645</v>
      </c>
      <c r="X42" s="36">
        <f t="shared" si="39"/>
        <v>571645</v>
      </c>
      <c r="Y42" s="36">
        <f t="shared" si="39"/>
        <v>0</v>
      </c>
      <c r="Z42" s="36">
        <f t="shared" si="39"/>
        <v>0</v>
      </c>
      <c r="AA42" s="36">
        <f t="shared" si="39"/>
        <v>0</v>
      </c>
      <c r="AB42" s="36">
        <f t="shared" si="39"/>
        <v>0</v>
      </c>
      <c r="AC42" s="98">
        <f t="shared" si="24"/>
        <v>36.17528697494776</v>
      </c>
      <c r="AD42" s="46"/>
      <c r="AE42" s="47"/>
      <c r="AG42" s="57"/>
    </row>
    <row r="43" spans="1:33">
      <c r="A43" s="17" t="s">
        <v>52</v>
      </c>
      <c r="B43" s="18" t="s">
        <v>32</v>
      </c>
      <c r="C43" s="36">
        <f t="shared" ref="C43:H43" si="40">C65+C95+C153+C211+C232</f>
        <v>397545</v>
      </c>
      <c r="D43" s="36">
        <f t="shared" si="40"/>
        <v>367545</v>
      </c>
      <c r="E43" s="36">
        <f t="shared" si="40"/>
        <v>160808</v>
      </c>
      <c r="F43" s="36">
        <f t="shared" si="40"/>
        <v>206737</v>
      </c>
      <c r="G43" s="36">
        <f t="shared" si="40"/>
        <v>0</v>
      </c>
      <c r="H43" s="36">
        <f t="shared" si="40"/>
        <v>0</v>
      </c>
      <c r="I43" s="39">
        <f t="shared" si="20"/>
        <v>30000</v>
      </c>
      <c r="J43" s="39">
        <f t="shared" si="21"/>
        <v>30000</v>
      </c>
      <c r="K43" s="36">
        <f t="shared" ref="K43:AB43" si="41">K65+K95+K153+K211+K232</f>
        <v>30000</v>
      </c>
      <c r="L43" s="36">
        <f t="shared" si="41"/>
        <v>0</v>
      </c>
      <c r="M43" s="36">
        <f t="shared" si="41"/>
        <v>0</v>
      </c>
      <c r="N43" s="36">
        <f t="shared" si="41"/>
        <v>0</v>
      </c>
      <c r="O43" s="36">
        <f t="shared" si="41"/>
        <v>0</v>
      </c>
      <c r="P43" s="36">
        <f t="shared" si="41"/>
        <v>102331</v>
      </c>
      <c r="Q43" s="36">
        <f t="shared" si="41"/>
        <v>72331</v>
      </c>
      <c r="R43" s="36">
        <f t="shared" si="41"/>
        <v>45403</v>
      </c>
      <c r="S43" s="36">
        <f t="shared" si="41"/>
        <v>26928</v>
      </c>
      <c r="T43" s="36">
        <f t="shared" si="41"/>
        <v>0</v>
      </c>
      <c r="U43" s="36">
        <f t="shared" si="41"/>
        <v>0</v>
      </c>
      <c r="V43" s="36">
        <f t="shared" si="41"/>
        <v>30000</v>
      </c>
      <c r="W43" s="36">
        <f t="shared" si="41"/>
        <v>30000</v>
      </c>
      <c r="X43" s="36">
        <f t="shared" si="41"/>
        <v>30000</v>
      </c>
      <c r="Y43" s="36">
        <f t="shared" si="41"/>
        <v>0</v>
      </c>
      <c r="Z43" s="36">
        <f t="shared" si="41"/>
        <v>0</v>
      </c>
      <c r="AA43" s="36">
        <f t="shared" si="41"/>
        <v>0</v>
      </c>
      <c r="AB43" s="36">
        <f t="shared" si="41"/>
        <v>0</v>
      </c>
      <c r="AC43" s="98">
        <f t="shared" si="24"/>
        <v>25.740733753411565</v>
      </c>
      <c r="AD43" s="46"/>
      <c r="AE43" s="47"/>
    </row>
    <row r="44" spans="1:33">
      <c r="A44" s="17" t="s">
        <v>46</v>
      </c>
      <c r="B44" s="18" t="s">
        <v>33</v>
      </c>
      <c r="C44" s="36">
        <f t="shared" ref="C44:H44" si="42">C108+C164+C186+C217+C243+C266</f>
        <v>769605.06085343228</v>
      </c>
      <c r="D44" s="36">
        <f t="shared" si="42"/>
        <v>339778.69350649352</v>
      </c>
      <c r="E44" s="36">
        <f t="shared" si="42"/>
        <v>86179</v>
      </c>
      <c r="F44" s="36">
        <f t="shared" si="42"/>
        <v>253599.6935064935</v>
      </c>
      <c r="G44" s="36">
        <f t="shared" si="42"/>
        <v>0</v>
      </c>
      <c r="H44" s="36">
        <f t="shared" si="42"/>
        <v>0</v>
      </c>
      <c r="I44" s="39">
        <f t="shared" si="20"/>
        <v>429826.36734693882</v>
      </c>
      <c r="J44" s="39">
        <f t="shared" si="21"/>
        <v>429826.36734693882</v>
      </c>
      <c r="K44" s="36">
        <f t="shared" ref="K44:AB44" si="43">K108+K164+K186+K217+K243+K266</f>
        <v>73044</v>
      </c>
      <c r="L44" s="36">
        <f t="shared" si="43"/>
        <v>95317</v>
      </c>
      <c r="M44" s="36">
        <f t="shared" si="43"/>
        <v>46640.36734693878</v>
      </c>
      <c r="N44" s="36">
        <f t="shared" si="43"/>
        <v>214825</v>
      </c>
      <c r="O44" s="36">
        <f t="shared" si="43"/>
        <v>0</v>
      </c>
      <c r="P44" s="36">
        <f t="shared" si="43"/>
        <v>100570</v>
      </c>
      <c r="Q44" s="36">
        <f t="shared" si="43"/>
        <v>11748</v>
      </c>
      <c r="R44" s="36">
        <f t="shared" si="43"/>
        <v>4898</v>
      </c>
      <c r="S44" s="36">
        <f t="shared" si="43"/>
        <v>6850</v>
      </c>
      <c r="T44" s="36">
        <f t="shared" si="43"/>
        <v>0</v>
      </c>
      <c r="U44" s="36">
        <f t="shared" si="43"/>
        <v>0</v>
      </c>
      <c r="V44" s="36">
        <f t="shared" si="43"/>
        <v>88822</v>
      </c>
      <c r="W44" s="36">
        <f t="shared" si="43"/>
        <v>88822</v>
      </c>
      <c r="X44" s="36">
        <f t="shared" si="43"/>
        <v>10766</v>
      </c>
      <c r="Y44" s="36">
        <f t="shared" si="43"/>
        <v>33827</v>
      </c>
      <c r="Z44" s="36">
        <f t="shared" si="43"/>
        <v>1305</v>
      </c>
      <c r="AA44" s="36">
        <f t="shared" si="43"/>
        <v>42924</v>
      </c>
      <c r="AB44" s="36">
        <f t="shared" si="43"/>
        <v>0</v>
      </c>
      <c r="AC44" s="98">
        <f t="shared" si="24"/>
        <v>13.067741509973398</v>
      </c>
      <c r="AD44" s="46"/>
      <c r="AE44" s="47"/>
    </row>
    <row r="45" spans="1:33" hidden="1">
      <c r="A45" s="24" t="s">
        <v>38</v>
      </c>
      <c r="B45" s="25" t="s">
        <v>39</v>
      </c>
      <c r="C45" s="37">
        <f>SUM(C46:C48)</f>
        <v>60663</v>
      </c>
      <c r="D45" s="37">
        <f>SUM(D46:D48)</f>
        <v>60663</v>
      </c>
      <c r="E45" s="37">
        <f t="shared" ref="E45:AB45" si="44">SUM(E46:E48)</f>
        <v>46493</v>
      </c>
      <c r="F45" s="37">
        <f t="shared" si="44"/>
        <v>14170</v>
      </c>
      <c r="G45" s="37">
        <f t="shared" si="44"/>
        <v>0</v>
      </c>
      <c r="H45" s="37">
        <f t="shared" si="44"/>
        <v>0</v>
      </c>
      <c r="I45" s="37">
        <f t="shared" si="44"/>
        <v>0</v>
      </c>
      <c r="J45" s="37">
        <f t="shared" si="44"/>
        <v>0</v>
      </c>
      <c r="K45" s="37">
        <f t="shared" si="44"/>
        <v>0</v>
      </c>
      <c r="L45" s="37">
        <f t="shared" si="44"/>
        <v>0</v>
      </c>
      <c r="M45" s="37">
        <f t="shared" si="44"/>
        <v>0</v>
      </c>
      <c r="N45" s="37">
        <f t="shared" si="44"/>
        <v>0</v>
      </c>
      <c r="O45" s="37">
        <f t="shared" si="44"/>
        <v>0</v>
      </c>
      <c r="P45" s="37">
        <f t="shared" si="44"/>
        <v>648</v>
      </c>
      <c r="Q45" s="37">
        <f t="shared" si="44"/>
        <v>648</v>
      </c>
      <c r="R45" s="37">
        <f t="shared" si="44"/>
        <v>648</v>
      </c>
      <c r="S45" s="37">
        <f t="shared" si="44"/>
        <v>0</v>
      </c>
      <c r="T45" s="37">
        <f t="shared" si="44"/>
        <v>0</v>
      </c>
      <c r="U45" s="37">
        <f t="shared" si="44"/>
        <v>0</v>
      </c>
      <c r="V45" s="37">
        <f t="shared" si="44"/>
        <v>0</v>
      </c>
      <c r="W45" s="37">
        <f t="shared" si="44"/>
        <v>0</v>
      </c>
      <c r="X45" s="37">
        <f t="shared" si="44"/>
        <v>0</v>
      </c>
      <c r="Y45" s="37">
        <f t="shared" si="44"/>
        <v>0</v>
      </c>
      <c r="Z45" s="37">
        <f t="shared" si="44"/>
        <v>0</v>
      </c>
      <c r="AA45" s="37">
        <f t="shared" si="44"/>
        <v>0</v>
      </c>
      <c r="AB45" s="37">
        <f t="shared" si="44"/>
        <v>0</v>
      </c>
      <c r="AC45" s="97">
        <f t="shared" si="24"/>
        <v>1.0681964294545274</v>
      </c>
      <c r="AD45" s="48">
        <v>0</v>
      </c>
      <c r="AE45" s="49">
        <v>0</v>
      </c>
    </row>
    <row r="46" spans="1:33" hidden="1">
      <c r="A46" s="12">
        <v>1</v>
      </c>
      <c r="B46" s="5" t="s">
        <v>40</v>
      </c>
      <c r="C46" s="35">
        <f t="shared" ref="C46:O48" si="45">C322</f>
        <v>32100</v>
      </c>
      <c r="D46" s="35">
        <f t="shared" si="45"/>
        <v>32100</v>
      </c>
      <c r="E46" s="35">
        <f t="shared" si="45"/>
        <v>32100</v>
      </c>
      <c r="F46" s="35">
        <f t="shared" si="45"/>
        <v>0</v>
      </c>
      <c r="G46" s="35">
        <f t="shared" si="45"/>
        <v>0</v>
      </c>
      <c r="H46" s="35">
        <f t="shared" si="45"/>
        <v>0</v>
      </c>
      <c r="I46" s="39">
        <f t="shared" si="20"/>
        <v>0</v>
      </c>
      <c r="J46" s="39">
        <f t="shared" si="21"/>
        <v>0</v>
      </c>
      <c r="K46" s="35">
        <f t="shared" si="45"/>
        <v>0</v>
      </c>
      <c r="L46" s="35"/>
      <c r="M46" s="35"/>
      <c r="N46" s="35"/>
      <c r="O46" s="35">
        <f t="shared" si="45"/>
        <v>0</v>
      </c>
      <c r="P46" s="39">
        <f t="shared" ref="P46:P48" si="46">Q46+V46</f>
        <v>648</v>
      </c>
      <c r="Q46" s="39">
        <f t="shared" ref="Q46:Q48" si="47">R46+S46+T46+U46</f>
        <v>648</v>
      </c>
      <c r="R46" s="35">
        <f t="shared" ref="R46:R48" si="48">R322</f>
        <v>648</v>
      </c>
      <c r="S46" s="35"/>
      <c r="T46" s="35"/>
      <c r="U46" s="35"/>
      <c r="V46" s="35"/>
      <c r="W46" s="35"/>
      <c r="X46" s="35"/>
      <c r="Y46" s="35"/>
      <c r="Z46" s="35"/>
      <c r="AA46" s="35"/>
      <c r="AB46" s="35"/>
      <c r="AC46" s="95">
        <f t="shared" si="24"/>
        <v>2.0186915887850465</v>
      </c>
      <c r="AD46" s="19"/>
      <c r="AE46" s="45"/>
    </row>
    <row r="47" spans="1:33" ht="36" hidden="1">
      <c r="A47" s="12">
        <v>2</v>
      </c>
      <c r="B47" s="5" t="s">
        <v>41</v>
      </c>
      <c r="C47" s="35">
        <f t="shared" si="45"/>
        <v>14170</v>
      </c>
      <c r="D47" s="35">
        <f t="shared" si="45"/>
        <v>14170</v>
      </c>
      <c r="E47" s="35">
        <f t="shared" si="45"/>
        <v>0</v>
      </c>
      <c r="F47" s="35">
        <f t="shared" si="45"/>
        <v>14170</v>
      </c>
      <c r="G47" s="35">
        <f t="shared" si="45"/>
        <v>0</v>
      </c>
      <c r="H47" s="35">
        <f t="shared" si="45"/>
        <v>0</v>
      </c>
      <c r="I47" s="39">
        <f t="shared" si="20"/>
        <v>0</v>
      </c>
      <c r="J47" s="39">
        <f t="shared" si="21"/>
        <v>0</v>
      </c>
      <c r="K47" s="35">
        <f t="shared" si="45"/>
        <v>0</v>
      </c>
      <c r="L47" s="35"/>
      <c r="M47" s="35"/>
      <c r="N47" s="35"/>
      <c r="O47" s="35">
        <f t="shared" si="45"/>
        <v>0</v>
      </c>
      <c r="P47" s="39">
        <f t="shared" si="46"/>
        <v>0</v>
      </c>
      <c r="Q47" s="39">
        <f t="shared" si="47"/>
        <v>0</v>
      </c>
      <c r="R47" s="35">
        <f t="shared" si="48"/>
        <v>0</v>
      </c>
      <c r="S47" s="35"/>
      <c r="T47" s="35"/>
      <c r="U47" s="35"/>
      <c r="V47" s="35"/>
      <c r="W47" s="35"/>
      <c r="X47" s="35"/>
      <c r="Y47" s="35"/>
      <c r="Z47" s="35"/>
      <c r="AA47" s="35"/>
      <c r="AB47" s="35"/>
      <c r="AC47" s="95">
        <f t="shared" si="24"/>
        <v>0</v>
      </c>
      <c r="AD47" s="19"/>
      <c r="AE47" s="45">
        <v>0</v>
      </c>
    </row>
    <row r="48" spans="1:33" ht="36" hidden="1">
      <c r="A48" s="12">
        <v>3</v>
      </c>
      <c r="B48" s="5" t="s">
        <v>42</v>
      </c>
      <c r="C48" s="35">
        <f t="shared" si="45"/>
        <v>14393</v>
      </c>
      <c r="D48" s="35">
        <f t="shared" si="45"/>
        <v>14393</v>
      </c>
      <c r="E48" s="35">
        <f t="shared" si="45"/>
        <v>14393</v>
      </c>
      <c r="F48" s="35">
        <f t="shared" si="45"/>
        <v>0</v>
      </c>
      <c r="G48" s="35">
        <f t="shared" si="45"/>
        <v>0</v>
      </c>
      <c r="H48" s="35">
        <f t="shared" si="45"/>
        <v>0</v>
      </c>
      <c r="I48" s="39">
        <f t="shared" si="20"/>
        <v>0</v>
      </c>
      <c r="J48" s="39">
        <f t="shared" si="21"/>
        <v>0</v>
      </c>
      <c r="K48" s="35">
        <f t="shared" si="45"/>
        <v>0</v>
      </c>
      <c r="L48" s="35"/>
      <c r="M48" s="35"/>
      <c r="N48" s="35"/>
      <c r="O48" s="35">
        <f t="shared" si="45"/>
        <v>0</v>
      </c>
      <c r="P48" s="39">
        <f t="shared" si="46"/>
        <v>0</v>
      </c>
      <c r="Q48" s="39">
        <f t="shared" si="47"/>
        <v>0</v>
      </c>
      <c r="R48" s="35">
        <f t="shared" si="48"/>
        <v>0</v>
      </c>
      <c r="S48" s="35"/>
      <c r="T48" s="35"/>
      <c r="U48" s="35"/>
      <c r="V48" s="35"/>
      <c r="W48" s="35"/>
      <c r="X48" s="35"/>
      <c r="Y48" s="35"/>
      <c r="Z48" s="35"/>
      <c r="AA48" s="35"/>
      <c r="AB48" s="35"/>
      <c r="AC48" s="95">
        <f t="shared" si="24"/>
        <v>0</v>
      </c>
      <c r="AD48" s="19"/>
      <c r="AE48" s="45"/>
    </row>
    <row r="49" spans="1:32" ht="16.5" customHeight="1">
      <c r="A49" s="3"/>
      <c r="B49" s="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99"/>
      <c r="AD49" s="19"/>
      <c r="AE49" s="45"/>
    </row>
    <row r="50" spans="1:32" ht="48" customHeight="1">
      <c r="A50" s="15"/>
      <c r="B50" s="16" t="s">
        <v>43</v>
      </c>
      <c r="C50" s="34">
        <f>C51</f>
        <v>5764432.0608534319</v>
      </c>
      <c r="D50" s="34">
        <f t="shared" ref="D50:AB50" si="49">D51</f>
        <v>2437905.6935064937</v>
      </c>
      <c r="E50" s="34">
        <f t="shared" si="49"/>
        <v>902336</v>
      </c>
      <c r="F50" s="34">
        <f t="shared" si="49"/>
        <v>1549119.6935064935</v>
      </c>
      <c r="G50" s="34">
        <f t="shared" si="49"/>
        <v>0</v>
      </c>
      <c r="H50" s="34">
        <f t="shared" si="49"/>
        <v>0</v>
      </c>
      <c r="I50" s="34">
        <f t="shared" si="49"/>
        <v>3312976.3673469387</v>
      </c>
      <c r="J50" s="34">
        <f t="shared" si="49"/>
        <v>3110826.3673469387</v>
      </c>
      <c r="K50" s="34">
        <f t="shared" si="49"/>
        <v>2754044</v>
      </c>
      <c r="L50" s="34">
        <f t="shared" si="49"/>
        <v>95317</v>
      </c>
      <c r="M50" s="34">
        <f t="shared" si="49"/>
        <v>46640.36734693878</v>
      </c>
      <c r="N50" s="34">
        <f t="shared" si="49"/>
        <v>214825</v>
      </c>
      <c r="O50" s="34">
        <f t="shared" si="49"/>
        <v>202150</v>
      </c>
      <c r="P50" s="34">
        <f t="shared" si="49"/>
        <v>1228617</v>
      </c>
      <c r="Q50" s="34">
        <f t="shared" si="49"/>
        <v>434035</v>
      </c>
      <c r="R50" s="34">
        <f>R51</f>
        <v>88689</v>
      </c>
      <c r="S50" s="34">
        <f t="shared" si="49"/>
        <v>345349</v>
      </c>
      <c r="T50" s="34">
        <f t="shared" si="49"/>
        <v>0</v>
      </c>
      <c r="U50" s="34">
        <f t="shared" si="49"/>
        <v>0</v>
      </c>
      <c r="V50" s="34">
        <f t="shared" si="49"/>
        <v>794582</v>
      </c>
      <c r="W50" s="34">
        <f t="shared" si="49"/>
        <v>794582</v>
      </c>
      <c r="X50" s="34">
        <f t="shared" si="49"/>
        <v>716526</v>
      </c>
      <c r="Y50" s="34">
        <f t="shared" si="49"/>
        <v>33827</v>
      </c>
      <c r="Z50" s="34">
        <f t="shared" si="49"/>
        <v>1305</v>
      </c>
      <c r="AA50" s="34">
        <f t="shared" si="49"/>
        <v>42924</v>
      </c>
      <c r="AB50" s="34">
        <f t="shared" si="49"/>
        <v>0</v>
      </c>
      <c r="AC50" s="94">
        <f t="shared" si="24"/>
        <v>21.313756273468883</v>
      </c>
      <c r="AD50" s="20"/>
      <c r="AE50" s="44"/>
      <c r="AF50" s="34">
        <f t="shared" ref="AF50" si="50">AF51</f>
        <v>120</v>
      </c>
    </row>
    <row r="51" spans="1:32" ht="24.75" customHeight="1">
      <c r="A51" s="16" t="s">
        <v>26</v>
      </c>
      <c r="B51" s="2" t="s">
        <v>44</v>
      </c>
      <c r="C51" s="34">
        <f t="shared" ref="C51:R51" si="51">C52+C58+C67+C136+C155+C174+C251+C263</f>
        <v>5764432.0608534319</v>
      </c>
      <c r="D51" s="34">
        <f t="shared" si="51"/>
        <v>2437905.6935064937</v>
      </c>
      <c r="E51" s="34">
        <f t="shared" si="51"/>
        <v>902336</v>
      </c>
      <c r="F51" s="34">
        <f t="shared" si="51"/>
        <v>1549119.6935064935</v>
      </c>
      <c r="G51" s="34">
        <f t="shared" si="51"/>
        <v>0</v>
      </c>
      <c r="H51" s="34">
        <f t="shared" si="51"/>
        <v>0</v>
      </c>
      <c r="I51" s="34">
        <f t="shared" si="51"/>
        <v>3312976.3673469387</v>
      </c>
      <c r="J51" s="34">
        <f t="shared" si="51"/>
        <v>3110826.3673469387</v>
      </c>
      <c r="K51" s="34">
        <f t="shared" si="51"/>
        <v>2754044</v>
      </c>
      <c r="L51" s="34">
        <f t="shared" si="51"/>
        <v>95317</v>
      </c>
      <c r="M51" s="34">
        <f t="shared" si="51"/>
        <v>46640.36734693878</v>
      </c>
      <c r="N51" s="34">
        <f t="shared" si="51"/>
        <v>214825</v>
      </c>
      <c r="O51" s="34">
        <f t="shared" si="51"/>
        <v>202150</v>
      </c>
      <c r="P51" s="34">
        <f t="shared" si="51"/>
        <v>1228617</v>
      </c>
      <c r="Q51" s="34">
        <f t="shared" si="51"/>
        <v>434035</v>
      </c>
      <c r="R51" s="34">
        <f t="shared" si="51"/>
        <v>88689</v>
      </c>
      <c r="S51" s="34">
        <f>S52+S58+S67+S136+S155+S174+S251+S263+3</f>
        <v>345349</v>
      </c>
      <c r="T51" s="34">
        <f t="shared" ref="T51:AB51" si="52">T52+T58+T67+T136+T155+T174+T251+T263</f>
        <v>0</v>
      </c>
      <c r="U51" s="34">
        <f t="shared" si="52"/>
        <v>0</v>
      </c>
      <c r="V51" s="34">
        <f t="shared" si="52"/>
        <v>794582</v>
      </c>
      <c r="W51" s="34">
        <f t="shared" si="52"/>
        <v>794582</v>
      </c>
      <c r="X51" s="34">
        <f t="shared" si="52"/>
        <v>716526</v>
      </c>
      <c r="Y51" s="34">
        <f t="shared" si="52"/>
        <v>33827</v>
      </c>
      <c r="Z51" s="34">
        <f t="shared" si="52"/>
        <v>1305</v>
      </c>
      <c r="AA51" s="34">
        <f t="shared" si="52"/>
        <v>42924</v>
      </c>
      <c r="AB51" s="34">
        <f t="shared" si="52"/>
        <v>0</v>
      </c>
      <c r="AC51" s="94">
        <f t="shared" si="24"/>
        <v>21.313756273468883</v>
      </c>
      <c r="AD51" s="20">
        <v>0</v>
      </c>
      <c r="AE51" s="44">
        <v>0</v>
      </c>
      <c r="AF51" s="34">
        <f>AF52+AF58+AF67+AF136+AF155+AF174+AF251+AF263</f>
        <v>120</v>
      </c>
    </row>
    <row r="52" spans="1:32">
      <c r="A52" s="24" t="s">
        <v>8</v>
      </c>
      <c r="B52" s="25" t="s">
        <v>45</v>
      </c>
      <c r="C52" s="37">
        <f>C53</f>
        <v>8524</v>
      </c>
      <c r="D52" s="37">
        <f t="shared" ref="D52:AB53" si="53">D53</f>
        <v>8524</v>
      </c>
      <c r="E52" s="37">
        <f t="shared" si="53"/>
        <v>8524</v>
      </c>
      <c r="F52" s="37">
        <f t="shared" si="53"/>
        <v>0</v>
      </c>
      <c r="G52" s="37">
        <f t="shared" si="53"/>
        <v>0</v>
      </c>
      <c r="H52" s="37">
        <f t="shared" si="53"/>
        <v>0</v>
      </c>
      <c r="I52" s="37">
        <f t="shared" si="53"/>
        <v>0</v>
      </c>
      <c r="J52" s="37">
        <f t="shared" si="53"/>
        <v>0</v>
      </c>
      <c r="K52" s="37">
        <f t="shared" si="53"/>
        <v>0</v>
      </c>
      <c r="L52" s="37">
        <f t="shared" si="53"/>
        <v>0</v>
      </c>
      <c r="M52" s="37">
        <f t="shared" si="53"/>
        <v>0</v>
      </c>
      <c r="N52" s="37">
        <f t="shared" si="53"/>
        <v>0</v>
      </c>
      <c r="O52" s="37">
        <f t="shared" si="53"/>
        <v>0</v>
      </c>
      <c r="P52" s="37">
        <f t="shared" si="53"/>
        <v>1395</v>
      </c>
      <c r="Q52" s="37">
        <f t="shared" si="53"/>
        <v>1395</v>
      </c>
      <c r="R52" s="37">
        <f t="shared" si="53"/>
        <v>1395</v>
      </c>
      <c r="S52" s="37">
        <f t="shared" si="53"/>
        <v>0</v>
      </c>
      <c r="T52" s="37">
        <f t="shared" si="53"/>
        <v>0</v>
      </c>
      <c r="U52" s="37">
        <f t="shared" si="53"/>
        <v>0</v>
      </c>
      <c r="V52" s="37">
        <f t="shared" si="53"/>
        <v>0</v>
      </c>
      <c r="W52" s="37">
        <f t="shared" si="53"/>
        <v>0</v>
      </c>
      <c r="X52" s="37">
        <f t="shared" si="53"/>
        <v>0</v>
      </c>
      <c r="Y52" s="37">
        <f t="shared" si="53"/>
        <v>0</v>
      </c>
      <c r="Z52" s="37">
        <f t="shared" si="53"/>
        <v>0</v>
      </c>
      <c r="AA52" s="37">
        <f t="shared" si="53"/>
        <v>0</v>
      </c>
      <c r="AB52" s="37">
        <f t="shared" si="53"/>
        <v>0</v>
      </c>
      <c r="AC52" s="97">
        <f t="shared" si="24"/>
        <v>16.365556076959173</v>
      </c>
      <c r="AD52" s="48"/>
      <c r="AE52" s="49"/>
      <c r="AF52" s="37">
        <f t="shared" ref="AF52:AF54" si="54">AF53</f>
        <v>2</v>
      </c>
    </row>
    <row r="53" spans="1:32">
      <c r="A53" s="15" t="s">
        <v>38</v>
      </c>
      <c r="B53" s="2" t="s">
        <v>29</v>
      </c>
      <c r="C53" s="34">
        <f>C54</f>
        <v>8524</v>
      </c>
      <c r="D53" s="34">
        <f t="shared" si="53"/>
        <v>8524</v>
      </c>
      <c r="E53" s="34">
        <f t="shared" si="53"/>
        <v>8524</v>
      </c>
      <c r="F53" s="34">
        <f t="shared" si="53"/>
        <v>0</v>
      </c>
      <c r="G53" s="34">
        <f t="shared" si="53"/>
        <v>0</v>
      </c>
      <c r="H53" s="34">
        <f t="shared" si="53"/>
        <v>0</v>
      </c>
      <c r="I53" s="34">
        <f t="shared" si="53"/>
        <v>0</v>
      </c>
      <c r="J53" s="34">
        <f t="shared" si="53"/>
        <v>0</v>
      </c>
      <c r="K53" s="34">
        <f t="shared" si="53"/>
        <v>0</v>
      </c>
      <c r="L53" s="34">
        <f t="shared" si="53"/>
        <v>0</v>
      </c>
      <c r="M53" s="34">
        <f t="shared" si="53"/>
        <v>0</v>
      </c>
      <c r="N53" s="34">
        <f t="shared" si="53"/>
        <v>0</v>
      </c>
      <c r="O53" s="34">
        <f t="shared" si="53"/>
        <v>0</v>
      </c>
      <c r="P53" s="34">
        <f t="shared" si="53"/>
        <v>1395</v>
      </c>
      <c r="Q53" s="34">
        <f t="shared" si="53"/>
        <v>1395</v>
      </c>
      <c r="R53" s="34">
        <f t="shared" si="53"/>
        <v>1395</v>
      </c>
      <c r="S53" s="34">
        <f t="shared" si="53"/>
        <v>0</v>
      </c>
      <c r="T53" s="34">
        <f t="shared" si="53"/>
        <v>0</v>
      </c>
      <c r="U53" s="34">
        <f t="shared" si="53"/>
        <v>0</v>
      </c>
      <c r="V53" s="34">
        <f t="shared" si="53"/>
        <v>0</v>
      </c>
      <c r="W53" s="34">
        <f t="shared" si="53"/>
        <v>0</v>
      </c>
      <c r="X53" s="34">
        <f t="shared" si="53"/>
        <v>0</v>
      </c>
      <c r="Y53" s="34">
        <f t="shared" si="53"/>
        <v>0</v>
      </c>
      <c r="Z53" s="34">
        <f t="shared" si="53"/>
        <v>0</v>
      </c>
      <c r="AA53" s="34">
        <f t="shared" si="53"/>
        <v>0</v>
      </c>
      <c r="AB53" s="34">
        <f t="shared" si="53"/>
        <v>0</v>
      </c>
      <c r="AC53" s="94">
        <f t="shared" si="24"/>
        <v>16.365556076959173</v>
      </c>
      <c r="AD53" s="20"/>
      <c r="AE53" s="44"/>
      <c r="AF53" s="34">
        <f t="shared" si="54"/>
        <v>2</v>
      </c>
    </row>
    <row r="54" spans="1:32">
      <c r="A54" s="16" t="s">
        <v>30</v>
      </c>
      <c r="B54" s="2" t="s">
        <v>31</v>
      </c>
      <c r="C54" s="34">
        <f>C55</f>
        <v>8524</v>
      </c>
      <c r="D54" s="34">
        <f t="shared" ref="D54:AB54" si="55">D55</f>
        <v>8524</v>
      </c>
      <c r="E54" s="34">
        <f t="shared" si="55"/>
        <v>8524</v>
      </c>
      <c r="F54" s="34">
        <f t="shared" si="55"/>
        <v>0</v>
      </c>
      <c r="G54" s="34">
        <f t="shared" si="55"/>
        <v>0</v>
      </c>
      <c r="H54" s="34">
        <f t="shared" si="55"/>
        <v>0</v>
      </c>
      <c r="I54" s="34">
        <f t="shared" si="55"/>
        <v>0</v>
      </c>
      <c r="J54" s="34">
        <f t="shared" si="55"/>
        <v>0</v>
      </c>
      <c r="K54" s="34">
        <f t="shared" si="55"/>
        <v>0</v>
      </c>
      <c r="L54" s="34">
        <f t="shared" si="55"/>
        <v>0</v>
      </c>
      <c r="M54" s="34">
        <f t="shared" si="55"/>
        <v>0</v>
      </c>
      <c r="N54" s="34">
        <f t="shared" si="55"/>
        <v>0</v>
      </c>
      <c r="O54" s="34">
        <f t="shared" si="55"/>
        <v>0</v>
      </c>
      <c r="P54" s="34">
        <f t="shared" si="55"/>
        <v>1395</v>
      </c>
      <c r="Q54" s="34">
        <f t="shared" si="55"/>
        <v>1395</v>
      </c>
      <c r="R54" s="34">
        <f t="shared" si="55"/>
        <v>1395</v>
      </c>
      <c r="S54" s="34">
        <f t="shared" si="55"/>
        <v>0</v>
      </c>
      <c r="T54" s="34">
        <f t="shared" si="55"/>
        <v>0</v>
      </c>
      <c r="U54" s="34">
        <f t="shared" si="55"/>
        <v>0</v>
      </c>
      <c r="V54" s="34">
        <f t="shared" si="55"/>
        <v>0</v>
      </c>
      <c r="W54" s="34">
        <f t="shared" si="55"/>
        <v>0</v>
      </c>
      <c r="X54" s="34">
        <f t="shared" si="55"/>
        <v>0</v>
      </c>
      <c r="Y54" s="34">
        <f t="shared" si="55"/>
        <v>0</v>
      </c>
      <c r="Z54" s="34">
        <f t="shared" si="55"/>
        <v>0</v>
      </c>
      <c r="AA54" s="34">
        <f t="shared" si="55"/>
        <v>0</v>
      </c>
      <c r="AB54" s="34">
        <f t="shared" si="55"/>
        <v>0</v>
      </c>
      <c r="AC54" s="94">
        <f t="shared" si="24"/>
        <v>16.365556076959173</v>
      </c>
      <c r="AD54" s="20">
        <v>0</v>
      </c>
      <c r="AE54" s="44">
        <v>0</v>
      </c>
      <c r="AF54" s="34">
        <f t="shared" si="54"/>
        <v>2</v>
      </c>
    </row>
    <row r="55" spans="1:32">
      <c r="A55" s="21" t="s">
        <v>46</v>
      </c>
      <c r="B55" s="56" t="s">
        <v>33</v>
      </c>
      <c r="C55" s="38">
        <f>SUM(C56:C57)</f>
        <v>8524</v>
      </c>
      <c r="D55" s="38">
        <f t="shared" ref="D55:AB55" si="56">SUM(D56:D57)</f>
        <v>8524</v>
      </c>
      <c r="E55" s="38">
        <f t="shared" si="56"/>
        <v>8524</v>
      </c>
      <c r="F55" s="38">
        <f t="shared" si="56"/>
        <v>0</v>
      </c>
      <c r="G55" s="38">
        <f t="shared" si="56"/>
        <v>0</v>
      </c>
      <c r="H55" s="38">
        <f t="shared" si="56"/>
        <v>0</v>
      </c>
      <c r="I55" s="38">
        <f t="shared" si="56"/>
        <v>0</v>
      </c>
      <c r="J55" s="38">
        <f t="shared" si="56"/>
        <v>0</v>
      </c>
      <c r="K55" s="38">
        <f t="shared" si="56"/>
        <v>0</v>
      </c>
      <c r="L55" s="38">
        <f t="shared" si="56"/>
        <v>0</v>
      </c>
      <c r="M55" s="38">
        <f t="shared" si="56"/>
        <v>0</v>
      </c>
      <c r="N55" s="38">
        <f t="shared" si="56"/>
        <v>0</v>
      </c>
      <c r="O55" s="38">
        <f t="shared" si="56"/>
        <v>0</v>
      </c>
      <c r="P55" s="38">
        <f t="shared" si="56"/>
        <v>1395</v>
      </c>
      <c r="Q55" s="38">
        <f t="shared" si="56"/>
        <v>1395</v>
      </c>
      <c r="R55" s="38">
        <f t="shared" si="56"/>
        <v>1395</v>
      </c>
      <c r="S55" s="38">
        <f t="shared" si="56"/>
        <v>0</v>
      </c>
      <c r="T55" s="38">
        <f t="shared" si="56"/>
        <v>0</v>
      </c>
      <c r="U55" s="38">
        <f t="shared" si="56"/>
        <v>0</v>
      </c>
      <c r="V55" s="38">
        <f t="shared" si="56"/>
        <v>0</v>
      </c>
      <c r="W55" s="38">
        <f t="shared" si="56"/>
        <v>0</v>
      </c>
      <c r="X55" s="38">
        <f t="shared" si="56"/>
        <v>0</v>
      </c>
      <c r="Y55" s="38">
        <f t="shared" si="56"/>
        <v>0</v>
      </c>
      <c r="Z55" s="38">
        <f t="shared" si="56"/>
        <v>0</v>
      </c>
      <c r="AA55" s="38">
        <f t="shared" si="56"/>
        <v>0</v>
      </c>
      <c r="AB55" s="38">
        <f t="shared" si="56"/>
        <v>0</v>
      </c>
      <c r="AC55" s="100">
        <f t="shared" si="24"/>
        <v>16.365556076959173</v>
      </c>
      <c r="AD55" s="50"/>
      <c r="AE55" s="51"/>
      <c r="AF55" s="38">
        <f t="shared" ref="AF55" si="57">SUM(AF56:AF57)</f>
        <v>2</v>
      </c>
    </row>
    <row r="56" spans="1:32" ht="21.75" customHeight="1">
      <c r="A56" s="12">
        <v>1</v>
      </c>
      <c r="B56" s="5" t="s">
        <v>47</v>
      </c>
      <c r="C56" s="39">
        <f t="shared" ref="C56:C57" si="58">D56+I56</f>
        <v>4132</v>
      </c>
      <c r="D56" s="39">
        <f t="shared" ref="D56:D57" si="59">SUM(E56:H56)</f>
        <v>4132</v>
      </c>
      <c r="E56" s="35">
        <v>4132</v>
      </c>
      <c r="F56" s="35"/>
      <c r="G56" s="35"/>
      <c r="H56" s="35"/>
      <c r="I56" s="35"/>
      <c r="J56" s="35"/>
      <c r="K56" s="35"/>
      <c r="L56" s="35"/>
      <c r="M56" s="35"/>
      <c r="N56" s="35"/>
      <c r="O56" s="35"/>
      <c r="P56" s="39">
        <f t="shared" ref="P56:P57" si="60">Q56+V56</f>
        <v>1293</v>
      </c>
      <c r="Q56" s="39">
        <f t="shared" ref="Q56:Q57" si="61">R56+S56+T56+U56</f>
        <v>1293</v>
      </c>
      <c r="R56" s="106">
        <v>1293</v>
      </c>
      <c r="S56" s="35"/>
      <c r="T56" s="35"/>
      <c r="U56" s="35"/>
      <c r="V56" s="35"/>
      <c r="W56" s="35"/>
      <c r="X56" s="35"/>
      <c r="Y56" s="35"/>
      <c r="Z56" s="35"/>
      <c r="AA56" s="35"/>
      <c r="AB56" s="35"/>
      <c r="AC56" s="95">
        <f t="shared" si="24"/>
        <v>31.292352371732818</v>
      </c>
      <c r="AD56" s="12" t="s">
        <v>257</v>
      </c>
      <c r="AE56" s="45"/>
      <c r="AF56">
        <v>1</v>
      </c>
    </row>
    <row r="57" spans="1:32" ht="60.75" customHeight="1">
      <c r="A57" s="12">
        <v>2</v>
      </c>
      <c r="B57" s="5" t="s">
        <v>48</v>
      </c>
      <c r="C57" s="39">
        <f t="shared" si="58"/>
        <v>4392</v>
      </c>
      <c r="D57" s="39">
        <f t="shared" si="59"/>
        <v>4392</v>
      </c>
      <c r="E57" s="35">
        <v>4392</v>
      </c>
      <c r="F57" s="35"/>
      <c r="G57" s="35"/>
      <c r="H57" s="35"/>
      <c r="I57" s="35"/>
      <c r="J57" s="35"/>
      <c r="K57" s="35"/>
      <c r="L57" s="35"/>
      <c r="M57" s="35"/>
      <c r="N57" s="35"/>
      <c r="O57" s="35"/>
      <c r="P57" s="39">
        <f t="shared" si="60"/>
        <v>102</v>
      </c>
      <c r="Q57" s="39">
        <f t="shared" si="61"/>
        <v>102</v>
      </c>
      <c r="R57" s="106">
        <v>102</v>
      </c>
      <c r="S57" s="35"/>
      <c r="T57" s="35"/>
      <c r="U57" s="35"/>
      <c r="V57" s="35"/>
      <c r="W57" s="35"/>
      <c r="X57" s="35"/>
      <c r="Y57" s="35"/>
      <c r="Z57" s="35"/>
      <c r="AA57" s="35"/>
      <c r="AB57" s="35"/>
      <c r="AC57" s="95">
        <f t="shared" si="24"/>
        <v>2.3224043715846996</v>
      </c>
      <c r="AD57" s="12" t="s">
        <v>257</v>
      </c>
      <c r="AE57" s="45"/>
      <c r="AF57">
        <v>1</v>
      </c>
    </row>
    <row r="58" spans="1:32">
      <c r="A58" s="26" t="s">
        <v>21</v>
      </c>
      <c r="B58" s="25" t="s">
        <v>51</v>
      </c>
      <c r="C58" s="37">
        <f>C59</f>
        <v>231640</v>
      </c>
      <c r="D58" s="37">
        <f t="shared" ref="D58:AB58" si="62">D59</f>
        <v>231640</v>
      </c>
      <c r="E58" s="37">
        <f t="shared" si="62"/>
        <v>231640</v>
      </c>
      <c r="F58" s="37">
        <f t="shared" si="62"/>
        <v>0</v>
      </c>
      <c r="G58" s="37">
        <f t="shared" si="62"/>
        <v>0</v>
      </c>
      <c r="H58" s="37">
        <f t="shared" si="62"/>
        <v>0</v>
      </c>
      <c r="I58" s="37">
        <f t="shared" si="62"/>
        <v>0</v>
      </c>
      <c r="J58" s="37">
        <f t="shared" si="62"/>
        <v>0</v>
      </c>
      <c r="K58" s="37">
        <f t="shared" si="62"/>
        <v>0</v>
      </c>
      <c r="L58" s="37">
        <f t="shared" si="62"/>
        <v>0</v>
      </c>
      <c r="M58" s="37">
        <f t="shared" si="62"/>
        <v>0</v>
      </c>
      <c r="N58" s="37">
        <f t="shared" si="62"/>
        <v>0</v>
      </c>
      <c r="O58" s="37">
        <f t="shared" si="62"/>
        <v>0</v>
      </c>
      <c r="P58" s="37">
        <f t="shared" si="62"/>
        <v>16753</v>
      </c>
      <c r="Q58" s="37">
        <f t="shared" si="62"/>
        <v>16753</v>
      </c>
      <c r="R58" s="37">
        <f t="shared" si="62"/>
        <v>16753</v>
      </c>
      <c r="S58" s="37">
        <f t="shared" si="62"/>
        <v>0</v>
      </c>
      <c r="T58" s="37">
        <f t="shared" si="62"/>
        <v>0</v>
      </c>
      <c r="U58" s="37">
        <f t="shared" si="62"/>
        <v>0</v>
      </c>
      <c r="V58" s="37">
        <f t="shared" si="62"/>
        <v>0</v>
      </c>
      <c r="W58" s="37">
        <f t="shared" si="62"/>
        <v>0</v>
      </c>
      <c r="X58" s="37">
        <f t="shared" si="62"/>
        <v>0</v>
      </c>
      <c r="Y58" s="37">
        <f t="shared" si="62"/>
        <v>0</v>
      </c>
      <c r="Z58" s="37">
        <f t="shared" si="62"/>
        <v>0</v>
      </c>
      <c r="AA58" s="37">
        <f t="shared" si="62"/>
        <v>0</v>
      </c>
      <c r="AB58" s="37">
        <f t="shared" si="62"/>
        <v>0</v>
      </c>
      <c r="AC58" s="97">
        <f t="shared" si="24"/>
        <v>7.2323432913141081</v>
      </c>
      <c r="AD58" s="48"/>
      <c r="AE58" s="49"/>
      <c r="AF58" s="37">
        <f t="shared" ref="AF58" si="63">AF59</f>
        <v>3</v>
      </c>
    </row>
    <row r="59" spans="1:32">
      <c r="A59" s="15" t="s">
        <v>38</v>
      </c>
      <c r="B59" s="2" t="s">
        <v>29</v>
      </c>
      <c r="C59" s="34">
        <f>C60+C64</f>
        <v>231640</v>
      </c>
      <c r="D59" s="34">
        <f t="shared" ref="D59:AB59" si="64">D60+D64</f>
        <v>231640</v>
      </c>
      <c r="E59" s="34">
        <f t="shared" si="64"/>
        <v>231640</v>
      </c>
      <c r="F59" s="34">
        <f t="shared" si="64"/>
        <v>0</v>
      </c>
      <c r="G59" s="34">
        <f t="shared" si="64"/>
        <v>0</v>
      </c>
      <c r="H59" s="34">
        <f t="shared" si="64"/>
        <v>0</v>
      </c>
      <c r="I59" s="34">
        <f t="shared" si="64"/>
        <v>0</v>
      </c>
      <c r="J59" s="34">
        <f t="shared" si="64"/>
        <v>0</v>
      </c>
      <c r="K59" s="34">
        <f t="shared" si="64"/>
        <v>0</v>
      </c>
      <c r="L59" s="34">
        <f t="shared" si="64"/>
        <v>0</v>
      </c>
      <c r="M59" s="34">
        <f t="shared" si="64"/>
        <v>0</v>
      </c>
      <c r="N59" s="34">
        <f t="shared" si="64"/>
        <v>0</v>
      </c>
      <c r="O59" s="34">
        <f t="shared" si="64"/>
        <v>0</v>
      </c>
      <c r="P59" s="34">
        <f t="shared" si="64"/>
        <v>16753</v>
      </c>
      <c r="Q59" s="34">
        <f t="shared" si="64"/>
        <v>16753</v>
      </c>
      <c r="R59" s="34">
        <f t="shared" si="64"/>
        <v>16753</v>
      </c>
      <c r="S59" s="34">
        <f t="shared" si="64"/>
        <v>0</v>
      </c>
      <c r="T59" s="34">
        <f t="shared" si="64"/>
        <v>0</v>
      </c>
      <c r="U59" s="34">
        <f t="shared" si="64"/>
        <v>0</v>
      </c>
      <c r="V59" s="34">
        <f t="shared" si="64"/>
        <v>0</v>
      </c>
      <c r="W59" s="34">
        <f t="shared" si="64"/>
        <v>0</v>
      </c>
      <c r="X59" s="34">
        <f t="shared" si="64"/>
        <v>0</v>
      </c>
      <c r="Y59" s="34">
        <f t="shared" si="64"/>
        <v>0</v>
      </c>
      <c r="Z59" s="34">
        <f t="shared" si="64"/>
        <v>0</v>
      </c>
      <c r="AA59" s="34">
        <f t="shared" si="64"/>
        <v>0</v>
      </c>
      <c r="AB59" s="34">
        <f t="shared" si="64"/>
        <v>0</v>
      </c>
      <c r="AC59" s="94">
        <f t="shared" si="24"/>
        <v>7.2323432913141081</v>
      </c>
      <c r="AD59" s="20"/>
      <c r="AE59" s="44"/>
      <c r="AF59" s="34">
        <f t="shared" ref="AF59" si="65">AF60+AF64</f>
        <v>3</v>
      </c>
    </row>
    <row r="60" spans="1:32">
      <c r="A60" s="16" t="s">
        <v>30</v>
      </c>
      <c r="B60" s="2" t="s">
        <v>31</v>
      </c>
      <c r="C60" s="34">
        <f>C61</f>
        <v>189640</v>
      </c>
      <c r="D60" s="34">
        <f t="shared" ref="D60:AB60" si="66">D61</f>
        <v>189640</v>
      </c>
      <c r="E60" s="34">
        <f t="shared" si="66"/>
        <v>189640</v>
      </c>
      <c r="F60" s="34">
        <f t="shared" si="66"/>
        <v>0</v>
      </c>
      <c r="G60" s="34">
        <f t="shared" si="66"/>
        <v>0</v>
      </c>
      <c r="H60" s="34">
        <f t="shared" si="66"/>
        <v>0</v>
      </c>
      <c r="I60" s="34">
        <f t="shared" si="66"/>
        <v>0</v>
      </c>
      <c r="J60" s="34">
        <f t="shared" si="66"/>
        <v>0</v>
      </c>
      <c r="K60" s="34">
        <f t="shared" si="66"/>
        <v>0</v>
      </c>
      <c r="L60" s="34">
        <f t="shared" si="66"/>
        <v>0</v>
      </c>
      <c r="M60" s="34">
        <f t="shared" si="66"/>
        <v>0</v>
      </c>
      <c r="N60" s="34">
        <f t="shared" si="66"/>
        <v>0</v>
      </c>
      <c r="O60" s="34">
        <f t="shared" si="66"/>
        <v>0</v>
      </c>
      <c r="P60" s="34">
        <f t="shared" si="66"/>
        <v>16753</v>
      </c>
      <c r="Q60" s="34">
        <f t="shared" si="66"/>
        <v>16753</v>
      </c>
      <c r="R60" s="34">
        <f t="shared" si="66"/>
        <v>16753</v>
      </c>
      <c r="S60" s="34">
        <f t="shared" si="66"/>
        <v>0</v>
      </c>
      <c r="T60" s="34">
        <f t="shared" si="66"/>
        <v>0</v>
      </c>
      <c r="U60" s="34">
        <f t="shared" si="66"/>
        <v>0</v>
      </c>
      <c r="V60" s="34">
        <f t="shared" si="66"/>
        <v>0</v>
      </c>
      <c r="W60" s="34">
        <f t="shared" si="66"/>
        <v>0</v>
      </c>
      <c r="X60" s="34">
        <f t="shared" si="66"/>
        <v>0</v>
      </c>
      <c r="Y60" s="34">
        <f t="shared" si="66"/>
        <v>0</v>
      </c>
      <c r="Z60" s="34">
        <f t="shared" si="66"/>
        <v>0</v>
      </c>
      <c r="AA60" s="34">
        <f t="shared" si="66"/>
        <v>0</v>
      </c>
      <c r="AB60" s="34">
        <f t="shared" si="66"/>
        <v>0</v>
      </c>
      <c r="AC60" s="94">
        <f t="shared" si="24"/>
        <v>8.8341067285382824</v>
      </c>
      <c r="AD60" s="20">
        <v>0</v>
      </c>
      <c r="AE60" s="44">
        <v>0</v>
      </c>
      <c r="AF60" s="34">
        <f t="shared" ref="AF60" si="67">AF61</f>
        <v>2</v>
      </c>
    </row>
    <row r="61" spans="1:32">
      <c r="A61" s="21" t="s">
        <v>52</v>
      </c>
      <c r="B61" s="56" t="s">
        <v>32</v>
      </c>
      <c r="C61" s="38">
        <f>SUM(C62:C63)</f>
        <v>189640</v>
      </c>
      <c r="D61" s="38">
        <f t="shared" ref="D61:AB61" si="68">SUM(D62:D63)</f>
        <v>189640</v>
      </c>
      <c r="E61" s="38">
        <f t="shared" si="68"/>
        <v>189640</v>
      </c>
      <c r="F61" s="38">
        <f t="shared" si="68"/>
        <v>0</v>
      </c>
      <c r="G61" s="38">
        <f t="shared" si="68"/>
        <v>0</v>
      </c>
      <c r="H61" s="38">
        <f t="shared" si="68"/>
        <v>0</v>
      </c>
      <c r="I61" s="38">
        <f t="shared" si="68"/>
        <v>0</v>
      </c>
      <c r="J61" s="38">
        <f t="shared" si="68"/>
        <v>0</v>
      </c>
      <c r="K61" s="38">
        <f t="shared" si="68"/>
        <v>0</v>
      </c>
      <c r="L61" s="38">
        <f t="shared" si="68"/>
        <v>0</v>
      </c>
      <c r="M61" s="38">
        <f t="shared" si="68"/>
        <v>0</v>
      </c>
      <c r="N61" s="38">
        <f t="shared" si="68"/>
        <v>0</v>
      </c>
      <c r="O61" s="38">
        <f t="shared" si="68"/>
        <v>0</v>
      </c>
      <c r="P61" s="38">
        <f t="shared" si="68"/>
        <v>16753</v>
      </c>
      <c r="Q61" s="38">
        <f t="shared" si="68"/>
        <v>16753</v>
      </c>
      <c r="R61" s="38">
        <f t="shared" si="68"/>
        <v>16753</v>
      </c>
      <c r="S61" s="38">
        <f t="shared" si="68"/>
        <v>0</v>
      </c>
      <c r="T61" s="38">
        <f t="shared" si="68"/>
        <v>0</v>
      </c>
      <c r="U61" s="38">
        <f t="shared" si="68"/>
        <v>0</v>
      </c>
      <c r="V61" s="38">
        <f t="shared" si="68"/>
        <v>0</v>
      </c>
      <c r="W61" s="38">
        <f t="shared" si="68"/>
        <v>0</v>
      </c>
      <c r="X61" s="38">
        <f t="shared" si="68"/>
        <v>0</v>
      </c>
      <c r="Y61" s="38">
        <f t="shared" si="68"/>
        <v>0</v>
      </c>
      <c r="Z61" s="38">
        <f t="shared" si="68"/>
        <v>0</v>
      </c>
      <c r="AA61" s="38">
        <f t="shared" si="68"/>
        <v>0</v>
      </c>
      <c r="AB61" s="38">
        <f t="shared" si="68"/>
        <v>0</v>
      </c>
      <c r="AC61" s="100">
        <f t="shared" si="24"/>
        <v>8.8341067285382824</v>
      </c>
      <c r="AD61" s="50"/>
      <c r="AE61" s="51"/>
      <c r="AF61" s="38">
        <f t="shared" ref="AF61" si="69">SUM(AF62:AF63)</f>
        <v>2</v>
      </c>
    </row>
    <row r="62" spans="1:32" ht="54">
      <c r="A62" s="12" t="s">
        <v>49</v>
      </c>
      <c r="B62" s="5" t="s">
        <v>53</v>
      </c>
      <c r="C62" s="39">
        <f t="shared" ref="C62:C63" si="70">D62+I62</f>
        <v>89640</v>
      </c>
      <c r="D62" s="39">
        <f t="shared" ref="D62:D63" si="71">SUM(E62:H62)</f>
        <v>89640</v>
      </c>
      <c r="E62" s="35">
        <v>89640</v>
      </c>
      <c r="F62" s="35"/>
      <c r="G62" s="35"/>
      <c r="H62" s="35"/>
      <c r="I62" s="35"/>
      <c r="J62" s="35"/>
      <c r="K62" s="35"/>
      <c r="L62" s="35"/>
      <c r="M62" s="35"/>
      <c r="N62" s="35"/>
      <c r="O62" s="35"/>
      <c r="P62" s="39">
        <f t="shared" ref="P62:P63" si="72">Q62+V62</f>
        <v>0</v>
      </c>
      <c r="Q62" s="39">
        <f t="shared" ref="Q62:Q63" si="73">R62+S62+T62+U62</f>
        <v>0</v>
      </c>
      <c r="R62" s="35"/>
      <c r="S62" s="35"/>
      <c r="T62" s="35"/>
      <c r="U62" s="35"/>
      <c r="V62" s="35"/>
      <c r="W62" s="35"/>
      <c r="X62" s="35"/>
      <c r="Y62" s="35"/>
      <c r="Z62" s="35"/>
      <c r="AA62" s="35"/>
      <c r="AB62" s="35"/>
      <c r="AC62" s="95">
        <f t="shared" si="24"/>
        <v>0</v>
      </c>
      <c r="AD62" s="12" t="s">
        <v>259</v>
      </c>
      <c r="AE62" s="45"/>
      <c r="AF62">
        <v>1</v>
      </c>
    </row>
    <row r="63" spans="1:32" ht="32.25" customHeight="1">
      <c r="A63" s="12" t="s">
        <v>54</v>
      </c>
      <c r="B63" s="5" t="s">
        <v>55</v>
      </c>
      <c r="C63" s="39">
        <f t="shared" si="70"/>
        <v>100000</v>
      </c>
      <c r="D63" s="39">
        <f t="shared" si="71"/>
        <v>100000</v>
      </c>
      <c r="E63" s="35">
        <v>100000</v>
      </c>
      <c r="F63" s="35"/>
      <c r="G63" s="35"/>
      <c r="H63" s="35"/>
      <c r="I63" s="35"/>
      <c r="J63" s="35"/>
      <c r="K63" s="35"/>
      <c r="L63" s="35"/>
      <c r="M63" s="35"/>
      <c r="N63" s="35"/>
      <c r="O63" s="35"/>
      <c r="P63" s="39">
        <f t="shared" si="72"/>
        <v>16753</v>
      </c>
      <c r="Q63" s="39">
        <f t="shared" si="73"/>
        <v>16753</v>
      </c>
      <c r="R63" s="106">
        <v>16753</v>
      </c>
      <c r="S63" s="35"/>
      <c r="T63" s="35"/>
      <c r="U63" s="35"/>
      <c r="V63" s="35"/>
      <c r="W63" s="35"/>
      <c r="X63" s="35"/>
      <c r="Y63" s="35"/>
      <c r="Z63" s="35"/>
      <c r="AA63" s="35"/>
      <c r="AB63" s="35"/>
      <c r="AC63" s="95">
        <f t="shared" si="24"/>
        <v>16.753</v>
      </c>
      <c r="AD63" s="12" t="s">
        <v>260</v>
      </c>
      <c r="AE63" s="45"/>
      <c r="AF63">
        <v>1</v>
      </c>
    </row>
    <row r="64" spans="1:32">
      <c r="A64" s="16" t="s">
        <v>34</v>
      </c>
      <c r="B64" s="2" t="s">
        <v>35</v>
      </c>
      <c r="C64" s="34">
        <f>C65</f>
        <v>42000</v>
      </c>
      <c r="D64" s="34">
        <f t="shared" ref="D64:S65" si="74">D65</f>
        <v>42000</v>
      </c>
      <c r="E64" s="34">
        <f t="shared" si="74"/>
        <v>42000</v>
      </c>
      <c r="F64" s="34">
        <f t="shared" si="74"/>
        <v>0</v>
      </c>
      <c r="G64" s="34">
        <f t="shared" si="74"/>
        <v>0</v>
      </c>
      <c r="H64" s="34">
        <f t="shared" si="74"/>
        <v>0</v>
      </c>
      <c r="I64" s="34">
        <f t="shared" si="74"/>
        <v>0</v>
      </c>
      <c r="J64" s="34">
        <f t="shared" si="74"/>
        <v>0</v>
      </c>
      <c r="K64" s="34">
        <f t="shared" si="74"/>
        <v>0</v>
      </c>
      <c r="L64" s="34">
        <f t="shared" si="74"/>
        <v>0</v>
      </c>
      <c r="M64" s="34">
        <f t="shared" si="74"/>
        <v>0</v>
      </c>
      <c r="N64" s="34">
        <f t="shared" si="74"/>
        <v>0</v>
      </c>
      <c r="O64" s="34">
        <f t="shared" si="74"/>
        <v>0</v>
      </c>
      <c r="P64" s="34">
        <f t="shared" si="74"/>
        <v>0</v>
      </c>
      <c r="Q64" s="34">
        <f t="shared" si="74"/>
        <v>0</v>
      </c>
      <c r="R64" s="34">
        <f t="shared" si="74"/>
        <v>0</v>
      </c>
      <c r="S64" s="34">
        <f t="shared" si="74"/>
        <v>0</v>
      </c>
      <c r="T64" s="34">
        <f t="shared" ref="T64:AF65" si="75">T65</f>
        <v>0</v>
      </c>
      <c r="U64" s="34">
        <f t="shared" si="75"/>
        <v>0</v>
      </c>
      <c r="V64" s="34">
        <f t="shared" si="75"/>
        <v>0</v>
      </c>
      <c r="W64" s="34">
        <f t="shared" si="75"/>
        <v>0</v>
      </c>
      <c r="X64" s="34">
        <f t="shared" si="75"/>
        <v>0</v>
      </c>
      <c r="Y64" s="34">
        <f t="shared" si="75"/>
        <v>0</v>
      </c>
      <c r="Z64" s="34">
        <f t="shared" si="75"/>
        <v>0</v>
      </c>
      <c r="AA64" s="34">
        <f t="shared" si="75"/>
        <v>0</v>
      </c>
      <c r="AB64" s="34">
        <f t="shared" si="75"/>
        <v>0</v>
      </c>
      <c r="AC64" s="34">
        <f t="shared" si="75"/>
        <v>0</v>
      </c>
      <c r="AD64" s="34"/>
      <c r="AE64" s="34">
        <f t="shared" si="75"/>
        <v>0</v>
      </c>
      <c r="AF64" s="34">
        <f t="shared" si="75"/>
        <v>1</v>
      </c>
    </row>
    <row r="65" spans="1:32">
      <c r="A65" s="21" t="s">
        <v>52</v>
      </c>
      <c r="B65" s="56" t="s">
        <v>32</v>
      </c>
      <c r="C65" s="38">
        <f>C66</f>
        <v>42000</v>
      </c>
      <c r="D65" s="38">
        <f t="shared" si="74"/>
        <v>42000</v>
      </c>
      <c r="E65" s="38">
        <f t="shared" si="74"/>
        <v>42000</v>
      </c>
      <c r="F65" s="38">
        <f t="shared" si="74"/>
        <v>0</v>
      </c>
      <c r="G65" s="38">
        <f t="shared" si="74"/>
        <v>0</v>
      </c>
      <c r="H65" s="38">
        <f t="shared" si="74"/>
        <v>0</v>
      </c>
      <c r="I65" s="38">
        <f t="shared" si="74"/>
        <v>0</v>
      </c>
      <c r="J65" s="38">
        <f t="shared" si="74"/>
        <v>0</v>
      </c>
      <c r="K65" s="38">
        <f t="shared" si="74"/>
        <v>0</v>
      </c>
      <c r="L65" s="38">
        <f t="shared" si="74"/>
        <v>0</v>
      </c>
      <c r="M65" s="38">
        <f t="shared" si="74"/>
        <v>0</v>
      </c>
      <c r="N65" s="38">
        <f t="shared" si="74"/>
        <v>0</v>
      </c>
      <c r="O65" s="38">
        <f t="shared" si="74"/>
        <v>0</v>
      </c>
      <c r="P65" s="38">
        <f t="shared" si="74"/>
        <v>0</v>
      </c>
      <c r="Q65" s="38">
        <f t="shared" si="74"/>
        <v>0</v>
      </c>
      <c r="R65" s="38">
        <f t="shared" si="74"/>
        <v>0</v>
      </c>
      <c r="S65" s="38">
        <f t="shared" si="74"/>
        <v>0</v>
      </c>
      <c r="T65" s="38">
        <f t="shared" si="75"/>
        <v>0</v>
      </c>
      <c r="U65" s="38">
        <f t="shared" si="75"/>
        <v>0</v>
      </c>
      <c r="V65" s="38">
        <f t="shared" si="75"/>
        <v>0</v>
      </c>
      <c r="W65" s="38">
        <f t="shared" si="75"/>
        <v>0</v>
      </c>
      <c r="X65" s="38">
        <f t="shared" si="75"/>
        <v>0</v>
      </c>
      <c r="Y65" s="38">
        <f t="shared" si="75"/>
        <v>0</v>
      </c>
      <c r="Z65" s="38">
        <f t="shared" si="75"/>
        <v>0</v>
      </c>
      <c r="AA65" s="38">
        <f t="shared" si="75"/>
        <v>0</v>
      </c>
      <c r="AB65" s="38">
        <f t="shared" si="75"/>
        <v>0</v>
      </c>
      <c r="AC65" s="38">
        <f t="shared" si="75"/>
        <v>0</v>
      </c>
      <c r="AD65" s="38"/>
      <c r="AE65" s="38">
        <f t="shared" si="75"/>
        <v>0</v>
      </c>
      <c r="AF65" s="38">
        <f t="shared" si="75"/>
        <v>1</v>
      </c>
    </row>
    <row r="66" spans="1:32" ht="54">
      <c r="A66" s="3"/>
      <c r="B66" s="5" t="s">
        <v>56</v>
      </c>
      <c r="C66" s="39">
        <f t="shared" ref="C66" si="76">D66+I66</f>
        <v>42000</v>
      </c>
      <c r="D66" s="39">
        <f t="shared" ref="D66" si="77">SUM(E66:H66)</f>
        <v>42000</v>
      </c>
      <c r="E66" s="35">
        <v>42000</v>
      </c>
      <c r="F66" s="35"/>
      <c r="G66" s="35"/>
      <c r="H66" s="35"/>
      <c r="I66" s="35"/>
      <c r="J66" s="35"/>
      <c r="K66" s="35"/>
      <c r="L66" s="35"/>
      <c r="M66" s="35"/>
      <c r="N66" s="35"/>
      <c r="O66" s="35"/>
      <c r="P66" s="35"/>
      <c r="Q66" s="35"/>
      <c r="R66" s="35"/>
      <c r="S66" s="35"/>
      <c r="T66" s="35"/>
      <c r="U66" s="35"/>
      <c r="V66" s="35"/>
      <c r="W66" s="35"/>
      <c r="X66" s="35"/>
      <c r="Y66" s="35"/>
      <c r="Z66" s="35"/>
      <c r="AA66" s="35"/>
      <c r="AB66" s="35"/>
      <c r="AC66" s="95">
        <f t="shared" si="24"/>
        <v>0</v>
      </c>
      <c r="AD66" s="12" t="s">
        <v>259</v>
      </c>
      <c r="AE66" s="45"/>
      <c r="AF66">
        <v>1</v>
      </c>
    </row>
    <row r="67" spans="1:32" ht="34.799999999999997">
      <c r="A67" s="26" t="s">
        <v>57</v>
      </c>
      <c r="B67" s="25" t="s">
        <v>58</v>
      </c>
      <c r="C67" s="37">
        <f>C68</f>
        <v>477605</v>
      </c>
      <c r="D67" s="37">
        <f t="shared" ref="D67:AB67" si="78">D68</f>
        <v>477605</v>
      </c>
      <c r="E67" s="37">
        <f t="shared" si="78"/>
        <v>25000</v>
      </c>
      <c r="F67" s="37">
        <f t="shared" si="78"/>
        <v>452605</v>
      </c>
      <c r="G67" s="37">
        <f t="shared" si="78"/>
        <v>0</v>
      </c>
      <c r="H67" s="37">
        <f t="shared" si="78"/>
        <v>0</v>
      </c>
      <c r="I67" s="37">
        <f t="shared" si="78"/>
        <v>0</v>
      </c>
      <c r="J67" s="37">
        <f t="shared" si="78"/>
        <v>0</v>
      </c>
      <c r="K67" s="37">
        <f t="shared" si="78"/>
        <v>0</v>
      </c>
      <c r="L67" s="37">
        <f t="shared" si="78"/>
        <v>0</v>
      </c>
      <c r="M67" s="37">
        <f t="shared" si="78"/>
        <v>0</v>
      </c>
      <c r="N67" s="37">
        <f t="shared" si="78"/>
        <v>0</v>
      </c>
      <c r="O67" s="37">
        <f t="shared" si="78"/>
        <v>0</v>
      </c>
      <c r="P67" s="37">
        <f t="shared" si="78"/>
        <v>44176</v>
      </c>
      <c r="Q67" s="37">
        <f t="shared" si="78"/>
        <v>44176</v>
      </c>
      <c r="R67" s="37">
        <f t="shared" si="78"/>
        <v>247</v>
      </c>
      <c r="S67" s="37">
        <f t="shared" si="78"/>
        <v>43929</v>
      </c>
      <c r="T67" s="37">
        <f t="shared" si="78"/>
        <v>0</v>
      </c>
      <c r="U67" s="37">
        <f t="shared" si="78"/>
        <v>0</v>
      </c>
      <c r="V67" s="37">
        <f t="shared" si="78"/>
        <v>0</v>
      </c>
      <c r="W67" s="37">
        <f t="shared" si="78"/>
        <v>0</v>
      </c>
      <c r="X67" s="37">
        <f t="shared" si="78"/>
        <v>0</v>
      </c>
      <c r="Y67" s="37">
        <f t="shared" si="78"/>
        <v>0</v>
      </c>
      <c r="Z67" s="37">
        <f t="shared" si="78"/>
        <v>0</v>
      </c>
      <c r="AA67" s="37">
        <f t="shared" si="78"/>
        <v>0</v>
      </c>
      <c r="AB67" s="37">
        <f t="shared" si="78"/>
        <v>0</v>
      </c>
      <c r="AC67" s="97">
        <f t="shared" si="24"/>
        <v>9.2494844065702821</v>
      </c>
      <c r="AD67" s="26"/>
      <c r="AE67" s="49"/>
      <c r="AF67" s="37">
        <f t="shared" ref="AF67" si="79">AF68</f>
        <v>51</v>
      </c>
    </row>
    <row r="68" spans="1:32">
      <c r="A68" s="15" t="s">
        <v>38</v>
      </c>
      <c r="B68" s="2" t="s">
        <v>29</v>
      </c>
      <c r="C68" s="34">
        <f>C69+C94</f>
        <v>477605</v>
      </c>
      <c r="D68" s="34">
        <f t="shared" ref="D68:AC68" si="80">D69+D94</f>
        <v>477605</v>
      </c>
      <c r="E68" s="34">
        <f t="shared" si="80"/>
        <v>25000</v>
      </c>
      <c r="F68" s="34">
        <f t="shared" si="80"/>
        <v>452605</v>
      </c>
      <c r="G68" s="34">
        <f t="shared" si="80"/>
        <v>0</v>
      </c>
      <c r="H68" s="34">
        <f t="shared" si="80"/>
        <v>0</v>
      </c>
      <c r="I68" s="34">
        <f t="shared" si="80"/>
        <v>0</v>
      </c>
      <c r="J68" s="34">
        <f t="shared" si="80"/>
        <v>0</v>
      </c>
      <c r="K68" s="34">
        <f t="shared" si="80"/>
        <v>0</v>
      </c>
      <c r="L68" s="34">
        <f t="shared" si="80"/>
        <v>0</v>
      </c>
      <c r="M68" s="34">
        <f t="shared" si="80"/>
        <v>0</v>
      </c>
      <c r="N68" s="34">
        <f t="shared" si="80"/>
        <v>0</v>
      </c>
      <c r="O68" s="34">
        <f t="shared" si="80"/>
        <v>0</v>
      </c>
      <c r="P68" s="34">
        <f t="shared" si="80"/>
        <v>44176</v>
      </c>
      <c r="Q68" s="34">
        <f t="shared" si="80"/>
        <v>44176</v>
      </c>
      <c r="R68" s="34">
        <f t="shared" si="80"/>
        <v>247</v>
      </c>
      <c r="S68" s="34">
        <f t="shared" si="80"/>
        <v>43929</v>
      </c>
      <c r="T68" s="34">
        <f t="shared" si="80"/>
        <v>0</v>
      </c>
      <c r="U68" s="34">
        <f t="shared" si="80"/>
        <v>0</v>
      </c>
      <c r="V68" s="34">
        <f t="shared" si="80"/>
        <v>0</v>
      </c>
      <c r="W68" s="34">
        <f t="shared" si="80"/>
        <v>0</v>
      </c>
      <c r="X68" s="34">
        <f t="shared" si="80"/>
        <v>0</v>
      </c>
      <c r="Y68" s="34">
        <f t="shared" si="80"/>
        <v>0</v>
      </c>
      <c r="Z68" s="34">
        <f t="shared" si="80"/>
        <v>0</v>
      </c>
      <c r="AA68" s="34">
        <f t="shared" si="80"/>
        <v>0</v>
      </c>
      <c r="AB68" s="34">
        <f t="shared" si="80"/>
        <v>0</v>
      </c>
      <c r="AC68" s="34">
        <f t="shared" si="80"/>
        <v>17.98966737916793</v>
      </c>
      <c r="AD68" s="16"/>
      <c r="AE68" s="44"/>
      <c r="AF68" s="34">
        <f t="shared" ref="AF68" si="81">AF69+AF94</f>
        <v>51</v>
      </c>
    </row>
    <row r="69" spans="1:32">
      <c r="A69" s="16" t="s">
        <v>30</v>
      </c>
      <c r="B69" s="2" t="s">
        <v>31</v>
      </c>
      <c r="C69" s="34">
        <f>C70+C72</f>
        <v>147101</v>
      </c>
      <c r="D69" s="34">
        <f t="shared" ref="D69:AB69" si="82">D70+D72</f>
        <v>147101</v>
      </c>
      <c r="E69" s="34">
        <f t="shared" si="82"/>
        <v>25000</v>
      </c>
      <c r="F69" s="34">
        <f t="shared" si="82"/>
        <v>122101</v>
      </c>
      <c r="G69" s="34">
        <f t="shared" si="82"/>
        <v>0</v>
      </c>
      <c r="H69" s="34">
        <f t="shared" si="82"/>
        <v>0</v>
      </c>
      <c r="I69" s="34">
        <f t="shared" si="82"/>
        <v>0</v>
      </c>
      <c r="J69" s="34">
        <f t="shared" si="82"/>
        <v>0</v>
      </c>
      <c r="K69" s="34">
        <f t="shared" si="82"/>
        <v>0</v>
      </c>
      <c r="L69" s="34">
        <f t="shared" si="82"/>
        <v>0</v>
      </c>
      <c r="M69" s="34">
        <f t="shared" si="82"/>
        <v>0</v>
      </c>
      <c r="N69" s="34">
        <f t="shared" si="82"/>
        <v>0</v>
      </c>
      <c r="O69" s="34">
        <f t="shared" si="82"/>
        <v>0</v>
      </c>
      <c r="P69" s="34">
        <f t="shared" si="82"/>
        <v>12256</v>
      </c>
      <c r="Q69" s="34">
        <f t="shared" si="82"/>
        <v>12256</v>
      </c>
      <c r="R69" s="34">
        <f t="shared" si="82"/>
        <v>247</v>
      </c>
      <c r="S69" s="34">
        <f t="shared" si="82"/>
        <v>12009</v>
      </c>
      <c r="T69" s="34">
        <f t="shared" si="82"/>
        <v>0</v>
      </c>
      <c r="U69" s="34">
        <f t="shared" si="82"/>
        <v>0</v>
      </c>
      <c r="V69" s="34">
        <f t="shared" si="82"/>
        <v>0</v>
      </c>
      <c r="W69" s="34">
        <f t="shared" si="82"/>
        <v>0</v>
      </c>
      <c r="X69" s="34">
        <f t="shared" si="82"/>
        <v>0</v>
      </c>
      <c r="Y69" s="34">
        <f t="shared" si="82"/>
        <v>0</v>
      </c>
      <c r="Z69" s="34">
        <f t="shared" si="82"/>
        <v>0</v>
      </c>
      <c r="AA69" s="34">
        <f t="shared" si="82"/>
        <v>0</v>
      </c>
      <c r="AB69" s="34">
        <f t="shared" si="82"/>
        <v>0</v>
      </c>
      <c r="AC69" s="100">
        <f t="shared" si="24"/>
        <v>8.3316904711728679</v>
      </c>
      <c r="AD69" s="16"/>
      <c r="AE69" s="44"/>
      <c r="AF69" s="34">
        <f t="shared" ref="AF69" si="83">AF70+AF72</f>
        <v>18</v>
      </c>
    </row>
    <row r="70" spans="1:32">
      <c r="A70" s="21" t="s">
        <v>52</v>
      </c>
      <c r="B70" s="56" t="s">
        <v>32</v>
      </c>
      <c r="C70" s="38">
        <f>C71</f>
        <v>20000</v>
      </c>
      <c r="D70" s="38">
        <f t="shared" ref="D70:AB70" si="84">D71</f>
        <v>20000</v>
      </c>
      <c r="E70" s="38">
        <f t="shared" si="84"/>
        <v>20000</v>
      </c>
      <c r="F70" s="38">
        <f t="shared" si="84"/>
        <v>0</v>
      </c>
      <c r="G70" s="38">
        <f t="shared" si="84"/>
        <v>0</v>
      </c>
      <c r="H70" s="38">
        <f t="shared" si="84"/>
        <v>0</v>
      </c>
      <c r="I70" s="38">
        <f t="shared" si="84"/>
        <v>0</v>
      </c>
      <c r="J70" s="38">
        <f t="shared" si="84"/>
        <v>0</v>
      </c>
      <c r="K70" s="38">
        <f t="shared" si="84"/>
        <v>0</v>
      </c>
      <c r="L70" s="38">
        <f t="shared" si="84"/>
        <v>0</v>
      </c>
      <c r="M70" s="38">
        <f t="shared" si="84"/>
        <v>0</v>
      </c>
      <c r="N70" s="38">
        <f t="shared" si="84"/>
        <v>0</v>
      </c>
      <c r="O70" s="38">
        <f t="shared" si="84"/>
        <v>0</v>
      </c>
      <c r="P70" s="38">
        <f t="shared" si="84"/>
        <v>0</v>
      </c>
      <c r="Q70" s="38">
        <f t="shared" si="84"/>
        <v>0</v>
      </c>
      <c r="R70" s="38">
        <f t="shared" si="84"/>
        <v>0</v>
      </c>
      <c r="S70" s="38">
        <f t="shared" si="84"/>
        <v>0</v>
      </c>
      <c r="T70" s="38">
        <f t="shared" si="84"/>
        <v>0</v>
      </c>
      <c r="U70" s="38">
        <f t="shared" si="84"/>
        <v>0</v>
      </c>
      <c r="V70" s="38">
        <f t="shared" si="84"/>
        <v>0</v>
      </c>
      <c r="W70" s="38">
        <f t="shared" si="84"/>
        <v>0</v>
      </c>
      <c r="X70" s="38">
        <f t="shared" si="84"/>
        <v>0</v>
      </c>
      <c r="Y70" s="38">
        <f t="shared" si="84"/>
        <v>0</v>
      </c>
      <c r="Z70" s="38">
        <f t="shared" si="84"/>
        <v>0</v>
      </c>
      <c r="AA70" s="38">
        <f t="shared" si="84"/>
        <v>0</v>
      </c>
      <c r="AB70" s="38">
        <f t="shared" si="84"/>
        <v>0</v>
      </c>
      <c r="AC70" s="95">
        <f t="shared" si="24"/>
        <v>0</v>
      </c>
      <c r="AD70" s="31"/>
      <c r="AE70" s="51"/>
      <c r="AF70" s="38">
        <f t="shared" ref="AF70" si="85">AF71</f>
        <v>1</v>
      </c>
    </row>
    <row r="71" spans="1:32" ht="54">
      <c r="A71" s="3"/>
      <c r="B71" s="5" t="s">
        <v>59</v>
      </c>
      <c r="C71" s="39">
        <f t="shared" ref="C71" si="86">D71+I71</f>
        <v>20000</v>
      </c>
      <c r="D71" s="39">
        <f t="shared" ref="D71" si="87">SUM(E71:H71)</f>
        <v>20000</v>
      </c>
      <c r="E71" s="35">
        <v>20000</v>
      </c>
      <c r="F71" s="35"/>
      <c r="G71" s="35"/>
      <c r="H71" s="35"/>
      <c r="I71" s="35"/>
      <c r="J71" s="35"/>
      <c r="K71" s="35"/>
      <c r="L71" s="35"/>
      <c r="M71" s="35"/>
      <c r="N71" s="35"/>
      <c r="O71" s="35"/>
      <c r="P71" s="39">
        <f t="shared" ref="P71" si="88">Q71+V71</f>
        <v>0</v>
      </c>
      <c r="Q71" s="39">
        <f>R71+S71+T71+U71</f>
        <v>0</v>
      </c>
      <c r="R71" s="35"/>
      <c r="S71" s="35"/>
      <c r="T71" s="35"/>
      <c r="U71" s="35"/>
      <c r="V71" s="35"/>
      <c r="W71" s="35"/>
      <c r="X71" s="35"/>
      <c r="Y71" s="35"/>
      <c r="Z71" s="35"/>
      <c r="AA71" s="35"/>
      <c r="AB71" s="35"/>
      <c r="AC71" s="95">
        <f t="shared" si="24"/>
        <v>0</v>
      </c>
      <c r="AD71" s="12" t="s">
        <v>259</v>
      </c>
      <c r="AE71" s="45"/>
      <c r="AF71">
        <v>1</v>
      </c>
    </row>
    <row r="72" spans="1:32">
      <c r="A72" s="21" t="s">
        <v>46</v>
      </c>
      <c r="B72" s="56" t="s">
        <v>33</v>
      </c>
      <c r="C72" s="38">
        <f>SUM(C73:C77)</f>
        <v>127101</v>
      </c>
      <c r="D72" s="38">
        <f t="shared" ref="D72:AB72" si="89">SUM(D73:D77)</f>
        <v>127101</v>
      </c>
      <c r="E72" s="38">
        <f t="shared" si="89"/>
        <v>5000</v>
      </c>
      <c r="F72" s="38">
        <f t="shared" si="89"/>
        <v>122101</v>
      </c>
      <c r="G72" s="38">
        <f t="shared" si="89"/>
        <v>0</v>
      </c>
      <c r="H72" s="38">
        <f t="shared" si="89"/>
        <v>0</v>
      </c>
      <c r="I72" s="38">
        <f t="shared" si="89"/>
        <v>0</v>
      </c>
      <c r="J72" s="38">
        <f t="shared" si="89"/>
        <v>0</v>
      </c>
      <c r="K72" s="38">
        <f t="shared" si="89"/>
        <v>0</v>
      </c>
      <c r="L72" s="38">
        <f t="shared" si="89"/>
        <v>0</v>
      </c>
      <c r="M72" s="38">
        <f t="shared" si="89"/>
        <v>0</v>
      </c>
      <c r="N72" s="38">
        <f t="shared" si="89"/>
        <v>0</v>
      </c>
      <c r="O72" s="38">
        <f t="shared" si="89"/>
        <v>0</v>
      </c>
      <c r="P72" s="38">
        <f t="shared" si="89"/>
        <v>12256</v>
      </c>
      <c r="Q72" s="38">
        <f t="shared" si="89"/>
        <v>12256</v>
      </c>
      <c r="R72" s="38">
        <f t="shared" si="89"/>
        <v>247</v>
      </c>
      <c r="S72" s="38">
        <f t="shared" si="89"/>
        <v>12009</v>
      </c>
      <c r="T72" s="38">
        <f t="shared" si="89"/>
        <v>0</v>
      </c>
      <c r="U72" s="38">
        <f t="shared" si="89"/>
        <v>0</v>
      </c>
      <c r="V72" s="38">
        <f t="shared" si="89"/>
        <v>0</v>
      </c>
      <c r="W72" s="38">
        <f t="shared" si="89"/>
        <v>0</v>
      </c>
      <c r="X72" s="38">
        <f t="shared" si="89"/>
        <v>0</v>
      </c>
      <c r="Y72" s="38">
        <f t="shared" si="89"/>
        <v>0</v>
      </c>
      <c r="Z72" s="38">
        <f t="shared" si="89"/>
        <v>0</v>
      </c>
      <c r="AA72" s="38">
        <f t="shared" si="89"/>
        <v>0</v>
      </c>
      <c r="AB72" s="38">
        <f t="shared" si="89"/>
        <v>0</v>
      </c>
      <c r="AC72" s="100">
        <f t="shared" si="24"/>
        <v>9.6427250769073414</v>
      </c>
      <c r="AD72" s="50"/>
      <c r="AE72" s="51"/>
      <c r="AF72" s="38">
        <f t="shared" ref="AF72" si="90">SUM(AF73:AF77)</f>
        <v>17</v>
      </c>
    </row>
    <row r="73" spans="1:32" ht="54">
      <c r="A73" s="12">
        <v>1</v>
      </c>
      <c r="B73" s="5" t="s">
        <v>60</v>
      </c>
      <c r="C73" s="39">
        <f t="shared" ref="C73:C76" si="91">D73+I73</f>
        <v>5000</v>
      </c>
      <c r="D73" s="39">
        <f t="shared" ref="D73:D76" si="92">SUM(E73:H73)</f>
        <v>5000</v>
      </c>
      <c r="E73" s="35">
        <v>5000</v>
      </c>
      <c r="F73" s="35"/>
      <c r="G73" s="35"/>
      <c r="H73" s="35"/>
      <c r="I73" s="35"/>
      <c r="J73" s="35"/>
      <c r="K73" s="35"/>
      <c r="L73" s="35"/>
      <c r="M73" s="35"/>
      <c r="N73" s="35"/>
      <c r="O73" s="35"/>
      <c r="P73" s="39">
        <f t="shared" ref="P73:P76" si="93">Q73+V73</f>
        <v>247</v>
      </c>
      <c r="Q73" s="39">
        <f>R73+S73+T73+U73</f>
        <v>247</v>
      </c>
      <c r="R73" s="108">
        <v>247</v>
      </c>
      <c r="S73" s="39"/>
      <c r="T73" s="39"/>
      <c r="U73" s="35"/>
      <c r="V73" s="35"/>
      <c r="W73" s="35"/>
      <c r="X73" s="35"/>
      <c r="Y73" s="35"/>
      <c r="Z73" s="35"/>
      <c r="AA73" s="35"/>
      <c r="AB73" s="35"/>
      <c r="AC73" s="95">
        <f t="shared" si="24"/>
        <v>4.9399999999999995</v>
      </c>
      <c r="AD73" s="12" t="s">
        <v>259</v>
      </c>
      <c r="AE73" s="45"/>
      <c r="AF73">
        <v>1</v>
      </c>
    </row>
    <row r="74" spans="1:32" ht="54">
      <c r="A74" s="12">
        <v>2</v>
      </c>
      <c r="B74" s="5" t="s">
        <v>61</v>
      </c>
      <c r="C74" s="39">
        <f t="shared" si="91"/>
        <v>17058</v>
      </c>
      <c r="D74" s="39">
        <f t="shared" si="92"/>
        <v>17058</v>
      </c>
      <c r="E74" s="35"/>
      <c r="F74" s="35">
        <v>17058</v>
      </c>
      <c r="G74" s="35"/>
      <c r="H74" s="35"/>
      <c r="I74" s="35"/>
      <c r="J74" s="35"/>
      <c r="K74" s="35"/>
      <c r="L74" s="35"/>
      <c r="M74" s="35"/>
      <c r="N74" s="35"/>
      <c r="O74" s="35"/>
      <c r="P74" s="39">
        <f t="shared" si="93"/>
        <v>41</v>
      </c>
      <c r="Q74" s="39">
        <f>R74+S74+T74+U74</f>
        <v>41</v>
      </c>
      <c r="R74" s="39"/>
      <c r="S74" s="112">
        <v>41</v>
      </c>
      <c r="T74" s="39"/>
      <c r="U74" s="35"/>
      <c r="V74" s="35"/>
      <c r="W74" s="35"/>
      <c r="X74" s="35"/>
      <c r="Y74" s="35"/>
      <c r="Z74" s="35"/>
      <c r="AA74" s="35"/>
      <c r="AB74" s="35"/>
      <c r="AC74" s="95">
        <f t="shared" si="24"/>
        <v>0.24035643100011722</v>
      </c>
      <c r="AD74" s="12" t="s">
        <v>259</v>
      </c>
      <c r="AE74" s="45"/>
      <c r="AF74">
        <v>1</v>
      </c>
    </row>
    <row r="75" spans="1:32" ht="54">
      <c r="A75" s="12">
        <v>3</v>
      </c>
      <c r="B75" s="5" t="s">
        <v>62</v>
      </c>
      <c r="C75" s="39">
        <f t="shared" si="91"/>
        <v>19711</v>
      </c>
      <c r="D75" s="39">
        <f t="shared" si="92"/>
        <v>19711</v>
      </c>
      <c r="E75" s="35"/>
      <c r="F75" s="35">
        <v>19711</v>
      </c>
      <c r="G75" s="35"/>
      <c r="H75" s="35"/>
      <c r="I75" s="35"/>
      <c r="J75" s="35"/>
      <c r="K75" s="35"/>
      <c r="L75" s="35"/>
      <c r="M75" s="35"/>
      <c r="N75" s="35"/>
      <c r="O75" s="35"/>
      <c r="P75" s="39">
        <f t="shared" si="93"/>
        <v>241</v>
      </c>
      <c r="Q75" s="39">
        <f>R75+S75+T75+U75</f>
        <v>241</v>
      </c>
      <c r="R75" s="39"/>
      <c r="S75" s="112">
        <v>241</v>
      </c>
      <c r="T75" s="39"/>
      <c r="U75" s="35"/>
      <c r="V75" s="35"/>
      <c r="W75" s="35"/>
      <c r="X75" s="35"/>
      <c r="Y75" s="35"/>
      <c r="Z75" s="35"/>
      <c r="AA75" s="35"/>
      <c r="AB75" s="35"/>
      <c r="AC75" s="95">
        <f t="shared" si="24"/>
        <v>1.222667546040282</v>
      </c>
      <c r="AD75" s="12" t="s">
        <v>259</v>
      </c>
      <c r="AE75" s="45"/>
      <c r="AF75">
        <v>1</v>
      </c>
    </row>
    <row r="76" spans="1:32" ht="36">
      <c r="A76" s="12">
        <v>4</v>
      </c>
      <c r="B76" s="5" t="s">
        <v>63</v>
      </c>
      <c r="C76" s="39">
        <f t="shared" si="91"/>
        <v>7316</v>
      </c>
      <c r="D76" s="39">
        <f t="shared" si="92"/>
        <v>7316</v>
      </c>
      <c r="E76" s="35"/>
      <c r="F76" s="35">
        <v>7316</v>
      </c>
      <c r="G76" s="35"/>
      <c r="H76" s="35"/>
      <c r="I76" s="35"/>
      <c r="J76" s="35"/>
      <c r="K76" s="35"/>
      <c r="L76" s="35"/>
      <c r="M76" s="35"/>
      <c r="N76" s="35"/>
      <c r="O76" s="35"/>
      <c r="P76" s="36">
        <f t="shared" si="93"/>
        <v>0</v>
      </c>
      <c r="Q76" s="35"/>
      <c r="R76" s="35"/>
      <c r="S76" s="35"/>
      <c r="T76" s="35"/>
      <c r="U76" s="35"/>
      <c r="V76" s="35"/>
      <c r="W76" s="35"/>
      <c r="X76" s="35"/>
      <c r="Y76" s="35"/>
      <c r="Z76" s="35"/>
      <c r="AA76" s="35"/>
      <c r="AB76" s="35"/>
      <c r="AC76" s="95">
        <f t="shared" si="24"/>
        <v>0</v>
      </c>
      <c r="AD76" s="12" t="s">
        <v>261</v>
      </c>
      <c r="AE76" s="45"/>
      <c r="AF76">
        <v>1</v>
      </c>
    </row>
    <row r="77" spans="1:32">
      <c r="A77" s="16">
        <v>5</v>
      </c>
      <c r="B77" s="2" t="s">
        <v>64</v>
      </c>
      <c r="C77" s="34">
        <f>C78+C84+C92</f>
        <v>78016</v>
      </c>
      <c r="D77" s="34">
        <f t="shared" ref="D77:AB77" si="94">D78+D84+D92</f>
        <v>78016</v>
      </c>
      <c r="E77" s="34">
        <f t="shared" si="94"/>
        <v>0</v>
      </c>
      <c r="F77" s="34">
        <f t="shared" si="94"/>
        <v>78016</v>
      </c>
      <c r="G77" s="34">
        <f t="shared" si="94"/>
        <v>0</v>
      </c>
      <c r="H77" s="34">
        <f t="shared" si="94"/>
        <v>0</v>
      </c>
      <c r="I77" s="34">
        <f t="shared" si="94"/>
        <v>0</v>
      </c>
      <c r="J77" s="34">
        <f t="shared" si="94"/>
        <v>0</v>
      </c>
      <c r="K77" s="34">
        <f t="shared" si="94"/>
        <v>0</v>
      </c>
      <c r="L77" s="34">
        <f t="shared" si="94"/>
        <v>0</v>
      </c>
      <c r="M77" s="34">
        <f t="shared" si="94"/>
        <v>0</v>
      </c>
      <c r="N77" s="34">
        <f t="shared" si="94"/>
        <v>0</v>
      </c>
      <c r="O77" s="34">
        <f t="shared" si="94"/>
        <v>0</v>
      </c>
      <c r="P77" s="34">
        <f t="shared" si="94"/>
        <v>11727</v>
      </c>
      <c r="Q77" s="34">
        <f t="shared" si="94"/>
        <v>11727</v>
      </c>
      <c r="R77" s="34">
        <f t="shared" si="94"/>
        <v>0</v>
      </c>
      <c r="S77" s="34">
        <f t="shared" si="94"/>
        <v>11727</v>
      </c>
      <c r="T77" s="34">
        <f t="shared" si="94"/>
        <v>0</v>
      </c>
      <c r="U77" s="34">
        <f t="shared" si="94"/>
        <v>0</v>
      </c>
      <c r="V77" s="34">
        <f t="shared" si="94"/>
        <v>0</v>
      </c>
      <c r="W77" s="34">
        <f t="shared" si="94"/>
        <v>0</v>
      </c>
      <c r="X77" s="34">
        <f t="shared" si="94"/>
        <v>0</v>
      </c>
      <c r="Y77" s="34">
        <f t="shared" si="94"/>
        <v>0</v>
      </c>
      <c r="Z77" s="34">
        <f t="shared" si="94"/>
        <v>0</v>
      </c>
      <c r="AA77" s="34">
        <f t="shared" si="94"/>
        <v>0</v>
      </c>
      <c r="AB77" s="34">
        <f t="shared" si="94"/>
        <v>0</v>
      </c>
      <c r="AC77" s="94">
        <f t="shared" si="24"/>
        <v>15.031531993437245</v>
      </c>
      <c r="AD77" s="16"/>
      <c r="AE77" s="44"/>
      <c r="AF77" s="34">
        <f t="shared" ref="AF77" si="95">AF78+AF84+AF92</f>
        <v>13</v>
      </c>
    </row>
    <row r="78" spans="1:32">
      <c r="A78" s="29" t="s">
        <v>65</v>
      </c>
      <c r="B78" s="28" t="s">
        <v>16</v>
      </c>
      <c r="C78" s="39">
        <f>SUM(C79:C83)</f>
        <v>16458</v>
      </c>
      <c r="D78" s="39">
        <f t="shared" ref="D78:AB78" si="96">SUM(D79:D83)</f>
        <v>16458</v>
      </c>
      <c r="E78" s="39">
        <f t="shared" si="96"/>
        <v>0</v>
      </c>
      <c r="F78" s="39">
        <f t="shared" si="96"/>
        <v>16458</v>
      </c>
      <c r="G78" s="39">
        <f t="shared" si="96"/>
        <v>0</v>
      </c>
      <c r="H78" s="39">
        <f t="shared" si="96"/>
        <v>0</v>
      </c>
      <c r="I78" s="39">
        <f t="shared" si="96"/>
        <v>0</v>
      </c>
      <c r="J78" s="39">
        <f t="shared" si="96"/>
        <v>0</v>
      </c>
      <c r="K78" s="39">
        <f t="shared" si="96"/>
        <v>0</v>
      </c>
      <c r="L78" s="39">
        <f t="shared" si="96"/>
        <v>0</v>
      </c>
      <c r="M78" s="39">
        <f t="shared" si="96"/>
        <v>0</v>
      </c>
      <c r="N78" s="39">
        <f t="shared" si="96"/>
        <v>0</v>
      </c>
      <c r="O78" s="39">
        <f t="shared" si="96"/>
        <v>0</v>
      </c>
      <c r="P78" s="39">
        <f t="shared" si="96"/>
        <v>3053</v>
      </c>
      <c r="Q78" s="39">
        <f t="shared" si="96"/>
        <v>3053</v>
      </c>
      <c r="R78" s="39">
        <f t="shared" si="96"/>
        <v>0</v>
      </c>
      <c r="S78" s="39">
        <f t="shared" si="96"/>
        <v>3053</v>
      </c>
      <c r="T78" s="39">
        <f t="shared" si="96"/>
        <v>0</v>
      </c>
      <c r="U78" s="39">
        <f t="shared" si="96"/>
        <v>0</v>
      </c>
      <c r="V78" s="39">
        <f t="shared" si="96"/>
        <v>0</v>
      </c>
      <c r="W78" s="39">
        <f t="shared" si="96"/>
        <v>0</v>
      </c>
      <c r="X78" s="39">
        <f t="shared" si="96"/>
        <v>0</v>
      </c>
      <c r="Y78" s="39">
        <f t="shared" si="96"/>
        <v>0</v>
      </c>
      <c r="Z78" s="39">
        <f t="shared" si="96"/>
        <v>0</v>
      </c>
      <c r="AA78" s="39">
        <f t="shared" si="96"/>
        <v>0</v>
      </c>
      <c r="AB78" s="39">
        <f t="shared" si="96"/>
        <v>0</v>
      </c>
      <c r="AC78" s="95">
        <f t="shared" si="24"/>
        <v>18.550249118969496</v>
      </c>
      <c r="AD78" s="27"/>
      <c r="AE78" s="52"/>
      <c r="AF78" s="39">
        <f t="shared" ref="AF78" si="97">SUM(AF79:AF83)</f>
        <v>5</v>
      </c>
    </row>
    <row r="79" spans="1:32" ht="54">
      <c r="A79" s="30" t="s">
        <v>30</v>
      </c>
      <c r="B79" s="18" t="s">
        <v>66</v>
      </c>
      <c r="C79" s="36">
        <f t="shared" ref="C79:C83" si="98">D79+I79</f>
        <v>9000</v>
      </c>
      <c r="D79" s="36">
        <f t="shared" ref="D79:D83" si="99">SUM(E79:H79)</f>
        <v>9000</v>
      </c>
      <c r="E79" s="36"/>
      <c r="F79" s="36">
        <v>9000</v>
      </c>
      <c r="G79" s="36"/>
      <c r="H79" s="36"/>
      <c r="I79" s="36"/>
      <c r="J79" s="36"/>
      <c r="K79" s="36"/>
      <c r="L79" s="36"/>
      <c r="M79" s="36"/>
      <c r="N79" s="36"/>
      <c r="O79" s="36"/>
      <c r="P79" s="36">
        <f>Q79+V79</f>
        <v>1913</v>
      </c>
      <c r="Q79" s="36">
        <f>R79+S79+T79+U79</f>
        <v>1913</v>
      </c>
      <c r="R79" s="36"/>
      <c r="S79" s="113">
        <v>1913</v>
      </c>
      <c r="T79" s="36"/>
      <c r="U79" s="36"/>
      <c r="V79" s="36"/>
      <c r="W79" s="36"/>
      <c r="X79" s="36"/>
      <c r="Y79" s="36"/>
      <c r="Z79" s="36"/>
      <c r="AA79" s="36"/>
      <c r="AB79" s="36"/>
      <c r="AC79" s="98">
        <f t="shared" si="24"/>
        <v>21.255555555555556</v>
      </c>
      <c r="AD79" s="30" t="s">
        <v>262</v>
      </c>
      <c r="AE79" s="47"/>
      <c r="AF79">
        <v>1</v>
      </c>
    </row>
    <row r="80" spans="1:32" ht="54">
      <c r="A80" s="30" t="s">
        <v>67</v>
      </c>
      <c r="B80" s="18" t="s">
        <v>68</v>
      </c>
      <c r="C80" s="36">
        <f t="shared" si="98"/>
        <v>2631</v>
      </c>
      <c r="D80" s="36">
        <f t="shared" si="99"/>
        <v>2631</v>
      </c>
      <c r="E80" s="36"/>
      <c r="F80" s="36">
        <v>2631</v>
      </c>
      <c r="G80" s="36"/>
      <c r="H80" s="36"/>
      <c r="I80" s="36"/>
      <c r="J80" s="36"/>
      <c r="K80" s="36"/>
      <c r="L80" s="36"/>
      <c r="M80" s="36"/>
      <c r="N80" s="36"/>
      <c r="O80" s="36"/>
      <c r="P80" s="36">
        <f t="shared" ref="P80:P91" si="100">Q80+V80</f>
        <v>0</v>
      </c>
      <c r="Q80" s="36"/>
      <c r="R80" s="36"/>
      <c r="S80" s="36"/>
      <c r="T80" s="36"/>
      <c r="U80" s="36"/>
      <c r="V80" s="36"/>
      <c r="W80" s="36"/>
      <c r="X80" s="36"/>
      <c r="Y80" s="36"/>
      <c r="Z80" s="36"/>
      <c r="AA80" s="36"/>
      <c r="AB80" s="36"/>
      <c r="AC80" s="95">
        <f t="shared" si="24"/>
        <v>0</v>
      </c>
      <c r="AD80" s="30" t="s">
        <v>262</v>
      </c>
      <c r="AE80" s="47"/>
      <c r="AF80">
        <v>1</v>
      </c>
    </row>
    <row r="81" spans="1:32" ht="54">
      <c r="A81" s="30" t="s">
        <v>69</v>
      </c>
      <c r="B81" s="18" t="s">
        <v>70</v>
      </c>
      <c r="C81" s="36">
        <f t="shared" si="98"/>
        <v>2000</v>
      </c>
      <c r="D81" s="36">
        <f t="shared" si="99"/>
        <v>2000</v>
      </c>
      <c r="E81" s="36"/>
      <c r="F81" s="36">
        <v>2000</v>
      </c>
      <c r="G81" s="36"/>
      <c r="H81" s="36"/>
      <c r="I81" s="36"/>
      <c r="J81" s="36"/>
      <c r="K81" s="36"/>
      <c r="L81" s="36"/>
      <c r="M81" s="36"/>
      <c r="N81" s="36"/>
      <c r="O81" s="36"/>
      <c r="P81" s="36">
        <f t="shared" si="100"/>
        <v>560</v>
      </c>
      <c r="Q81" s="36">
        <f>R81+S81+T81+U81</f>
        <v>560</v>
      </c>
      <c r="R81" s="36"/>
      <c r="S81" s="113">
        <v>560</v>
      </c>
      <c r="T81" s="36"/>
      <c r="U81" s="36"/>
      <c r="V81" s="36"/>
      <c r="W81" s="36"/>
      <c r="X81" s="36"/>
      <c r="Y81" s="36"/>
      <c r="Z81" s="36"/>
      <c r="AA81" s="36"/>
      <c r="AB81" s="36"/>
      <c r="AC81" s="95">
        <f t="shared" si="24"/>
        <v>28.000000000000004</v>
      </c>
      <c r="AD81" s="30" t="s">
        <v>262</v>
      </c>
      <c r="AE81" s="47"/>
      <c r="AF81">
        <v>1</v>
      </c>
    </row>
    <row r="82" spans="1:32" ht="54">
      <c r="A82" s="30" t="s">
        <v>71</v>
      </c>
      <c r="B82" s="18" t="s">
        <v>72</v>
      </c>
      <c r="C82" s="36">
        <f t="shared" si="98"/>
        <v>932</v>
      </c>
      <c r="D82" s="36">
        <f t="shared" si="99"/>
        <v>932</v>
      </c>
      <c r="E82" s="36"/>
      <c r="F82" s="36">
        <v>932</v>
      </c>
      <c r="G82" s="36"/>
      <c r="H82" s="36"/>
      <c r="I82" s="36"/>
      <c r="J82" s="36"/>
      <c r="K82" s="36"/>
      <c r="L82" s="36"/>
      <c r="M82" s="36"/>
      <c r="N82" s="36"/>
      <c r="O82" s="36"/>
      <c r="P82" s="36">
        <f t="shared" si="100"/>
        <v>0</v>
      </c>
      <c r="Q82" s="36"/>
      <c r="R82" s="36"/>
      <c r="S82" s="36"/>
      <c r="T82" s="36"/>
      <c r="U82" s="36"/>
      <c r="V82" s="36"/>
      <c r="W82" s="36"/>
      <c r="X82" s="36"/>
      <c r="Y82" s="36"/>
      <c r="Z82" s="36"/>
      <c r="AA82" s="36"/>
      <c r="AB82" s="36"/>
      <c r="AC82" s="95">
        <f t="shared" si="24"/>
        <v>0</v>
      </c>
      <c r="AD82" s="30" t="s">
        <v>262</v>
      </c>
      <c r="AE82" s="47"/>
      <c r="AF82">
        <v>1</v>
      </c>
    </row>
    <row r="83" spans="1:32" ht="54">
      <c r="A83" s="30" t="s">
        <v>73</v>
      </c>
      <c r="B83" s="18" t="s">
        <v>74</v>
      </c>
      <c r="C83" s="36">
        <f t="shared" si="98"/>
        <v>1895</v>
      </c>
      <c r="D83" s="36">
        <f t="shared" si="99"/>
        <v>1895</v>
      </c>
      <c r="E83" s="36"/>
      <c r="F83" s="36">
        <v>1895</v>
      </c>
      <c r="G83" s="36"/>
      <c r="H83" s="36"/>
      <c r="I83" s="36"/>
      <c r="J83" s="36"/>
      <c r="K83" s="36"/>
      <c r="L83" s="36"/>
      <c r="M83" s="36"/>
      <c r="N83" s="36"/>
      <c r="O83" s="36"/>
      <c r="P83" s="36">
        <f t="shared" si="100"/>
        <v>580</v>
      </c>
      <c r="Q83" s="36">
        <f>R83+S83+T83+U83</f>
        <v>580</v>
      </c>
      <c r="R83" s="36"/>
      <c r="S83" s="113">
        <v>580</v>
      </c>
      <c r="T83" s="36"/>
      <c r="U83" s="36"/>
      <c r="V83" s="36"/>
      <c r="W83" s="36"/>
      <c r="X83" s="36"/>
      <c r="Y83" s="36"/>
      <c r="Z83" s="36"/>
      <c r="AA83" s="36"/>
      <c r="AB83" s="36"/>
      <c r="AC83" s="95">
        <f t="shared" si="24"/>
        <v>30.606860158311346</v>
      </c>
      <c r="AD83" s="30" t="s">
        <v>262</v>
      </c>
      <c r="AE83" s="47"/>
      <c r="AF83">
        <v>1</v>
      </c>
    </row>
    <row r="84" spans="1:32">
      <c r="A84" s="3" t="s">
        <v>75</v>
      </c>
      <c r="B84" s="5" t="s">
        <v>76</v>
      </c>
      <c r="C84" s="35">
        <f>SUM(C85:C91)</f>
        <v>44558</v>
      </c>
      <c r="D84" s="35">
        <f t="shared" ref="D84:AB84" si="101">SUM(D85:D91)</f>
        <v>44558</v>
      </c>
      <c r="E84" s="35">
        <f t="shared" si="101"/>
        <v>0</v>
      </c>
      <c r="F84" s="35">
        <f t="shared" si="101"/>
        <v>44558</v>
      </c>
      <c r="G84" s="35">
        <f t="shared" si="101"/>
        <v>0</v>
      </c>
      <c r="H84" s="35">
        <f t="shared" si="101"/>
        <v>0</v>
      </c>
      <c r="I84" s="35">
        <f t="shared" si="101"/>
        <v>0</v>
      </c>
      <c r="J84" s="35">
        <f t="shared" si="101"/>
        <v>0</v>
      </c>
      <c r="K84" s="35">
        <f t="shared" si="101"/>
        <v>0</v>
      </c>
      <c r="L84" s="35">
        <f t="shared" si="101"/>
        <v>0</v>
      </c>
      <c r="M84" s="35">
        <f t="shared" si="101"/>
        <v>0</v>
      </c>
      <c r="N84" s="35">
        <f t="shared" si="101"/>
        <v>0</v>
      </c>
      <c r="O84" s="35">
        <f t="shared" si="101"/>
        <v>0</v>
      </c>
      <c r="P84" s="35">
        <f t="shared" si="101"/>
        <v>8674</v>
      </c>
      <c r="Q84" s="35">
        <f t="shared" si="101"/>
        <v>8674</v>
      </c>
      <c r="R84" s="35">
        <f t="shared" si="101"/>
        <v>0</v>
      </c>
      <c r="S84" s="35">
        <f t="shared" si="101"/>
        <v>8674</v>
      </c>
      <c r="T84" s="35">
        <f t="shared" si="101"/>
        <v>0</v>
      </c>
      <c r="U84" s="35">
        <f t="shared" si="101"/>
        <v>0</v>
      </c>
      <c r="V84" s="35">
        <f t="shared" si="101"/>
        <v>0</v>
      </c>
      <c r="W84" s="35">
        <f t="shared" si="101"/>
        <v>0</v>
      </c>
      <c r="X84" s="35">
        <f t="shared" si="101"/>
        <v>0</v>
      </c>
      <c r="Y84" s="35">
        <f t="shared" si="101"/>
        <v>0</v>
      </c>
      <c r="Z84" s="35">
        <f t="shared" si="101"/>
        <v>0</v>
      </c>
      <c r="AA84" s="35">
        <f t="shared" si="101"/>
        <v>0</v>
      </c>
      <c r="AB84" s="35">
        <f t="shared" si="101"/>
        <v>0</v>
      </c>
      <c r="AC84" s="95">
        <f t="shared" si="24"/>
        <v>19.466762422011762</v>
      </c>
      <c r="AD84" s="12"/>
      <c r="AE84" s="45"/>
      <c r="AF84" s="35">
        <f t="shared" ref="AF84" si="102">SUM(AF85:AF91)</f>
        <v>7</v>
      </c>
    </row>
    <row r="85" spans="1:32" ht="54">
      <c r="A85" s="30" t="s">
        <v>30</v>
      </c>
      <c r="B85" s="18" t="s">
        <v>77</v>
      </c>
      <c r="C85" s="36">
        <f t="shared" ref="C85:C91" si="103">D85+I85</f>
        <v>2000</v>
      </c>
      <c r="D85" s="36">
        <f t="shared" ref="D85:D91" si="104">SUM(E85:H85)</f>
        <v>2000</v>
      </c>
      <c r="E85" s="36"/>
      <c r="F85" s="36">
        <v>2000</v>
      </c>
      <c r="G85" s="36"/>
      <c r="H85" s="36"/>
      <c r="I85" s="36"/>
      <c r="J85" s="36"/>
      <c r="K85" s="36"/>
      <c r="L85" s="36"/>
      <c r="M85" s="36"/>
      <c r="N85" s="36"/>
      <c r="O85" s="36"/>
      <c r="P85" s="36">
        <f t="shared" si="100"/>
        <v>1206</v>
      </c>
      <c r="Q85" s="36">
        <f>R85+S85+T85+U85</f>
        <v>1206</v>
      </c>
      <c r="R85" s="36"/>
      <c r="S85" s="113">
        <v>1206</v>
      </c>
      <c r="T85" s="36"/>
      <c r="U85" s="36"/>
      <c r="V85" s="36"/>
      <c r="W85" s="36"/>
      <c r="X85" s="36"/>
      <c r="Y85" s="36"/>
      <c r="Z85" s="36"/>
      <c r="AA85" s="36"/>
      <c r="AB85" s="36"/>
      <c r="AC85" s="98">
        <f t="shared" si="24"/>
        <v>60.3</v>
      </c>
      <c r="AD85" s="30" t="s">
        <v>313</v>
      </c>
      <c r="AE85" s="47"/>
      <c r="AF85">
        <v>1</v>
      </c>
    </row>
    <row r="86" spans="1:32" ht="54">
      <c r="A86" s="30" t="s">
        <v>34</v>
      </c>
      <c r="B86" s="18" t="s">
        <v>78</v>
      </c>
      <c r="C86" s="36">
        <f t="shared" si="103"/>
        <v>4000</v>
      </c>
      <c r="D86" s="36">
        <f t="shared" si="104"/>
        <v>4000</v>
      </c>
      <c r="E86" s="36"/>
      <c r="F86" s="36">
        <v>4000</v>
      </c>
      <c r="G86" s="36"/>
      <c r="H86" s="36"/>
      <c r="I86" s="36"/>
      <c r="J86" s="36"/>
      <c r="K86" s="36"/>
      <c r="L86" s="36"/>
      <c r="M86" s="36"/>
      <c r="N86" s="36"/>
      <c r="O86" s="36"/>
      <c r="P86" s="36">
        <f t="shared" si="100"/>
        <v>1319</v>
      </c>
      <c r="Q86" s="36">
        <f>R86+S86+T86+U86</f>
        <v>1319</v>
      </c>
      <c r="R86" s="36"/>
      <c r="S86" s="113">
        <v>1319</v>
      </c>
      <c r="T86" s="36"/>
      <c r="U86" s="36"/>
      <c r="V86" s="36"/>
      <c r="W86" s="36"/>
      <c r="X86" s="36"/>
      <c r="Y86" s="36"/>
      <c r="Z86" s="36"/>
      <c r="AA86" s="36"/>
      <c r="AB86" s="36"/>
      <c r="AC86" s="98">
        <f t="shared" si="24"/>
        <v>32.975000000000001</v>
      </c>
      <c r="AD86" s="30" t="s">
        <v>313</v>
      </c>
      <c r="AE86" s="47"/>
      <c r="AF86">
        <v>1</v>
      </c>
    </row>
    <row r="87" spans="1:32" ht="54">
      <c r="A87" s="30" t="s">
        <v>36</v>
      </c>
      <c r="B87" s="18" t="s">
        <v>79</v>
      </c>
      <c r="C87" s="36">
        <f t="shared" si="103"/>
        <v>3000</v>
      </c>
      <c r="D87" s="36">
        <f t="shared" si="104"/>
        <v>3000</v>
      </c>
      <c r="E87" s="36"/>
      <c r="F87" s="36">
        <v>3000</v>
      </c>
      <c r="G87" s="36"/>
      <c r="H87" s="36"/>
      <c r="I87" s="36"/>
      <c r="J87" s="36"/>
      <c r="K87" s="36"/>
      <c r="L87" s="36"/>
      <c r="M87" s="36"/>
      <c r="N87" s="36"/>
      <c r="O87" s="36"/>
      <c r="P87" s="36">
        <f t="shared" si="100"/>
        <v>1581</v>
      </c>
      <c r="Q87" s="36">
        <f>R87+S87+T87+U87</f>
        <v>1581</v>
      </c>
      <c r="R87" s="36"/>
      <c r="S87" s="113">
        <v>1581</v>
      </c>
      <c r="T87" s="36"/>
      <c r="U87" s="36"/>
      <c r="V87" s="36"/>
      <c r="W87" s="36"/>
      <c r="X87" s="36"/>
      <c r="Y87" s="36"/>
      <c r="Z87" s="36"/>
      <c r="AA87" s="36"/>
      <c r="AB87" s="36"/>
      <c r="AC87" s="98">
        <f t="shared" si="24"/>
        <v>52.7</v>
      </c>
      <c r="AD87" s="30" t="s">
        <v>313</v>
      </c>
      <c r="AE87" s="47"/>
      <c r="AF87">
        <v>1</v>
      </c>
    </row>
    <row r="88" spans="1:32" ht="54">
      <c r="A88" s="30" t="s">
        <v>80</v>
      </c>
      <c r="B88" s="18" t="s">
        <v>81</v>
      </c>
      <c r="C88" s="36">
        <f t="shared" si="103"/>
        <v>2000</v>
      </c>
      <c r="D88" s="36">
        <f t="shared" si="104"/>
        <v>2000</v>
      </c>
      <c r="E88" s="36"/>
      <c r="F88" s="36">
        <v>2000</v>
      </c>
      <c r="G88" s="36"/>
      <c r="H88" s="36"/>
      <c r="I88" s="36"/>
      <c r="J88" s="36"/>
      <c r="K88" s="36"/>
      <c r="L88" s="36"/>
      <c r="M88" s="36"/>
      <c r="N88" s="36"/>
      <c r="O88" s="36"/>
      <c r="P88" s="36">
        <f t="shared" si="100"/>
        <v>663</v>
      </c>
      <c r="Q88" s="36">
        <f>R88+S88+T88+U88</f>
        <v>663</v>
      </c>
      <c r="R88" s="36"/>
      <c r="S88" s="113">
        <v>663</v>
      </c>
      <c r="T88" s="36"/>
      <c r="U88" s="36"/>
      <c r="V88" s="36"/>
      <c r="W88" s="36"/>
      <c r="X88" s="36"/>
      <c r="Y88" s="36"/>
      <c r="Z88" s="36"/>
      <c r="AA88" s="36"/>
      <c r="AB88" s="36"/>
      <c r="AC88" s="98">
        <f t="shared" si="24"/>
        <v>33.15</v>
      </c>
      <c r="AD88" s="30" t="s">
        <v>313</v>
      </c>
      <c r="AE88" s="47"/>
      <c r="AF88">
        <v>1</v>
      </c>
    </row>
    <row r="89" spans="1:32" ht="54">
      <c r="A89" s="30" t="s">
        <v>82</v>
      </c>
      <c r="B89" s="18" t="s">
        <v>83</v>
      </c>
      <c r="C89" s="36">
        <f t="shared" si="103"/>
        <v>5000</v>
      </c>
      <c r="D89" s="36">
        <f t="shared" si="104"/>
        <v>5000</v>
      </c>
      <c r="E89" s="36"/>
      <c r="F89" s="36">
        <v>5000</v>
      </c>
      <c r="G89" s="36"/>
      <c r="H89" s="36"/>
      <c r="I89" s="36"/>
      <c r="J89" s="36"/>
      <c r="K89" s="36"/>
      <c r="L89" s="36"/>
      <c r="M89" s="36"/>
      <c r="N89" s="36"/>
      <c r="O89" s="36"/>
      <c r="P89" s="36">
        <f t="shared" si="100"/>
        <v>2297</v>
      </c>
      <c r="Q89" s="35">
        <f>R89+S89+T89+U89</f>
        <v>2297</v>
      </c>
      <c r="R89" s="36"/>
      <c r="S89" s="113">
        <v>2297</v>
      </c>
      <c r="T89" s="36"/>
      <c r="U89" s="36"/>
      <c r="V89" s="36"/>
      <c r="W89" s="36"/>
      <c r="X89" s="36"/>
      <c r="Y89" s="36"/>
      <c r="Z89" s="36"/>
      <c r="AA89" s="36"/>
      <c r="AB89" s="36"/>
      <c r="AC89" s="98">
        <f t="shared" si="24"/>
        <v>45.94</v>
      </c>
      <c r="AD89" s="30" t="s">
        <v>313</v>
      </c>
      <c r="AE89" s="47"/>
      <c r="AF89">
        <v>1</v>
      </c>
    </row>
    <row r="90" spans="1:32" ht="54">
      <c r="A90" s="30" t="s">
        <v>84</v>
      </c>
      <c r="B90" s="18" t="s">
        <v>85</v>
      </c>
      <c r="C90" s="36">
        <f t="shared" si="103"/>
        <v>17000</v>
      </c>
      <c r="D90" s="36">
        <f t="shared" si="104"/>
        <v>17000</v>
      </c>
      <c r="E90" s="36"/>
      <c r="F90" s="36">
        <v>17000</v>
      </c>
      <c r="G90" s="36"/>
      <c r="H90" s="36"/>
      <c r="I90" s="36"/>
      <c r="J90" s="36"/>
      <c r="K90" s="36"/>
      <c r="L90" s="36"/>
      <c r="M90" s="36"/>
      <c r="N90" s="36"/>
      <c r="O90" s="36"/>
      <c r="P90" s="36">
        <f t="shared" si="100"/>
        <v>0</v>
      </c>
      <c r="Q90" s="36"/>
      <c r="R90" s="36"/>
      <c r="S90" s="36"/>
      <c r="T90" s="36"/>
      <c r="U90" s="36"/>
      <c r="V90" s="36"/>
      <c r="W90" s="36"/>
      <c r="X90" s="36"/>
      <c r="Y90" s="36"/>
      <c r="Z90" s="36"/>
      <c r="AA90" s="36"/>
      <c r="AB90" s="36"/>
      <c r="AC90" s="98">
        <f t="shared" si="24"/>
        <v>0</v>
      </c>
      <c r="AD90" s="30" t="s">
        <v>313</v>
      </c>
      <c r="AE90" s="47"/>
      <c r="AF90">
        <v>1</v>
      </c>
    </row>
    <row r="91" spans="1:32" ht="54">
      <c r="A91" s="30" t="s">
        <v>67</v>
      </c>
      <c r="B91" s="18" t="s">
        <v>86</v>
      </c>
      <c r="C91" s="36">
        <f t="shared" si="103"/>
        <v>11558</v>
      </c>
      <c r="D91" s="36">
        <f t="shared" si="104"/>
        <v>11558</v>
      </c>
      <c r="E91" s="36"/>
      <c r="F91" s="36">
        <v>11558</v>
      </c>
      <c r="G91" s="36"/>
      <c r="H91" s="36"/>
      <c r="I91" s="36"/>
      <c r="J91" s="36"/>
      <c r="K91" s="36"/>
      <c r="L91" s="36"/>
      <c r="M91" s="36"/>
      <c r="N91" s="36"/>
      <c r="O91" s="36"/>
      <c r="P91" s="36">
        <f t="shared" si="100"/>
        <v>1608</v>
      </c>
      <c r="Q91" s="36">
        <f>R91+S91+T91+U91</f>
        <v>1608</v>
      </c>
      <c r="R91" s="36"/>
      <c r="S91" s="113">
        <v>1608</v>
      </c>
      <c r="T91" s="36"/>
      <c r="U91" s="36"/>
      <c r="V91" s="36"/>
      <c r="W91" s="36"/>
      <c r="X91" s="36"/>
      <c r="Y91" s="36"/>
      <c r="Z91" s="36"/>
      <c r="AA91" s="36"/>
      <c r="AB91" s="36"/>
      <c r="AC91" s="98">
        <f t="shared" si="24"/>
        <v>13.912441598892542</v>
      </c>
      <c r="AD91" s="30" t="s">
        <v>313</v>
      </c>
      <c r="AE91" s="47"/>
      <c r="AF91">
        <v>1</v>
      </c>
    </row>
    <row r="92" spans="1:32">
      <c r="A92" s="3" t="s">
        <v>87</v>
      </c>
      <c r="B92" s="5" t="s">
        <v>14</v>
      </c>
      <c r="C92" s="35">
        <f>C93</f>
        <v>17000</v>
      </c>
      <c r="D92" s="35">
        <f t="shared" ref="D92:AB92" si="105">D93</f>
        <v>17000</v>
      </c>
      <c r="E92" s="35">
        <f t="shared" si="105"/>
        <v>0</v>
      </c>
      <c r="F92" s="35">
        <f t="shared" si="105"/>
        <v>17000</v>
      </c>
      <c r="G92" s="35">
        <f t="shared" si="105"/>
        <v>0</v>
      </c>
      <c r="H92" s="35">
        <f t="shared" si="105"/>
        <v>0</v>
      </c>
      <c r="I92" s="35">
        <f t="shared" si="105"/>
        <v>0</v>
      </c>
      <c r="J92" s="35">
        <f t="shared" si="105"/>
        <v>0</v>
      </c>
      <c r="K92" s="35">
        <f t="shared" si="105"/>
        <v>0</v>
      </c>
      <c r="L92" s="35">
        <f t="shared" si="105"/>
        <v>0</v>
      </c>
      <c r="M92" s="35">
        <f t="shared" si="105"/>
        <v>0</v>
      </c>
      <c r="N92" s="35">
        <f t="shared" si="105"/>
        <v>0</v>
      </c>
      <c r="O92" s="35">
        <f t="shared" si="105"/>
        <v>0</v>
      </c>
      <c r="P92" s="35">
        <f t="shared" si="105"/>
        <v>0</v>
      </c>
      <c r="Q92" s="35">
        <f t="shared" si="105"/>
        <v>0</v>
      </c>
      <c r="R92" s="35">
        <f t="shared" si="105"/>
        <v>0</v>
      </c>
      <c r="S92" s="35">
        <f t="shared" si="105"/>
        <v>0</v>
      </c>
      <c r="T92" s="35">
        <f t="shared" si="105"/>
        <v>0</v>
      </c>
      <c r="U92" s="35">
        <f t="shared" si="105"/>
        <v>0</v>
      </c>
      <c r="V92" s="35">
        <f t="shared" si="105"/>
        <v>0</v>
      </c>
      <c r="W92" s="35">
        <f t="shared" si="105"/>
        <v>0</v>
      </c>
      <c r="X92" s="35">
        <f t="shared" si="105"/>
        <v>0</v>
      </c>
      <c r="Y92" s="35">
        <f t="shared" si="105"/>
        <v>0</v>
      </c>
      <c r="Z92" s="35">
        <f t="shared" si="105"/>
        <v>0</v>
      </c>
      <c r="AA92" s="35">
        <f t="shared" si="105"/>
        <v>0</v>
      </c>
      <c r="AB92" s="35">
        <f t="shared" si="105"/>
        <v>0</v>
      </c>
      <c r="AC92" s="95">
        <f t="shared" si="24"/>
        <v>0</v>
      </c>
      <c r="AD92" s="12"/>
      <c r="AE92" s="45"/>
      <c r="AF92" s="35">
        <f t="shared" ref="AF92" si="106">AF93</f>
        <v>1</v>
      </c>
    </row>
    <row r="93" spans="1:32" ht="54">
      <c r="A93" s="30" t="s">
        <v>30</v>
      </c>
      <c r="B93" s="18" t="s">
        <v>88</v>
      </c>
      <c r="C93" s="36">
        <f t="shared" ref="C93" si="107">D93+I93</f>
        <v>17000</v>
      </c>
      <c r="D93" s="36">
        <f t="shared" ref="D93" si="108">SUM(E93:H93)</f>
        <v>17000</v>
      </c>
      <c r="E93" s="36"/>
      <c r="F93" s="36">
        <v>17000</v>
      </c>
      <c r="G93" s="36"/>
      <c r="H93" s="36"/>
      <c r="I93" s="36"/>
      <c r="J93" s="36"/>
      <c r="K93" s="36"/>
      <c r="L93" s="36"/>
      <c r="M93" s="36"/>
      <c r="N93" s="36"/>
      <c r="O93" s="36"/>
      <c r="P93" s="36"/>
      <c r="Q93" s="36"/>
      <c r="R93" s="36"/>
      <c r="S93" s="36"/>
      <c r="T93" s="36"/>
      <c r="U93" s="36"/>
      <c r="V93" s="36"/>
      <c r="W93" s="36"/>
      <c r="X93" s="36"/>
      <c r="Y93" s="36"/>
      <c r="Z93" s="36"/>
      <c r="AA93" s="36"/>
      <c r="AB93" s="36"/>
      <c r="AC93" s="95">
        <f t="shared" ref="AC93:AC135" si="109">P93/C93*100</f>
        <v>0</v>
      </c>
      <c r="AD93" s="30" t="s">
        <v>261</v>
      </c>
      <c r="AE93" s="47"/>
      <c r="AF93">
        <v>1</v>
      </c>
    </row>
    <row r="94" spans="1:32">
      <c r="A94" s="16" t="s">
        <v>34</v>
      </c>
      <c r="B94" s="2" t="s">
        <v>35</v>
      </c>
      <c r="C94" s="34">
        <f>C95+C108</f>
        <v>330504</v>
      </c>
      <c r="D94" s="34">
        <f t="shared" ref="D94:AB94" si="110">D95+D108</f>
        <v>330504</v>
      </c>
      <c r="E94" s="34">
        <f t="shared" si="110"/>
        <v>0</v>
      </c>
      <c r="F94" s="34">
        <f t="shared" si="110"/>
        <v>330504</v>
      </c>
      <c r="G94" s="34">
        <f t="shared" si="110"/>
        <v>0</v>
      </c>
      <c r="H94" s="34">
        <f t="shared" si="110"/>
        <v>0</v>
      </c>
      <c r="I94" s="34">
        <f t="shared" si="110"/>
        <v>0</v>
      </c>
      <c r="J94" s="34">
        <f t="shared" si="110"/>
        <v>0</v>
      </c>
      <c r="K94" s="34">
        <f t="shared" si="110"/>
        <v>0</v>
      </c>
      <c r="L94" s="34">
        <f t="shared" si="110"/>
        <v>0</v>
      </c>
      <c r="M94" s="34">
        <f t="shared" si="110"/>
        <v>0</v>
      </c>
      <c r="N94" s="34">
        <f t="shared" si="110"/>
        <v>0</v>
      </c>
      <c r="O94" s="34">
        <f t="shared" si="110"/>
        <v>0</v>
      </c>
      <c r="P94" s="34">
        <f t="shared" si="110"/>
        <v>31920</v>
      </c>
      <c r="Q94" s="34">
        <f t="shared" si="110"/>
        <v>31920</v>
      </c>
      <c r="R94" s="34">
        <f t="shared" si="110"/>
        <v>0</v>
      </c>
      <c r="S94" s="34">
        <f t="shared" si="110"/>
        <v>31920</v>
      </c>
      <c r="T94" s="34">
        <f t="shared" si="110"/>
        <v>0</v>
      </c>
      <c r="U94" s="34">
        <f t="shared" si="110"/>
        <v>0</v>
      </c>
      <c r="V94" s="34">
        <f t="shared" si="110"/>
        <v>0</v>
      </c>
      <c r="W94" s="34">
        <f t="shared" si="110"/>
        <v>0</v>
      </c>
      <c r="X94" s="34">
        <f t="shared" si="110"/>
        <v>0</v>
      </c>
      <c r="Y94" s="34">
        <f t="shared" si="110"/>
        <v>0</v>
      </c>
      <c r="Z94" s="34">
        <f t="shared" si="110"/>
        <v>0</v>
      </c>
      <c r="AA94" s="34">
        <f t="shared" si="110"/>
        <v>0</v>
      </c>
      <c r="AB94" s="34">
        <f t="shared" si="110"/>
        <v>0</v>
      </c>
      <c r="AC94" s="94">
        <f t="shared" si="109"/>
        <v>9.6579769079950619</v>
      </c>
      <c r="AD94" s="16"/>
      <c r="AE94" s="44"/>
      <c r="AF94" s="34">
        <f t="shared" ref="AF94" si="111">AF95+AF108</f>
        <v>33</v>
      </c>
    </row>
    <row r="95" spans="1:32">
      <c r="A95" s="21" t="s">
        <v>52</v>
      </c>
      <c r="B95" s="56" t="s">
        <v>32</v>
      </c>
      <c r="C95" s="38">
        <f>SUM(C96:C101)</f>
        <v>126737</v>
      </c>
      <c r="D95" s="38">
        <f t="shared" ref="D95:AB95" si="112">SUM(D96:D101)</f>
        <v>126737</v>
      </c>
      <c r="E95" s="38">
        <f t="shared" si="112"/>
        <v>0</v>
      </c>
      <c r="F95" s="38">
        <f t="shared" si="112"/>
        <v>126737</v>
      </c>
      <c r="G95" s="38">
        <f t="shared" si="112"/>
        <v>0</v>
      </c>
      <c r="H95" s="38">
        <f t="shared" si="112"/>
        <v>0</v>
      </c>
      <c r="I95" s="38">
        <f t="shared" si="112"/>
        <v>0</v>
      </c>
      <c r="J95" s="38">
        <f t="shared" si="112"/>
        <v>0</v>
      </c>
      <c r="K95" s="38">
        <f t="shared" si="112"/>
        <v>0</v>
      </c>
      <c r="L95" s="38">
        <f t="shared" si="112"/>
        <v>0</v>
      </c>
      <c r="M95" s="38">
        <f t="shared" si="112"/>
        <v>0</v>
      </c>
      <c r="N95" s="38">
        <f t="shared" si="112"/>
        <v>0</v>
      </c>
      <c r="O95" s="38">
        <f t="shared" si="112"/>
        <v>0</v>
      </c>
      <c r="P95" s="38">
        <f t="shared" si="112"/>
        <v>26700</v>
      </c>
      <c r="Q95" s="38">
        <f t="shared" si="112"/>
        <v>26700</v>
      </c>
      <c r="R95" s="38">
        <f t="shared" si="112"/>
        <v>0</v>
      </c>
      <c r="S95" s="38">
        <f t="shared" si="112"/>
        <v>26700</v>
      </c>
      <c r="T95" s="38">
        <f t="shared" si="112"/>
        <v>0</v>
      </c>
      <c r="U95" s="38">
        <f t="shared" si="112"/>
        <v>0</v>
      </c>
      <c r="V95" s="38">
        <f t="shared" si="112"/>
        <v>0</v>
      </c>
      <c r="W95" s="38">
        <f t="shared" si="112"/>
        <v>0</v>
      </c>
      <c r="X95" s="38">
        <f t="shared" si="112"/>
        <v>0</v>
      </c>
      <c r="Y95" s="38">
        <f t="shared" si="112"/>
        <v>0</v>
      </c>
      <c r="Z95" s="38">
        <f t="shared" si="112"/>
        <v>0</v>
      </c>
      <c r="AA95" s="38">
        <f t="shared" si="112"/>
        <v>0</v>
      </c>
      <c r="AB95" s="38">
        <f t="shared" si="112"/>
        <v>0</v>
      </c>
      <c r="AC95" s="100">
        <f t="shared" si="109"/>
        <v>21.067249500935006</v>
      </c>
      <c r="AD95" s="31"/>
      <c r="AE95" s="51"/>
      <c r="AF95" s="38">
        <f t="shared" ref="AF95" si="113">SUM(AF96:AF101)</f>
        <v>8</v>
      </c>
    </row>
    <row r="96" spans="1:32" ht="54">
      <c r="A96" s="12">
        <v>1</v>
      </c>
      <c r="B96" s="5" t="s">
        <v>89</v>
      </c>
      <c r="C96" s="39">
        <f t="shared" ref="C96:C100" si="114">D96+I96</f>
        <v>15442</v>
      </c>
      <c r="D96" s="39">
        <f t="shared" ref="D96:D100" si="115">SUM(E96:H96)</f>
        <v>15442</v>
      </c>
      <c r="E96" s="35"/>
      <c r="F96" s="35">
        <v>15442</v>
      </c>
      <c r="G96" s="35"/>
      <c r="H96" s="35"/>
      <c r="I96" s="35"/>
      <c r="J96" s="35"/>
      <c r="K96" s="35"/>
      <c r="L96" s="35"/>
      <c r="M96" s="35"/>
      <c r="N96" s="35"/>
      <c r="O96" s="35"/>
      <c r="P96" s="39">
        <f t="shared" ref="P96:P99" si="116">Q96+V96</f>
        <v>4</v>
      </c>
      <c r="Q96" s="39">
        <f t="shared" ref="Q96:Q99" si="117">R96+S96+T96+U96</f>
        <v>4</v>
      </c>
      <c r="R96" s="35"/>
      <c r="S96" s="111">
        <v>4</v>
      </c>
      <c r="T96" s="35"/>
      <c r="U96" s="35"/>
      <c r="V96" s="35"/>
      <c r="W96" s="35"/>
      <c r="X96" s="35"/>
      <c r="Y96" s="35"/>
      <c r="Z96" s="35"/>
      <c r="AA96" s="35"/>
      <c r="AB96" s="35"/>
      <c r="AC96" s="95">
        <f t="shared" si="109"/>
        <v>2.5903380391141047E-2</v>
      </c>
      <c r="AD96" s="12" t="s">
        <v>259</v>
      </c>
      <c r="AE96" s="45"/>
      <c r="AF96">
        <v>1</v>
      </c>
    </row>
    <row r="97" spans="1:32" ht="54">
      <c r="A97" s="12">
        <v>2</v>
      </c>
      <c r="B97" s="5" t="s">
        <v>90</v>
      </c>
      <c r="C97" s="39">
        <f t="shared" si="114"/>
        <v>20000</v>
      </c>
      <c r="D97" s="39">
        <f t="shared" si="115"/>
        <v>20000</v>
      </c>
      <c r="E97" s="35"/>
      <c r="F97" s="35">
        <v>20000</v>
      </c>
      <c r="G97" s="35"/>
      <c r="H97" s="35"/>
      <c r="I97" s="35"/>
      <c r="J97" s="35"/>
      <c r="K97" s="35"/>
      <c r="L97" s="35"/>
      <c r="M97" s="35"/>
      <c r="N97" s="35"/>
      <c r="O97" s="35"/>
      <c r="P97" s="39">
        <f t="shared" si="116"/>
        <v>324</v>
      </c>
      <c r="Q97" s="39">
        <f t="shared" si="117"/>
        <v>324</v>
      </c>
      <c r="R97" s="35"/>
      <c r="S97" s="111">
        <v>324</v>
      </c>
      <c r="T97" s="35"/>
      <c r="U97" s="35"/>
      <c r="V97" s="35"/>
      <c r="W97" s="35"/>
      <c r="X97" s="35"/>
      <c r="Y97" s="35"/>
      <c r="Z97" s="35"/>
      <c r="AA97" s="35"/>
      <c r="AB97" s="35"/>
      <c r="AC97" s="95">
        <f t="shared" si="109"/>
        <v>1.6199999999999999</v>
      </c>
      <c r="AD97" s="12" t="s">
        <v>259</v>
      </c>
      <c r="AE97" s="45"/>
      <c r="AF97">
        <v>1</v>
      </c>
    </row>
    <row r="98" spans="1:32" ht="43.5" customHeight="1">
      <c r="A98" s="12">
        <v>3</v>
      </c>
      <c r="B98" s="5" t="s">
        <v>91</v>
      </c>
      <c r="C98" s="39">
        <f t="shared" si="114"/>
        <v>10000</v>
      </c>
      <c r="D98" s="39">
        <f t="shared" si="115"/>
        <v>10000</v>
      </c>
      <c r="E98" s="35"/>
      <c r="F98" s="35">
        <v>10000</v>
      </c>
      <c r="G98" s="35"/>
      <c r="H98" s="35"/>
      <c r="I98" s="35"/>
      <c r="J98" s="35"/>
      <c r="K98" s="35"/>
      <c r="L98" s="35"/>
      <c r="M98" s="35"/>
      <c r="N98" s="35"/>
      <c r="O98" s="35"/>
      <c r="P98" s="39">
        <f t="shared" si="116"/>
        <v>9810</v>
      </c>
      <c r="Q98" s="39">
        <f t="shared" si="117"/>
        <v>9810</v>
      </c>
      <c r="R98" s="35"/>
      <c r="S98" s="111">
        <v>9810</v>
      </c>
      <c r="T98" s="35"/>
      <c r="U98" s="35"/>
      <c r="V98" s="35"/>
      <c r="W98" s="35"/>
      <c r="X98" s="35"/>
      <c r="Y98" s="35"/>
      <c r="Z98" s="35"/>
      <c r="AA98" s="35"/>
      <c r="AB98" s="35"/>
      <c r="AC98" s="95">
        <f t="shared" si="109"/>
        <v>98.1</v>
      </c>
      <c r="AD98" s="12" t="s">
        <v>314</v>
      </c>
      <c r="AE98" s="12" t="s">
        <v>263</v>
      </c>
      <c r="AF98">
        <v>1</v>
      </c>
    </row>
    <row r="99" spans="1:32" ht="60.75" customHeight="1">
      <c r="A99" s="12">
        <v>5</v>
      </c>
      <c r="B99" s="5" t="s">
        <v>92</v>
      </c>
      <c r="C99" s="39">
        <f t="shared" si="114"/>
        <v>15000</v>
      </c>
      <c r="D99" s="39">
        <f t="shared" si="115"/>
        <v>15000</v>
      </c>
      <c r="E99" s="35"/>
      <c r="F99" s="35">
        <v>15000</v>
      </c>
      <c r="G99" s="35"/>
      <c r="H99" s="35"/>
      <c r="I99" s="35"/>
      <c r="J99" s="35"/>
      <c r="K99" s="35"/>
      <c r="L99" s="35"/>
      <c r="M99" s="35"/>
      <c r="N99" s="35"/>
      <c r="O99" s="35"/>
      <c r="P99" s="39">
        <f t="shared" si="116"/>
        <v>7943</v>
      </c>
      <c r="Q99" s="39">
        <f t="shared" si="117"/>
        <v>7943</v>
      </c>
      <c r="R99" s="35"/>
      <c r="S99" s="111">
        <v>7943</v>
      </c>
      <c r="T99" s="35"/>
      <c r="U99" s="35"/>
      <c r="V99" s="35"/>
      <c r="W99" s="35"/>
      <c r="X99" s="35"/>
      <c r="Y99" s="35"/>
      <c r="Z99" s="35"/>
      <c r="AA99" s="35"/>
      <c r="AB99" s="35"/>
      <c r="AC99" s="95">
        <f t="shared" si="109"/>
        <v>52.953333333333333</v>
      </c>
      <c r="AD99" s="12" t="s">
        <v>314</v>
      </c>
      <c r="AE99" s="45"/>
      <c r="AF99">
        <v>1</v>
      </c>
    </row>
    <row r="100" spans="1:32" ht="72.75" customHeight="1">
      <c r="A100" s="12">
        <v>6</v>
      </c>
      <c r="B100" s="5" t="s">
        <v>93</v>
      </c>
      <c r="C100" s="39">
        <f t="shared" si="114"/>
        <v>30000</v>
      </c>
      <c r="D100" s="39">
        <f t="shared" si="115"/>
        <v>30000</v>
      </c>
      <c r="E100" s="35"/>
      <c r="F100" s="35">
        <v>30000</v>
      </c>
      <c r="G100" s="35"/>
      <c r="H100" s="35"/>
      <c r="I100" s="35"/>
      <c r="J100" s="35"/>
      <c r="K100" s="35"/>
      <c r="L100" s="35"/>
      <c r="M100" s="35"/>
      <c r="N100" s="35"/>
      <c r="O100" s="35"/>
      <c r="P100" s="35"/>
      <c r="Q100" s="35"/>
      <c r="R100" s="35"/>
      <c r="S100" s="35"/>
      <c r="T100" s="35"/>
      <c r="U100" s="35"/>
      <c r="V100" s="35"/>
      <c r="W100" s="35"/>
      <c r="X100" s="35"/>
      <c r="Y100" s="35"/>
      <c r="Z100" s="35"/>
      <c r="AA100" s="35"/>
      <c r="AB100" s="35"/>
      <c r="AC100" s="95">
        <f t="shared" si="109"/>
        <v>0</v>
      </c>
      <c r="AD100" s="30" t="s">
        <v>384</v>
      </c>
      <c r="AE100" s="45"/>
      <c r="AF100">
        <v>1</v>
      </c>
    </row>
    <row r="101" spans="1:32">
      <c r="A101" s="15">
        <v>7</v>
      </c>
      <c r="B101" s="2" t="s">
        <v>94</v>
      </c>
      <c r="C101" s="34">
        <f>C102+C104+C106</f>
        <v>36295</v>
      </c>
      <c r="D101" s="34">
        <f t="shared" ref="D101:AB101" si="118">D102+D104+D106</f>
        <v>36295</v>
      </c>
      <c r="E101" s="34">
        <f t="shared" si="118"/>
        <v>0</v>
      </c>
      <c r="F101" s="34">
        <f t="shared" si="118"/>
        <v>36295</v>
      </c>
      <c r="G101" s="34">
        <f t="shared" si="118"/>
        <v>0</v>
      </c>
      <c r="H101" s="34">
        <f t="shared" si="118"/>
        <v>0</v>
      </c>
      <c r="I101" s="34">
        <f t="shared" si="118"/>
        <v>0</v>
      </c>
      <c r="J101" s="34">
        <f t="shared" si="118"/>
        <v>0</v>
      </c>
      <c r="K101" s="34">
        <f t="shared" si="118"/>
        <v>0</v>
      </c>
      <c r="L101" s="34">
        <f t="shared" si="118"/>
        <v>0</v>
      </c>
      <c r="M101" s="34">
        <f t="shared" si="118"/>
        <v>0</v>
      </c>
      <c r="N101" s="34">
        <f t="shared" si="118"/>
        <v>0</v>
      </c>
      <c r="O101" s="34">
        <f t="shared" si="118"/>
        <v>0</v>
      </c>
      <c r="P101" s="34">
        <f t="shared" si="118"/>
        <v>8619</v>
      </c>
      <c r="Q101" s="34">
        <f t="shared" si="118"/>
        <v>8619</v>
      </c>
      <c r="R101" s="34">
        <f t="shared" si="118"/>
        <v>0</v>
      </c>
      <c r="S101" s="34">
        <f t="shared" si="118"/>
        <v>8619</v>
      </c>
      <c r="T101" s="34">
        <f t="shared" si="118"/>
        <v>0</v>
      </c>
      <c r="U101" s="34">
        <f t="shared" si="118"/>
        <v>0</v>
      </c>
      <c r="V101" s="34">
        <f t="shared" si="118"/>
        <v>0</v>
      </c>
      <c r="W101" s="34">
        <f t="shared" si="118"/>
        <v>0</v>
      </c>
      <c r="X101" s="34">
        <f t="shared" si="118"/>
        <v>0</v>
      </c>
      <c r="Y101" s="34">
        <f t="shared" si="118"/>
        <v>0</v>
      </c>
      <c r="Z101" s="34">
        <f t="shared" si="118"/>
        <v>0</v>
      </c>
      <c r="AA101" s="34">
        <f t="shared" si="118"/>
        <v>0</v>
      </c>
      <c r="AB101" s="34">
        <f t="shared" si="118"/>
        <v>0</v>
      </c>
      <c r="AC101" s="94">
        <f t="shared" si="109"/>
        <v>23.747072599531617</v>
      </c>
      <c r="AD101" s="16">
        <v>0</v>
      </c>
      <c r="AE101" s="44">
        <v>0</v>
      </c>
      <c r="AF101" s="34">
        <f t="shared" ref="AF101" si="119">AF102+AF104+AF106</f>
        <v>3</v>
      </c>
    </row>
    <row r="102" spans="1:32">
      <c r="A102" s="3" t="s">
        <v>95</v>
      </c>
      <c r="B102" s="5" t="s">
        <v>17</v>
      </c>
      <c r="C102" s="35">
        <f>C103</f>
        <v>12295</v>
      </c>
      <c r="D102" s="35">
        <f t="shared" ref="D102:AB102" si="120">D103</f>
        <v>12295</v>
      </c>
      <c r="E102" s="35">
        <f t="shared" si="120"/>
        <v>0</v>
      </c>
      <c r="F102" s="35">
        <f t="shared" si="120"/>
        <v>12295</v>
      </c>
      <c r="G102" s="35">
        <f t="shared" si="120"/>
        <v>0</v>
      </c>
      <c r="H102" s="35">
        <f t="shared" si="120"/>
        <v>0</v>
      </c>
      <c r="I102" s="35">
        <f t="shared" si="120"/>
        <v>0</v>
      </c>
      <c r="J102" s="35">
        <f t="shared" si="120"/>
        <v>0</v>
      </c>
      <c r="K102" s="35">
        <f t="shared" si="120"/>
        <v>0</v>
      </c>
      <c r="L102" s="35">
        <f t="shared" si="120"/>
        <v>0</v>
      </c>
      <c r="M102" s="35">
        <f t="shared" si="120"/>
        <v>0</v>
      </c>
      <c r="N102" s="35">
        <f t="shared" si="120"/>
        <v>0</v>
      </c>
      <c r="O102" s="35">
        <f t="shared" si="120"/>
        <v>0</v>
      </c>
      <c r="P102" s="35">
        <f t="shared" si="120"/>
        <v>5023</v>
      </c>
      <c r="Q102" s="35">
        <f t="shared" si="120"/>
        <v>5023</v>
      </c>
      <c r="R102" s="35">
        <f t="shared" si="120"/>
        <v>0</v>
      </c>
      <c r="S102" s="35">
        <f t="shared" si="120"/>
        <v>5023</v>
      </c>
      <c r="T102" s="35">
        <f t="shared" si="120"/>
        <v>0</v>
      </c>
      <c r="U102" s="35">
        <f t="shared" si="120"/>
        <v>0</v>
      </c>
      <c r="V102" s="35">
        <f t="shared" si="120"/>
        <v>0</v>
      </c>
      <c r="W102" s="35">
        <f t="shared" si="120"/>
        <v>0</v>
      </c>
      <c r="X102" s="35">
        <f t="shared" si="120"/>
        <v>0</v>
      </c>
      <c r="Y102" s="35">
        <f t="shared" si="120"/>
        <v>0</v>
      </c>
      <c r="Z102" s="35">
        <f t="shared" si="120"/>
        <v>0</v>
      </c>
      <c r="AA102" s="35">
        <f t="shared" si="120"/>
        <v>0</v>
      </c>
      <c r="AB102" s="35">
        <f t="shared" si="120"/>
        <v>0</v>
      </c>
      <c r="AC102" s="95">
        <f t="shared" si="109"/>
        <v>40.854005693371285</v>
      </c>
      <c r="AD102" s="12"/>
      <c r="AE102" s="45"/>
      <c r="AF102" s="35">
        <f t="shared" ref="AF102" si="121">AF103</f>
        <v>1</v>
      </c>
    </row>
    <row r="103" spans="1:32" ht="54">
      <c r="A103" s="30"/>
      <c r="B103" s="18" t="s">
        <v>96</v>
      </c>
      <c r="C103" s="36">
        <f t="shared" ref="C103" si="122">D103+I103</f>
        <v>12295</v>
      </c>
      <c r="D103" s="36">
        <f t="shared" ref="D103" si="123">SUM(E103:H103)</f>
        <v>12295</v>
      </c>
      <c r="E103" s="36"/>
      <c r="F103" s="36">
        <v>12295</v>
      </c>
      <c r="G103" s="36"/>
      <c r="H103" s="36"/>
      <c r="I103" s="36"/>
      <c r="J103" s="36"/>
      <c r="K103" s="36"/>
      <c r="L103" s="36"/>
      <c r="M103" s="36"/>
      <c r="N103" s="36"/>
      <c r="O103" s="36"/>
      <c r="P103" s="36">
        <f t="shared" ref="P103" si="124">Q103+V103</f>
        <v>5023</v>
      </c>
      <c r="Q103" s="36">
        <f t="shared" ref="Q103" si="125">R103+S103+T103+U103</f>
        <v>5023</v>
      </c>
      <c r="R103" s="36"/>
      <c r="S103" s="113">
        <v>5023</v>
      </c>
      <c r="T103" s="36"/>
      <c r="U103" s="36"/>
      <c r="V103" s="36"/>
      <c r="W103" s="36"/>
      <c r="X103" s="36"/>
      <c r="Y103" s="36"/>
      <c r="Z103" s="36"/>
      <c r="AA103" s="36"/>
      <c r="AB103" s="36"/>
      <c r="AC103" s="98">
        <f t="shared" si="109"/>
        <v>40.854005693371285</v>
      </c>
      <c r="AD103" s="30" t="s">
        <v>264</v>
      </c>
      <c r="AE103" s="47"/>
      <c r="AF103">
        <v>1</v>
      </c>
    </row>
    <row r="104" spans="1:32">
      <c r="A104" s="3" t="s">
        <v>97</v>
      </c>
      <c r="B104" s="5" t="s">
        <v>14</v>
      </c>
      <c r="C104" s="35">
        <f>C105</f>
        <v>10000</v>
      </c>
      <c r="D104" s="35">
        <f t="shared" ref="D104:AB104" si="126">D105</f>
        <v>10000</v>
      </c>
      <c r="E104" s="35">
        <f t="shared" si="126"/>
        <v>0</v>
      </c>
      <c r="F104" s="35">
        <f t="shared" si="126"/>
        <v>10000</v>
      </c>
      <c r="G104" s="35">
        <f t="shared" si="126"/>
        <v>0</v>
      </c>
      <c r="H104" s="35">
        <f t="shared" si="126"/>
        <v>0</v>
      </c>
      <c r="I104" s="35">
        <f t="shared" si="126"/>
        <v>0</v>
      </c>
      <c r="J104" s="35">
        <f t="shared" si="126"/>
        <v>0</v>
      </c>
      <c r="K104" s="35">
        <f t="shared" si="126"/>
        <v>0</v>
      </c>
      <c r="L104" s="35">
        <f t="shared" si="126"/>
        <v>0</v>
      </c>
      <c r="M104" s="35">
        <f t="shared" si="126"/>
        <v>0</v>
      </c>
      <c r="N104" s="35">
        <f t="shared" si="126"/>
        <v>0</v>
      </c>
      <c r="O104" s="35">
        <f t="shared" si="126"/>
        <v>0</v>
      </c>
      <c r="P104" s="35">
        <f t="shared" si="126"/>
        <v>0</v>
      </c>
      <c r="Q104" s="35">
        <f t="shared" si="126"/>
        <v>0</v>
      </c>
      <c r="R104" s="35">
        <f t="shared" si="126"/>
        <v>0</v>
      </c>
      <c r="S104" s="35">
        <f t="shared" si="126"/>
        <v>0</v>
      </c>
      <c r="T104" s="35">
        <f t="shared" si="126"/>
        <v>0</v>
      </c>
      <c r="U104" s="35">
        <f t="shared" si="126"/>
        <v>0</v>
      </c>
      <c r="V104" s="35">
        <f t="shared" si="126"/>
        <v>0</v>
      </c>
      <c r="W104" s="35">
        <f t="shared" si="126"/>
        <v>0</v>
      </c>
      <c r="X104" s="35">
        <f t="shared" si="126"/>
        <v>0</v>
      </c>
      <c r="Y104" s="35">
        <f t="shared" si="126"/>
        <v>0</v>
      </c>
      <c r="Z104" s="35">
        <f t="shared" si="126"/>
        <v>0</v>
      </c>
      <c r="AA104" s="35">
        <f t="shared" si="126"/>
        <v>0</v>
      </c>
      <c r="AB104" s="35">
        <f t="shared" si="126"/>
        <v>0</v>
      </c>
      <c r="AC104" s="95">
        <f t="shared" si="109"/>
        <v>0</v>
      </c>
      <c r="AD104" s="12"/>
      <c r="AE104" s="45"/>
      <c r="AF104" s="35">
        <f t="shared" ref="AF104" si="127">AF105</f>
        <v>1</v>
      </c>
    </row>
    <row r="105" spans="1:32" ht="54">
      <c r="A105" s="17"/>
      <c r="B105" s="18" t="s">
        <v>98</v>
      </c>
      <c r="C105" s="36">
        <f t="shared" ref="C105" si="128">D105+I105</f>
        <v>10000</v>
      </c>
      <c r="D105" s="36">
        <f t="shared" ref="D105" si="129">SUM(E105:H105)</f>
        <v>10000</v>
      </c>
      <c r="E105" s="36"/>
      <c r="F105" s="36">
        <v>10000</v>
      </c>
      <c r="G105" s="36"/>
      <c r="H105" s="36"/>
      <c r="I105" s="36"/>
      <c r="J105" s="36"/>
      <c r="K105" s="36"/>
      <c r="L105" s="36"/>
      <c r="M105" s="36"/>
      <c r="N105" s="36"/>
      <c r="O105" s="36"/>
      <c r="P105" s="36"/>
      <c r="Q105" s="36"/>
      <c r="R105" s="36"/>
      <c r="S105" s="36"/>
      <c r="T105" s="36"/>
      <c r="U105" s="36"/>
      <c r="V105" s="36"/>
      <c r="W105" s="36"/>
      <c r="X105" s="36"/>
      <c r="Y105" s="36"/>
      <c r="Z105" s="36"/>
      <c r="AA105" s="36"/>
      <c r="AB105" s="36"/>
      <c r="AC105" s="95">
        <f t="shared" si="109"/>
        <v>0</v>
      </c>
      <c r="AD105" s="30" t="s">
        <v>261</v>
      </c>
      <c r="AE105" s="47"/>
      <c r="AF105">
        <v>1</v>
      </c>
    </row>
    <row r="106" spans="1:32">
      <c r="A106" s="3" t="s">
        <v>99</v>
      </c>
      <c r="B106" s="5" t="s">
        <v>15</v>
      </c>
      <c r="C106" s="35">
        <f>C107</f>
        <v>14000</v>
      </c>
      <c r="D106" s="35">
        <f t="shared" ref="D106:AB106" si="130">D107</f>
        <v>14000</v>
      </c>
      <c r="E106" s="35">
        <f t="shared" si="130"/>
        <v>0</v>
      </c>
      <c r="F106" s="35">
        <f t="shared" si="130"/>
        <v>14000</v>
      </c>
      <c r="G106" s="35">
        <f t="shared" si="130"/>
        <v>0</v>
      </c>
      <c r="H106" s="35">
        <f t="shared" si="130"/>
        <v>0</v>
      </c>
      <c r="I106" s="35">
        <f t="shared" si="130"/>
        <v>0</v>
      </c>
      <c r="J106" s="35">
        <f t="shared" si="130"/>
        <v>0</v>
      </c>
      <c r="K106" s="35">
        <f t="shared" si="130"/>
        <v>0</v>
      </c>
      <c r="L106" s="35">
        <f t="shared" si="130"/>
        <v>0</v>
      </c>
      <c r="M106" s="35">
        <f t="shared" si="130"/>
        <v>0</v>
      </c>
      <c r="N106" s="35">
        <f t="shared" si="130"/>
        <v>0</v>
      </c>
      <c r="O106" s="35">
        <f t="shared" si="130"/>
        <v>0</v>
      </c>
      <c r="P106" s="35">
        <f t="shared" si="130"/>
        <v>3596</v>
      </c>
      <c r="Q106" s="35">
        <f t="shared" si="130"/>
        <v>3596</v>
      </c>
      <c r="R106" s="35">
        <f t="shared" si="130"/>
        <v>0</v>
      </c>
      <c r="S106" s="35">
        <f t="shared" si="130"/>
        <v>3596</v>
      </c>
      <c r="T106" s="35">
        <f t="shared" si="130"/>
        <v>0</v>
      </c>
      <c r="U106" s="35">
        <f t="shared" si="130"/>
        <v>0</v>
      </c>
      <c r="V106" s="35">
        <f t="shared" si="130"/>
        <v>0</v>
      </c>
      <c r="W106" s="35">
        <f t="shared" si="130"/>
        <v>0</v>
      </c>
      <c r="X106" s="35">
        <f t="shared" si="130"/>
        <v>0</v>
      </c>
      <c r="Y106" s="35">
        <f t="shared" si="130"/>
        <v>0</v>
      </c>
      <c r="Z106" s="35">
        <f t="shared" si="130"/>
        <v>0</v>
      </c>
      <c r="AA106" s="35">
        <f t="shared" si="130"/>
        <v>0</v>
      </c>
      <c r="AB106" s="35">
        <f t="shared" si="130"/>
        <v>0</v>
      </c>
      <c r="AC106" s="95">
        <f t="shared" si="109"/>
        <v>25.685714285714283</v>
      </c>
      <c r="AD106" s="19"/>
      <c r="AE106" s="45"/>
      <c r="AF106" s="35">
        <f t="shared" ref="AF106" si="131">AF107</f>
        <v>1</v>
      </c>
    </row>
    <row r="107" spans="1:32" ht="54">
      <c r="A107" s="17"/>
      <c r="B107" s="18" t="s">
        <v>100</v>
      </c>
      <c r="C107" s="36">
        <f t="shared" ref="C107" si="132">D107+I107</f>
        <v>14000</v>
      </c>
      <c r="D107" s="36">
        <f t="shared" ref="D107" si="133">SUM(E107:H107)</f>
        <v>14000</v>
      </c>
      <c r="E107" s="36"/>
      <c r="F107" s="36">
        <v>14000</v>
      </c>
      <c r="G107" s="36"/>
      <c r="H107" s="36"/>
      <c r="I107" s="36"/>
      <c r="J107" s="36"/>
      <c r="K107" s="36"/>
      <c r="L107" s="36"/>
      <c r="M107" s="36"/>
      <c r="N107" s="36"/>
      <c r="O107" s="36"/>
      <c r="P107" s="36">
        <f t="shared" ref="P107" si="134">Q107+V107</f>
        <v>3596</v>
      </c>
      <c r="Q107" s="36">
        <f t="shared" ref="Q107" si="135">R107+S107+T107+U107</f>
        <v>3596</v>
      </c>
      <c r="R107" s="36"/>
      <c r="S107" s="113">
        <v>3596</v>
      </c>
      <c r="T107" s="36"/>
      <c r="U107" s="36"/>
      <c r="V107" s="36"/>
      <c r="W107" s="36"/>
      <c r="X107" s="36"/>
      <c r="Y107" s="36"/>
      <c r="Z107" s="36"/>
      <c r="AA107" s="36"/>
      <c r="AB107" s="36"/>
      <c r="AC107" s="98">
        <f t="shared" si="109"/>
        <v>25.685714285714283</v>
      </c>
      <c r="AD107" s="30" t="s">
        <v>265</v>
      </c>
      <c r="AE107" s="47"/>
      <c r="AF107">
        <v>1</v>
      </c>
    </row>
    <row r="108" spans="1:32">
      <c r="A108" s="21" t="s">
        <v>46</v>
      </c>
      <c r="B108" s="56" t="s">
        <v>33</v>
      </c>
      <c r="C108" s="38">
        <f>SUM(C109:C126,C129)</f>
        <v>203767</v>
      </c>
      <c r="D108" s="38">
        <f t="shared" ref="D108:AB108" si="136">SUM(D109:D126,D129)</f>
        <v>203767</v>
      </c>
      <c r="E108" s="38">
        <f t="shared" si="136"/>
        <v>0</v>
      </c>
      <c r="F108" s="38">
        <f t="shared" si="136"/>
        <v>203767</v>
      </c>
      <c r="G108" s="38">
        <f t="shared" si="136"/>
        <v>0</v>
      </c>
      <c r="H108" s="38">
        <f t="shared" si="136"/>
        <v>0</v>
      </c>
      <c r="I108" s="38">
        <f t="shared" si="136"/>
        <v>0</v>
      </c>
      <c r="J108" s="38">
        <f t="shared" si="136"/>
        <v>0</v>
      </c>
      <c r="K108" s="38">
        <f t="shared" si="136"/>
        <v>0</v>
      </c>
      <c r="L108" s="38">
        <f t="shared" si="136"/>
        <v>0</v>
      </c>
      <c r="M108" s="38">
        <f t="shared" si="136"/>
        <v>0</v>
      </c>
      <c r="N108" s="38">
        <f t="shared" si="136"/>
        <v>0</v>
      </c>
      <c r="O108" s="38">
        <f t="shared" si="136"/>
        <v>0</v>
      </c>
      <c r="P108" s="38">
        <f t="shared" si="136"/>
        <v>5220</v>
      </c>
      <c r="Q108" s="38">
        <f t="shared" si="136"/>
        <v>5220</v>
      </c>
      <c r="R108" s="38">
        <f t="shared" si="136"/>
        <v>0</v>
      </c>
      <c r="S108" s="38">
        <f t="shared" si="136"/>
        <v>5220</v>
      </c>
      <c r="T108" s="38">
        <f t="shared" si="136"/>
        <v>0</v>
      </c>
      <c r="U108" s="38">
        <f t="shared" si="136"/>
        <v>0</v>
      </c>
      <c r="V108" s="38">
        <f t="shared" si="136"/>
        <v>0</v>
      </c>
      <c r="W108" s="38">
        <f t="shared" si="136"/>
        <v>0</v>
      </c>
      <c r="X108" s="38">
        <f t="shared" si="136"/>
        <v>0</v>
      </c>
      <c r="Y108" s="38">
        <f t="shared" si="136"/>
        <v>0</v>
      </c>
      <c r="Z108" s="38">
        <f t="shared" si="136"/>
        <v>0</v>
      </c>
      <c r="AA108" s="38">
        <f t="shared" si="136"/>
        <v>0</v>
      </c>
      <c r="AB108" s="38">
        <f t="shared" si="136"/>
        <v>0</v>
      </c>
      <c r="AC108" s="100">
        <f t="shared" si="109"/>
        <v>2.5617494491257173</v>
      </c>
      <c r="AD108" s="31"/>
      <c r="AE108" s="51"/>
      <c r="AF108" s="38">
        <f t="shared" ref="AF108" si="137">SUM(AF109:AF126,AF129)</f>
        <v>25</v>
      </c>
    </row>
    <row r="109" spans="1:32" ht="41.25" customHeight="1">
      <c r="A109" s="12">
        <v>1</v>
      </c>
      <c r="B109" s="5" t="s">
        <v>101</v>
      </c>
      <c r="C109" s="39">
        <f t="shared" ref="C109:C125" si="138">D109+I109</f>
        <v>10644</v>
      </c>
      <c r="D109" s="39">
        <f t="shared" ref="D109:D125" si="139">SUM(E109:H109)</f>
        <v>10644</v>
      </c>
      <c r="E109" s="35"/>
      <c r="F109" s="35">
        <v>10644</v>
      </c>
      <c r="G109" s="35"/>
      <c r="H109" s="35"/>
      <c r="I109" s="35"/>
      <c r="J109" s="35"/>
      <c r="K109" s="35"/>
      <c r="L109" s="35"/>
      <c r="M109" s="35"/>
      <c r="N109" s="35"/>
      <c r="O109" s="35"/>
      <c r="P109" s="39">
        <f t="shared" ref="P109:P117" si="140">Q109+V109</f>
        <v>299</v>
      </c>
      <c r="Q109" s="39">
        <f t="shared" ref="Q109:Q117" si="141">R109+S109+T109+U109</f>
        <v>299</v>
      </c>
      <c r="R109" s="35"/>
      <c r="S109" s="111">
        <v>299</v>
      </c>
      <c r="T109" s="35"/>
      <c r="U109" s="35"/>
      <c r="V109" s="35"/>
      <c r="W109" s="35"/>
      <c r="X109" s="35"/>
      <c r="Y109" s="35"/>
      <c r="Z109" s="35"/>
      <c r="AA109" s="35"/>
      <c r="AB109" s="35"/>
      <c r="AC109" s="95">
        <f t="shared" si="109"/>
        <v>2.8090943254415635</v>
      </c>
      <c r="AD109" s="12" t="s">
        <v>266</v>
      </c>
      <c r="AE109" s="45"/>
      <c r="AF109">
        <v>1</v>
      </c>
    </row>
    <row r="110" spans="1:32" ht="48" customHeight="1">
      <c r="A110" s="12">
        <v>2</v>
      </c>
      <c r="B110" s="5" t="s">
        <v>102</v>
      </c>
      <c r="C110" s="39">
        <f t="shared" si="138"/>
        <v>19445</v>
      </c>
      <c r="D110" s="39">
        <f t="shared" si="139"/>
        <v>19445</v>
      </c>
      <c r="E110" s="35"/>
      <c r="F110" s="35">
        <v>19445</v>
      </c>
      <c r="G110" s="35"/>
      <c r="H110" s="35"/>
      <c r="I110" s="35"/>
      <c r="J110" s="35"/>
      <c r="K110" s="35"/>
      <c r="L110" s="35"/>
      <c r="M110" s="35"/>
      <c r="N110" s="35"/>
      <c r="O110" s="35"/>
      <c r="P110" s="39">
        <f t="shared" si="140"/>
        <v>310</v>
      </c>
      <c r="Q110" s="39">
        <f t="shared" si="141"/>
        <v>310</v>
      </c>
      <c r="R110" s="35"/>
      <c r="S110" s="111">
        <v>310</v>
      </c>
      <c r="T110" s="35"/>
      <c r="U110" s="35"/>
      <c r="V110" s="35"/>
      <c r="W110" s="35"/>
      <c r="X110" s="35"/>
      <c r="Y110" s="35"/>
      <c r="Z110" s="35"/>
      <c r="AA110" s="35"/>
      <c r="AB110" s="35"/>
      <c r="AC110" s="95">
        <f t="shared" si="109"/>
        <v>1.5942401645667268</v>
      </c>
      <c r="AD110" s="12" t="s">
        <v>266</v>
      </c>
      <c r="AE110" s="45"/>
      <c r="AF110">
        <v>1</v>
      </c>
    </row>
    <row r="111" spans="1:32" ht="45.75" customHeight="1">
      <c r="A111" s="12">
        <v>3</v>
      </c>
      <c r="B111" s="5" t="s">
        <v>103</v>
      </c>
      <c r="C111" s="39">
        <f t="shared" si="138"/>
        <v>11363</v>
      </c>
      <c r="D111" s="39">
        <f t="shared" si="139"/>
        <v>11363</v>
      </c>
      <c r="E111" s="35"/>
      <c r="F111" s="35">
        <v>11363</v>
      </c>
      <c r="G111" s="35"/>
      <c r="H111" s="35"/>
      <c r="I111" s="35"/>
      <c r="J111" s="35"/>
      <c r="K111" s="35"/>
      <c r="L111" s="35"/>
      <c r="M111" s="35"/>
      <c r="N111" s="35"/>
      <c r="O111" s="35"/>
      <c r="P111" s="39">
        <f t="shared" si="140"/>
        <v>605</v>
      </c>
      <c r="Q111" s="39">
        <f t="shared" si="141"/>
        <v>605</v>
      </c>
      <c r="R111" s="35"/>
      <c r="S111" s="111">
        <v>605</v>
      </c>
      <c r="T111" s="35"/>
      <c r="U111" s="35"/>
      <c r="V111" s="35"/>
      <c r="W111" s="35"/>
      <c r="X111" s="35"/>
      <c r="Y111" s="35"/>
      <c r="Z111" s="35"/>
      <c r="AA111" s="35"/>
      <c r="AB111" s="35"/>
      <c r="AC111" s="95">
        <f t="shared" si="109"/>
        <v>5.3242981606969986</v>
      </c>
      <c r="AD111" s="12" t="s">
        <v>266</v>
      </c>
      <c r="AE111" s="45"/>
      <c r="AF111">
        <v>1</v>
      </c>
    </row>
    <row r="112" spans="1:32" ht="54">
      <c r="A112" s="12">
        <v>4</v>
      </c>
      <c r="B112" s="5" t="s">
        <v>104</v>
      </c>
      <c r="C112" s="39">
        <f t="shared" si="138"/>
        <v>5000</v>
      </c>
      <c r="D112" s="39">
        <f t="shared" si="139"/>
        <v>5000</v>
      </c>
      <c r="E112" s="35"/>
      <c r="F112" s="35">
        <v>5000</v>
      </c>
      <c r="G112" s="35"/>
      <c r="H112" s="35"/>
      <c r="I112" s="35"/>
      <c r="J112" s="35"/>
      <c r="K112" s="35"/>
      <c r="L112" s="35"/>
      <c r="M112" s="35"/>
      <c r="N112" s="35"/>
      <c r="O112" s="35"/>
      <c r="P112" s="39">
        <f t="shared" si="140"/>
        <v>0</v>
      </c>
      <c r="Q112" s="39">
        <f t="shared" si="141"/>
        <v>0</v>
      </c>
      <c r="R112" s="35"/>
      <c r="S112" s="35"/>
      <c r="T112" s="35"/>
      <c r="U112" s="35"/>
      <c r="V112" s="35"/>
      <c r="W112" s="35"/>
      <c r="X112" s="35"/>
      <c r="Y112" s="35"/>
      <c r="Z112" s="35"/>
      <c r="AA112" s="35"/>
      <c r="AB112" s="35"/>
      <c r="AC112" s="95">
        <f t="shared" si="109"/>
        <v>0</v>
      </c>
      <c r="AD112" s="12" t="s">
        <v>259</v>
      </c>
      <c r="AE112" s="45"/>
      <c r="AF112">
        <v>1</v>
      </c>
    </row>
    <row r="113" spans="1:32" ht="54">
      <c r="A113" s="12">
        <v>5</v>
      </c>
      <c r="B113" s="5" t="s">
        <v>105</v>
      </c>
      <c r="C113" s="39">
        <f t="shared" si="138"/>
        <v>10000</v>
      </c>
      <c r="D113" s="39">
        <f t="shared" si="139"/>
        <v>10000</v>
      </c>
      <c r="E113" s="35"/>
      <c r="F113" s="35">
        <v>10000</v>
      </c>
      <c r="G113" s="35"/>
      <c r="H113" s="35"/>
      <c r="I113" s="35"/>
      <c r="J113" s="35"/>
      <c r="K113" s="35"/>
      <c r="L113" s="35"/>
      <c r="M113" s="35"/>
      <c r="N113" s="35"/>
      <c r="O113" s="35"/>
      <c r="P113" s="39">
        <f t="shared" si="140"/>
        <v>190</v>
      </c>
      <c r="Q113" s="39">
        <f t="shared" si="141"/>
        <v>190</v>
      </c>
      <c r="R113" s="35"/>
      <c r="S113" s="111">
        <v>190</v>
      </c>
      <c r="T113" s="35"/>
      <c r="U113" s="35"/>
      <c r="V113" s="35"/>
      <c r="W113" s="35"/>
      <c r="X113" s="35"/>
      <c r="Y113" s="35"/>
      <c r="Z113" s="35"/>
      <c r="AA113" s="35"/>
      <c r="AB113" s="35"/>
      <c r="AC113" s="95">
        <f t="shared" si="109"/>
        <v>1.9</v>
      </c>
      <c r="AD113" s="12" t="s">
        <v>259</v>
      </c>
      <c r="AE113" s="45"/>
      <c r="AF113">
        <v>1</v>
      </c>
    </row>
    <row r="114" spans="1:32" ht="54">
      <c r="A114" s="12">
        <v>6</v>
      </c>
      <c r="B114" s="5" t="s">
        <v>106</v>
      </c>
      <c r="C114" s="39">
        <f t="shared" si="138"/>
        <v>12000</v>
      </c>
      <c r="D114" s="39">
        <f t="shared" si="139"/>
        <v>12000</v>
      </c>
      <c r="E114" s="35"/>
      <c r="F114" s="35">
        <v>12000</v>
      </c>
      <c r="G114" s="35"/>
      <c r="H114" s="35"/>
      <c r="I114" s="35"/>
      <c r="J114" s="35"/>
      <c r="K114" s="35"/>
      <c r="L114" s="35"/>
      <c r="M114" s="35"/>
      <c r="N114" s="35"/>
      <c r="O114" s="35"/>
      <c r="P114" s="39">
        <f t="shared" si="140"/>
        <v>309</v>
      </c>
      <c r="Q114" s="39">
        <f t="shared" si="141"/>
        <v>309</v>
      </c>
      <c r="R114" s="35"/>
      <c r="S114" s="111">
        <v>309</v>
      </c>
      <c r="T114" s="35"/>
      <c r="U114" s="35"/>
      <c r="V114" s="35"/>
      <c r="W114" s="35"/>
      <c r="X114" s="35"/>
      <c r="Y114" s="35"/>
      <c r="Z114" s="35"/>
      <c r="AA114" s="35"/>
      <c r="AB114" s="35"/>
      <c r="AC114" s="95">
        <f t="shared" si="109"/>
        <v>2.5749999999999997</v>
      </c>
      <c r="AD114" s="12" t="s">
        <v>259</v>
      </c>
      <c r="AE114" s="45"/>
      <c r="AF114">
        <v>1</v>
      </c>
    </row>
    <row r="115" spans="1:32" ht="54">
      <c r="A115" s="12">
        <v>7</v>
      </c>
      <c r="B115" s="5" t="s">
        <v>107</v>
      </c>
      <c r="C115" s="39">
        <f t="shared" si="138"/>
        <v>5000</v>
      </c>
      <c r="D115" s="39">
        <f t="shared" si="139"/>
        <v>5000</v>
      </c>
      <c r="E115" s="35"/>
      <c r="F115" s="35">
        <v>5000</v>
      </c>
      <c r="G115" s="35"/>
      <c r="H115" s="35"/>
      <c r="I115" s="35"/>
      <c r="J115" s="35"/>
      <c r="K115" s="35"/>
      <c r="L115" s="35"/>
      <c r="M115" s="35"/>
      <c r="N115" s="35"/>
      <c r="O115" s="35"/>
      <c r="P115" s="39">
        <f t="shared" si="140"/>
        <v>0</v>
      </c>
      <c r="Q115" s="39">
        <f t="shared" si="141"/>
        <v>0</v>
      </c>
      <c r="R115" s="35"/>
      <c r="S115" s="35"/>
      <c r="T115" s="35"/>
      <c r="U115" s="35"/>
      <c r="V115" s="35"/>
      <c r="W115" s="35"/>
      <c r="X115" s="35"/>
      <c r="Y115" s="35"/>
      <c r="Z115" s="35"/>
      <c r="AA115" s="35"/>
      <c r="AB115" s="35"/>
      <c r="AC115" s="95">
        <f t="shared" si="109"/>
        <v>0</v>
      </c>
      <c r="AD115" s="12" t="s">
        <v>267</v>
      </c>
      <c r="AE115" s="45"/>
      <c r="AF115">
        <v>1</v>
      </c>
    </row>
    <row r="116" spans="1:32" ht="54">
      <c r="A116" s="12">
        <v>8</v>
      </c>
      <c r="B116" s="5" t="s">
        <v>108</v>
      </c>
      <c r="C116" s="39">
        <f t="shared" si="138"/>
        <v>10000</v>
      </c>
      <c r="D116" s="39">
        <f t="shared" si="139"/>
        <v>10000</v>
      </c>
      <c r="E116" s="35"/>
      <c r="F116" s="35">
        <v>10000</v>
      </c>
      <c r="G116" s="35"/>
      <c r="H116" s="35"/>
      <c r="I116" s="35"/>
      <c r="J116" s="35"/>
      <c r="K116" s="35"/>
      <c r="L116" s="35"/>
      <c r="M116" s="35"/>
      <c r="N116" s="35"/>
      <c r="O116" s="35"/>
      <c r="P116" s="39">
        <f t="shared" si="140"/>
        <v>0</v>
      </c>
      <c r="Q116" s="39">
        <f t="shared" si="141"/>
        <v>0</v>
      </c>
      <c r="R116" s="35"/>
      <c r="S116" s="35"/>
      <c r="T116" s="35"/>
      <c r="U116" s="35"/>
      <c r="V116" s="35"/>
      <c r="W116" s="35"/>
      <c r="X116" s="35"/>
      <c r="Y116" s="35"/>
      <c r="Z116" s="35"/>
      <c r="AA116" s="35"/>
      <c r="AB116" s="35"/>
      <c r="AC116" s="95">
        <f t="shared" si="109"/>
        <v>0</v>
      </c>
      <c r="AD116" s="12" t="s">
        <v>267</v>
      </c>
      <c r="AE116" s="45"/>
      <c r="AF116">
        <v>1</v>
      </c>
    </row>
    <row r="117" spans="1:32" ht="54">
      <c r="A117" s="12">
        <v>10</v>
      </c>
      <c r="B117" s="5" t="s">
        <v>109</v>
      </c>
      <c r="C117" s="39">
        <f t="shared" si="138"/>
        <v>10000</v>
      </c>
      <c r="D117" s="39">
        <f t="shared" si="139"/>
        <v>10000</v>
      </c>
      <c r="E117" s="35"/>
      <c r="F117" s="35">
        <v>10000</v>
      </c>
      <c r="G117" s="35"/>
      <c r="H117" s="35"/>
      <c r="I117" s="35"/>
      <c r="J117" s="35"/>
      <c r="K117" s="35"/>
      <c r="L117" s="35"/>
      <c r="M117" s="35"/>
      <c r="N117" s="35"/>
      <c r="O117" s="35"/>
      <c r="P117" s="39">
        <f t="shared" si="140"/>
        <v>1521</v>
      </c>
      <c r="Q117" s="39">
        <f t="shared" si="141"/>
        <v>1521</v>
      </c>
      <c r="R117" s="35"/>
      <c r="S117" s="111">
        <v>1521</v>
      </c>
      <c r="T117" s="35"/>
      <c r="U117" s="35"/>
      <c r="V117" s="35"/>
      <c r="W117" s="35"/>
      <c r="X117" s="35"/>
      <c r="Y117" s="35"/>
      <c r="Z117" s="35"/>
      <c r="AA117" s="35"/>
      <c r="AB117" s="35"/>
      <c r="AC117" s="95">
        <f t="shared" si="109"/>
        <v>15.21</v>
      </c>
      <c r="AD117" s="12" t="s">
        <v>267</v>
      </c>
      <c r="AE117" s="45"/>
      <c r="AF117">
        <v>1</v>
      </c>
    </row>
    <row r="118" spans="1:32" ht="54">
      <c r="A118" s="12">
        <v>11</v>
      </c>
      <c r="B118" s="5" t="s">
        <v>110</v>
      </c>
      <c r="C118" s="39">
        <f t="shared" si="138"/>
        <v>9263</v>
      </c>
      <c r="D118" s="39">
        <f t="shared" si="139"/>
        <v>9263</v>
      </c>
      <c r="E118" s="35"/>
      <c r="F118" s="35">
        <v>9263</v>
      </c>
      <c r="G118" s="35"/>
      <c r="H118" s="35"/>
      <c r="I118" s="35"/>
      <c r="J118" s="35"/>
      <c r="K118" s="35"/>
      <c r="L118" s="35"/>
      <c r="M118" s="35"/>
      <c r="N118" s="35"/>
      <c r="O118" s="35"/>
      <c r="P118" s="35"/>
      <c r="Q118" s="35"/>
      <c r="R118" s="35"/>
      <c r="S118" s="35"/>
      <c r="T118" s="35"/>
      <c r="U118" s="35"/>
      <c r="V118" s="35"/>
      <c r="W118" s="35"/>
      <c r="X118" s="35"/>
      <c r="Y118" s="35"/>
      <c r="Z118" s="35"/>
      <c r="AA118" s="35"/>
      <c r="AB118" s="35"/>
      <c r="AC118" s="95">
        <f t="shared" si="109"/>
        <v>0</v>
      </c>
      <c r="AD118" s="12" t="s">
        <v>267</v>
      </c>
      <c r="AE118" s="45"/>
      <c r="AF118">
        <v>1</v>
      </c>
    </row>
    <row r="119" spans="1:32" ht="54">
      <c r="A119" s="12">
        <v>12</v>
      </c>
      <c r="B119" s="5" t="s">
        <v>111</v>
      </c>
      <c r="C119" s="39">
        <f t="shared" si="138"/>
        <v>6000</v>
      </c>
      <c r="D119" s="39">
        <f t="shared" si="139"/>
        <v>6000</v>
      </c>
      <c r="E119" s="35"/>
      <c r="F119" s="35">
        <v>6000</v>
      </c>
      <c r="G119" s="35"/>
      <c r="H119" s="35"/>
      <c r="I119" s="35"/>
      <c r="J119" s="35"/>
      <c r="K119" s="35"/>
      <c r="L119" s="35"/>
      <c r="M119" s="35"/>
      <c r="N119" s="35"/>
      <c r="O119" s="35"/>
      <c r="P119" s="35"/>
      <c r="Q119" s="35"/>
      <c r="R119" s="35"/>
      <c r="S119" s="35"/>
      <c r="T119" s="35"/>
      <c r="U119" s="35"/>
      <c r="V119" s="35"/>
      <c r="W119" s="35"/>
      <c r="X119" s="35"/>
      <c r="Y119" s="35"/>
      <c r="Z119" s="35"/>
      <c r="AA119" s="35"/>
      <c r="AB119" s="35"/>
      <c r="AC119" s="95">
        <f t="shared" si="109"/>
        <v>0</v>
      </c>
      <c r="AD119" s="12" t="s">
        <v>267</v>
      </c>
      <c r="AE119" s="45"/>
      <c r="AF119">
        <v>1</v>
      </c>
    </row>
    <row r="120" spans="1:32" ht="54">
      <c r="A120" s="12">
        <v>13</v>
      </c>
      <c r="B120" s="5" t="s">
        <v>112</v>
      </c>
      <c r="C120" s="39">
        <f t="shared" si="138"/>
        <v>5000</v>
      </c>
      <c r="D120" s="39">
        <f t="shared" si="139"/>
        <v>5000</v>
      </c>
      <c r="E120" s="35"/>
      <c r="F120" s="35">
        <v>5000</v>
      </c>
      <c r="G120" s="35"/>
      <c r="H120" s="35"/>
      <c r="I120" s="35"/>
      <c r="J120" s="35"/>
      <c r="K120" s="35"/>
      <c r="L120" s="35"/>
      <c r="M120" s="35"/>
      <c r="N120" s="35"/>
      <c r="O120" s="35"/>
      <c r="P120" s="35"/>
      <c r="Q120" s="35"/>
      <c r="R120" s="35"/>
      <c r="S120" s="35"/>
      <c r="T120" s="35"/>
      <c r="U120" s="35"/>
      <c r="V120" s="35"/>
      <c r="W120" s="35"/>
      <c r="X120" s="35"/>
      <c r="Y120" s="35"/>
      <c r="Z120" s="35"/>
      <c r="AA120" s="35"/>
      <c r="AB120" s="35"/>
      <c r="AC120" s="95">
        <f t="shared" si="109"/>
        <v>0</v>
      </c>
      <c r="AD120" s="12" t="s">
        <v>267</v>
      </c>
      <c r="AE120" s="45"/>
      <c r="AF120">
        <v>1</v>
      </c>
    </row>
    <row r="121" spans="1:32" ht="54">
      <c r="A121" s="12">
        <v>14</v>
      </c>
      <c r="B121" s="5" t="s">
        <v>113</v>
      </c>
      <c r="C121" s="39">
        <f t="shared" si="138"/>
        <v>7000</v>
      </c>
      <c r="D121" s="39">
        <f t="shared" si="139"/>
        <v>7000</v>
      </c>
      <c r="E121" s="35"/>
      <c r="F121" s="35">
        <v>7000</v>
      </c>
      <c r="G121" s="35"/>
      <c r="H121" s="35"/>
      <c r="I121" s="35"/>
      <c r="J121" s="35"/>
      <c r="K121" s="35"/>
      <c r="L121" s="35"/>
      <c r="M121" s="35"/>
      <c r="N121" s="35"/>
      <c r="O121" s="35"/>
      <c r="P121" s="35"/>
      <c r="Q121" s="35"/>
      <c r="R121" s="35"/>
      <c r="S121" s="35"/>
      <c r="T121" s="35"/>
      <c r="U121" s="35"/>
      <c r="V121" s="35"/>
      <c r="W121" s="35"/>
      <c r="X121" s="35"/>
      <c r="Y121" s="35"/>
      <c r="Z121" s="35"/>
      <c r="AA121" s="35"/>
      <c r="AB121" s="35"/>
      <c r="AC121" s="95">
        <f t="shared" si="109"/>
        <v>0</v>
      </c>
      <c r="AD121" s="12" t="s">
        <v>267</v>
      </c>
      <c r="AE121" s="45"/>
      <c r="AF121">
        <v>1</v>
      </c>
    </row>
    <row r="122" spans="1:32" ht="54">
      <c r="A122" s="12">
        <v>15</v>
      </c>
      <c r="B122" s="5" t="s">
        <v>114</v>
      </c>
      <c r="C122" s="39">
        <f t="shared" si="138"/>
        <v>5000</v>
      </c>
      <c r="D122" s="39">
        <f t="shared" si="139"/>
        <v>5000</v>
      </c>
      <c r="E122" s="35"/>
      <c r="F122" s="35">
        <v>5000</v>
      </c>
      <c r="G122" s="35"/>
      <c r="H122" s="35"/>
      <c r="I122" s="35"/>
      <c r="J122" s="35"/>
      <c r="K122" s="35"/>
      <c r="L122" s="35"/>
      <c r="M122" s="35"/>
      <c r="N122" s="35"/>
      <c r="O122" s="35"/>
      <c r="P122" s="35"/>
      <c r="Q122" s="35"/>
      <c r="R122" s="35"/>
      <c r="S122" s="35"/>
      <c r="T122" s="35"/>
      <c r="U122" s="35"/>
      <c r="V122" s="35"/>
      <c r="W122" s="35"/>
      <c r="X122" s="35"/>
      <c r="Y122" s="35"/>
      <c r="Z122" s="35"/>
      <c r="AA122" s="35"/>
      <c r="AB122" s="35"/>
      <c r="AC122" s="95">
        <f t="shared" si="109"/>
        <v>0</v>
      </c>
      <c r="AD122" s="12" t="s">
        <v>267</v>
      </c>
      <c r="AE122" s="45"/>
      <c r="AF122">
        <v>1</v>
      </c>
    </row>
    <row r="123" spans="1:32" ht="54">
      <c r="A123" s="12">
        <v>16</v>
      </c>
      <c r="B123" s="5" t="s">
        <v>115</v>
      </c>
      <c r="C123" s="39">
        <f t="shared" si="138"/>
        <v>3000</v>
      </c>
      <c r="D123" s="39">
        <f t="shared" si="139"/>
        <v>3000</v>
      </c>
      <c r="E123" s="35"/>
      <c r="F123" s="35">
        <v>3000</v>
      </c>
      <c r="G123" s="35"/>
      <c r="H123" s="35"/>
      <c r="I123" s="35"/>
      <c r="J123" s="35"/>
      <c r="K123" s="35"/>
      <c r="L123" s="35"/>
      <c r="M123" s="35"/>
      <c r="N123" s="35"/>
      <c r="O123" s="35"/>
      <c r="P123" s="35"/>
      <c r="Q123" s="35"/>
      <c r="R123" s="35"/>
      <c r="S123" s="35"/>
      <c r="T123" s="35"/>
      <c r="U123" s="35"/>
      <c r="V123" s="35"/>
      <c r="W123" s="35"/>
      <c r="X123" s="35"/>
      <c r="Y123" s="35"/>
      <c r="Z123" s="35"/>
      <c r="AA123" s="35"/>
      <c r="AB123" s="35"/>
      <c r="AC123" s="95">
        <f t="shared" si="109"/>
        <v>0</v>
      </c>
      <c r="AD123" s="12" t="s">
        <v>267</v>
      </c>
      <c r="AE123" s="45"/>
      <c r="AF123">
        <v>1</v>
      </c>
    </row>
    <row r="124" spans="1:32" ht="54">
      <c r="A124" s="12">
        <v>17</v>
      </c>
      <c r="B124" s="5" t="s">
        <v>116</v>
      </c>
      <c r="C124" s="39">
        <f t="shared" si="138"/>
        <v>5000</v>
      </c>
      <c r="D124" s="39">
        <f t="shared" si="139"/>
        <v>5000</v>
      </c>
      <c r="E124" s="35"/>
      <c r="F124" s="35">
        <v>5000</v>
      </c>
      <c r="G124" s="35"/>
      <c r="H124" s="35"/>
      <c r="I124" s="35"/>
      <c r="J124" s="35"/>
      <c r="K124" s="35"/>
      <c r="L124" s="35"/>
      <c r="M124" s="35"/>
      <c r="N124" s="35"/>
      <c r="O124" s="35"/>
      <c r="P124" s="35"/>
      <c r="Q124" s="35"/>
      <c r="R124" s="35"/>
      <c r="S124" s="35"/>
      <c r="T124" s="35"/>
      <c r="U124" s="35"/>
      <c r="V124" s="35"/>
      <c r="W124" s="35"/>
      <c r="X124" s="35"/>
      <c r="Y124" s="35"/>
      <c r="Z124" s="35"/>
      <c r="AA124" s="35"/>
      <c r="AB124" s="35"/>
      <c r="AC124" s="95">
        <f t="shared" si="109"/>
        <v>0</v>
      </c>
      <c r="AD124" s="12" t="s">
        <v>267</v>
      </c>
      <c r="AE124" s="45"/>
      <c r="AF124">
        <v>1</v>
      </c>
    </row>
    <row r="125" spans="1:32" ht="54">
      <c r="A125" s="12">
        <v>18</v>
      </c>
      <c r="B125" s="5" t="s">
        <v>117</v>
      </c>
      <c r="C125" s="39">
        <f t="shared" si="138"/>
        <v>3000</v>
      </c>
      <c r="D125" s="39">
        <f t="shared" si="139"/>
        <v>3000</v>
      </c>
      <c r="E125" s="35"/>
      <c r="F125" s="35">
        <v>3000</v>
      </c>
      <c r="G125" s="35"/>
      <c r="H125" s="35"/>
      <c r="I125" s="35"/>
      <c r="J125" s="35"/>
      <c r="K125" s="35"/>
      <c r="L125" s="35"/>
      <c r="M125" s="35"/>
      <c r="N125" s="35"/>
      <c r="O125" s="35"/>
      <c r="P125" s="35"/>
      <c r="Q125" s="35"/>
      <c r="R125" s="35"/>
      <c r="S125" s="35"/>
      <c r="T125" s="35"/>
      <c r="U125" s="35"/>
      <c r="V125" s="35"/>
      <c r="W125" s="35"/>
      <c r="X125" s="35"/>
      <c r="Y125" s="35"/>
      <c r="Z125" s="35"/>
      <c r="AA125" s="35"/>
      <c r="AB125" s="35"/>
      <c r="AC125" s="95">
        <f t="shared" si="109"/>
        <v>0</v>
      </c>
      <c r="AD125" s="12" t="s">
        <v>265</v>
      </c>
      <c r="AE125" s="45"/>
      <c r="AF125">
        <v>1</v>
      </c>
    </row>
    <row r="126" spans="1:32" ht="87.75" customHeight="1">
      <c r="A126" s="16">
        <v>19</v>
      </c>
      <c r="B126" s="2" t="s">
        <v>118</v>
      </c>
      <c r="C126" s="34">
        <f>SUM(C127:C128)</f>
        <v>6800</v>
      </c>
      <c r="D126" s="34">
        <f t="shared" ref="D126:AB126" si="142">SUM(D127:D128)</f>
        <v>6800</v>
      </c>
      <c r="E126" s="34">
        <f t="shared" si="142"/>
        <v>0</v>
      </c>
      <c r="F126" s="34">
        <f t="shared" si="142"/>
        <v>6800</v>
      </c>
      <c r="G126" s="34">
        <f t="shared" si="142"/>
        <v>0</v>
      </c>
      <c r="H126" s="34">
        <f t="shared" si="142"/>
        <v>0</v>
      </c>
      <c r="I126" s="34">
        <f t="shared" si="142"/>
        <v>0</v>
      </c>
      <c r="J126" s="34">
        <f t="shared" si="142"/>
        <v>0</v>
      </c>
      <c r="K126" s="34">
        <f t="shared" si="142"/>
        <v>0</v>
      </c>
      <c r="L126" s="34">
        <f t="shared" si="142"/>
        <v>0</v>
      </c>
      <c r="M126" s="34">
        <f t="shared" si="142"/>
        <v>0</v>
      </c>
      <c r="N126" s="34">
        <f t="shared" si="142"/>
        <v>0</v>
      </c>
      <c r="O126" s="34">
        <f t="shared" si="142"/>
        <v>0</v>
      </c>
      <c r="P126" s="34">
        <f t="shared" si="142"/>
        <v>347</v>
      </c>
      <c r="Q126" s="34">
        <f t="shared" si="142"/>
        <v>347</v>
      </c>
      <c r="R126" s="34">
        <f t="shared" si="142"/>
        <v>0</v>
      </c>
      <c r="S126" s="34">
        <f t="shared" si="142"/>
        <v>347</v>
      </c>
      <c r="T126" s="34">
        <f t="shared" si="142"/>
        <v>0</v>
      </c>
      <c r="U126" s="34">
        <f t="shared" si="142"/>
        <v>0</v>
      </c>
      <c r="V126" s="34">
        <f t="shared" si="142"/>
        <v>0</v>
      </c>
      <c r="W126" s="34">
        <f t="shared" si="142"/>
        <v>0</v>
      </c>
      <c r="X126" s="34">
        <f t="shared" si="142"/>
        <v>0</v>
      </c>
      <c r="Y126" s="34">
        <f t="shared" si="142"/>
        <v>0</v>
      </c>
      <c r="Z126" s="34">
        <f t="shared" si="142"/>
        <v>0</v>
      </c>
      <c r="AA126" s="34">
        <f t="shared" si="142"/>
        <v>0</v>
      </c>
      <c r="AB126" s="34">
        <f t="shared" si="142"/>
        <v>0</v>
      </c>
      <c r="AC126" s="94">
        <f t="shared" si="109"/>
        <v>5.1029411764705888</v>
      </c>
      <c r="AD126" s="20"/>
      <c r="AE126" s="44"/>
      <c r="AF126" s="34">
        <f t="shared" ref="AF126" si="143">SUM(AF127:AF128)</f>
        <v>2</v>
      </c>
    </row>
    <row r="127" spans="1:32" ht="90" customHeight="1">
      <c r="A127" s="17"/>
      <c r="B127" s="18" t="s">
        <v>119</v>
      </c>
      <c r="C127" s="36">
        <f t="shared" ref="C127:C128" si="144">D127+I127</f>
        <v>3800</v>
      </c>
      <c r="D127" s="36">
        <f t="shared" ref="D127:D128" si="145">SUM(E127:H127)</f>
        <v>3800</v>
      </c>
      <c r="E127" s="36"/>
      <c r="F127" s="36">
        <v>3800</v>
      </c>
      <c r="G127" s="36"/>
      <c r="H127" s="36"/>
      <c r="I127" s="36"/>
      <c r="J127" s="36"/>
      <c r="K127" s="36"/>
      <c r="L127" s="36"/>
      <c r="M127" s="36"/>
      <c r="N127" s="36"/>
      <c r="O127" s="36"/>
      <c r="P127" s="36"/>
      <c r="Q127" s="36"/>
      <c r="R127" s="36"/>
      <c r="S127" s="36"/>
      <c r="T127" s="36"/>
      <c r="U127" s="36"/>
      <c r="V127" s="36"/>
      <c r="W127" s="36"/>
      <c r="X127" s="36"/>
      <c r="Y127" s="36"/>
      <c r="Z127" s="36"/>
      <c r="AA127" s="36"/>
      <c r="AB127" s="36"/>
      <c r="AC127" s="95">
        <f t="shared" si="109"/>
        <v>0</v>
      </c>
      <c r="AD127" s="30" t="s">
        <v>262</v>
      </c>
      <c r="AE127" s="47"/>
      <c r="AF127">
        <v>1</v>
      </c>
    </row>
    <row r="128" spans="1:32" ht="84.75" customHeight="1">
      <c r="A128" s="17"/>
      <c r="B128" s="18" t="s">
        <v>120</v>
      </c>
      <c r="C128" s="36">
        <f t="shared" si="144"/>
        <v>3000</v>
      </c>
      <c r="D128" s="36">
        <f t="shared" si="145"/>
        <v>3000</v>
      </c>
      <c r="E128" s="36"/>
      <c r="F128" s="36">
        <v>3000</v>
      </c>
      <c r="G128" s="36"/>
      <c r="H128" s="36"/>
      <c r="I128" s="36"/>
      <c r="J128" s="36"/>
      <c r="K128" s="36"/>
      <c r="L128" s="36"/>
      <c r="M128" s="36"/>
      <c r="N128" s="36"/>
      <c r="O128" s="36"/>
      <c r="P128" s="36">
        <f t="shared" ref="P128" si="146">Q128+V128</f>
        <v>347</v>
      </c>
      <c r="Q128" s="36">
        <f t="shared" ref="Q128" si="147">R128+S128+T128+U128</f>
        <v>347</v>
      </c>
      <c r="R128" s="36"/>
      <c r="S128" s="113">
        <v>347</v>
      </c>
      <c r="T128" s="36"/>
      <c r="U128" s="36"/>
      <c r="V128" s="36"/>
      <c r="W128" s="36"/>
      <c r="X128" s="36"/>
      <c r="Y128" s="36"/>
      <c r="Z128" s="36"/>
      <c r="AA128" s="36"/>
      <c r="AB128" s="36"/>
      <c r="AC128" s="98">
        <f t="shared" si="109"/>
        <v>11.566666666666666</v>
      </c>
      <c r="AD128" s="30" t="s">
        <v>267</v>
      </c>
      <c r="AE128" s="47"/>
      <c r="AF128">
        <v>1</v>
      </c>
    </row>
    <row r="129" spans="1:32">
      <c r="A129" s="15">
        <v>20</v>
      </c>
      <c r="B129" s="2" t="s">
        <v>64</v>
      </c>
      <c r="C129" s="34">
        <f>SUM(C130:C135)</f>
        <v>60252</v>
      </c>
      <c r="D129" s="34">
        <f t="shared" ref="D129:AB129" si="148">SUM(D130:D135)</f>
        <v>60252</v>
      </c>
      <c r="E129" s="34">
        <f t="shared" si="148"/>
        <v>0</v>
      </c>
      <c r="F129" s="34">
        <f t="shared" si="148"/>
        <v>60252</v>
      </c>
      <c r="G129" s="34">
        <f t="shared" si="148"/>
        <v>0</v>
      </c>
      <c r="H129" s="34">
        <f t="shared" si="148"/>
        <v>0</v>
      </c>
      <c r="I129" s="34">
        <f t="shared" si="148"/>
        <v>0</v>
      </c>
      <c r="J129" s="34">
        <f t="shared" si="148"/>
        <v>0</v>
      </c>
      <c r="K129" s="34">
        <f t="shared" si="148"/>
        <v>0</v>
      </c>
      <c r="L129" s="34">
        <f t="shared" si="148"/>
        <v>0</v>
      </c>
      <c r="M129" s="34">
        <f t="shared" si="148"/>
        <v>0</v>
      </c>
      <c r="N129" s="34">
        <f t="shared" si="148"/>
        <v>0</v>
      </c>
      <c r="O129" s="34">
        <f t="shared" si="148"/>
        <v>0</v>
      </c>
      <c r="P129" s="34">
        <f t="shared" si="148"/>
        <v>1639</v>
      </c>
      <c r="Q129" s="34">
        <f t="shared" si="148"/>
        <v>1639</v>
      </c>
      <c r="R129" s="34">
        <f t="shared" si="148"/>
        <v>0</v>
      </c>
      <c r="S129" s="34">
        <f t="shared" si="148"/>
        <v>1639</v>
      </c>
      <c r="T129" s="34">
        <f t="shared" si="148"/>
        <v>0</v>
      </c>
      <c r="U129" s="34">
        <f t="shared" si="148"/>
        <v>0</v>
      </c>
      <c r="V129" s="34">
        <f t="shared" si="148"/>
        <v>0</v>
      </c>
      <c r="W129" s="34">
        <f t="shared" si="148"/>
        <v>0</v>
      </c>
      <c r="X129" s="34">
        <f t="shared" si="148"/>
        <v>0</v>
      </c>
      <c r="Y129" s="34">
        <f t="shared" si="148"/>
        <v>0</v>
      </c>
      <c r="Z129" s="34">
        <f t="shared" si="148"/>
        <v>0</v>
      </c>
      <c r="AA129" s="34">
        <f t="shared" si="148"/>
        <v>0</v>
      </c>
      <c r="AB129" s="34">
        <f t="shared" si="148"/>
        <v>0</v>
      </c>
      <c r="AC129" s="94">
        <f t="shared" si="109"/>
        <v>2.720241651729403</v>
      </c>
      <c r="AD129" s="16"/>
      <c r="AE129" s="44"/>
      <c r="AF129" s="34">
        <f t="shared" ref="AF129" si="149">SUM(AF130:AF135)</f>
        <v>6</v>
      </c>
    </row>
    <row r="130" spans="1:32" ht="54">
      <c r="A130" s="30" t="s">
        <v>30</v>
      </c>
      <c r="B130" s="18" t="s">
        <v>121</v>
      </c>
      <c r="C130" s="36">
        <f t="shared" ref="C130:C135" si="150">D130+I130</f>
        <v>10000</v>
      </c>
      <c r="D130" s="36">
        <f t="shared" ref="D130:D135" si="151">SUM(E130:H130)</f>
        <v>10000</v>
      </c>
      <c r="E130" s="36"/>
      <c r="F130" s="36">
        <v>10000</v>
      </c>
      <c r="G130" s="36"/>
      <c r="H130" s="36"/>
      <c r="I130" s="36"/>
      <c r="J130" s="36"/>
      <c r="K130" s="36"/>
      <c r="L130" s="36"/>
      <c r="M130" s="36"/>
      <c r="N130" s="36"/>
      <c r="O130" s="36"/>
      <c r="P130" s="36"/>
      <c r="Q130" s="36"/>
      <c r="R130" s="36"/>
      <c r="S130" s="36"/>
      <c r="T130" s="36"/>
      <c r="U130" s="36"/>
      <c r="V130" s="36"/>
      <c r="W130" s="36"/>
      <c r="X130" s="36"/>
      <c r="Y130" s="36"/>
      <c r="Z130" s="36"/>
      <c r="AA130" s="36"/>
      <c r="AB130" s="36"/>
      <c r="AC130" s="95">
        <f t="shared" si="109"/>
        <v>0</v>
      </c>
      <c r="AD130" s="30" t="s">
        <v>262</v>
      </c>
      <c r="AE130" s="47"/>
      <c r="AF130">
        <v>1</v>
      </c>
    </row>
    <row r="131" spans="1:32" ht="54">
      <c r="A131" s="30" t="s">
        <v>34</v>
      </c>
      <c r="B131" s="18" t="s">
        <v>122</v>
      </c>
      <c r="C131" s="36">
        <f t="shared" si="150"/>
        <v>17598</v>
      </c>
      <c r="D131" s="36">
        <f t="shared" si="151"/>
        <v>17598</v>
      </c>
      <c r="E131" s="36"/>
      <c r="F131" s="36">
        <v>17598</v>
      </c>
      <c r="G131" s="36"/>
      <c r="H131" s="36"/>
      <c r="I131" s="36"/>
      <c r="J131" s="36"/>
      <c r="K131" s="36"/>
      <c r="L131" s="36"/>
      <c r="M131" s="36"/>
      <c r="N131" s="36"/>
      <c r="O131" s="36"/>
      <c r="P131" s="36"/>
      <c r="Q131" s="36"/>
      <c r="R131" s="36"/>
      <c r="S131" s="36"/>
      <c r="T131" s="36"/>
      <c r="U131" s="36"/>
      <c r="V131" s="36"/>
      <c r="W131" s="36"/>
      <c r="X131" s="36"/>
      <c r="Y131" s="36"/>
      <c r="Z131" s="36"/>
      <c r="AA131" s="36"/>
      <c r="AB131" s="36"/>
      <c r="AC131" s="95">
        <f t="shared" si="109"/>
        <v>0</v>
      </c>
      <c r="AD131" s="30" t="s">
        <v>262</v>
      </c>
      <c r="AE131" s="47"/>
      <c r="AF131">
        <v>1</v>
      </c>
    </row>
    <row r="132" spans="1:32" ht="54">
      <c r="A132" s="30" t="s">
        <v>36</v>
      </c>
      <c r="B132" s="18" t="s">
        <v>123</v>
      </c>
      <c r="C132" s="36">
        <f t="shared" si="150"/>
        <v>18200</v>
      </c>
      <c r="D132" s="36">
        <f t="shared" si="151"/>
        <v>18200</v>
      </c>
      <c r="E132" s="36"/>
      <c r="F132" s="36">
        <v>18200</v>
      </c>
      <c r="G132" s="36"/>
      <c r="H132" s="36"/>
      <c r="I132" s="36"/>
      <c r="J132" s="36"/>
      <c r="K132" s="36"/>
      <c r="L132" s="36"/>
      <c r="M132" s="36"/>
      <c r="N132" s="36"/>
      <c r="O132" s="36"/>
      <c r="P132" s="36"/>
      <c r="Q132" s="36"/>
      <c r="R132" s="36"/>
      <c r="S132" s="36"/>
      <c r="T132" s="36"/>
      <c r="U132" s="36"/>
      <c r="V132" s="36"/>
      <c r="W132" s="36"/>
      <c r="X132" s="36"/>
      <c r="Y132" s="36"/>
      <c r="Z132" s="36"/>
      <c r="AA132" s="36"/>
      <c r="AB132" s="36"/>
      <c r="AC132" s="95">
        <f t="shared" si="109"/>
        <v>0</v>
      </c>
      <c r="AD132" s="30" t="s">
        <v>262</v>
      </c>
      <c r="AE132" s="47"/>
      <c r="AF132">
        <v>1</v>
      </c>
    </row>
    <row r="133" spans="1:32" ht="54">
      <c r="A133" s="30" t="s">
        <v>80</v>
      </c>
      <c r="B133" s="18" t="s">
        <v>124</v>
      </c>
      <c r="C133" s="36">
        <f t="shared" si="150"/>
        <v>10000</v>
      </c>
      <c r="D133" s="36">
        <f t="shared" si="151"/>
        <v>10000</v>
      </c>
      <c r="E133" s="36"/>
      <c r="F133" s="36">
        <v>10000</v>
      </c>
      <c r="G133" s="36"/>
      <c r="H133" s="36"/>
      <c r="I133" s="36"/>
      <c r="J133" s="36"/>
      <c r="K133" s="36"/>
      <c r="L133" s="36"/>
      <c r="M133" s="36"/>
      <c r="N133" s="36"/>
      <c r="O133" s="36"/>
      <c r="P133" s="36">
        <f t="shared" ref="P133:P135" si="152">Q133+V133</f>
        <v>173</v>
      </c>
      <c r="Q133" s="36">
        <f t="shared" ref="Q133:Q135" si="153">R133+S133+T133+U133</f>
        <v>173</v>
      </c>
      <c r="R133" s="36"/>
      <c r="S133" s="113">
        <v>173</v>
      </c>
      <c r="T133" s="36"/>
      <c r="U133" s="36"/>
      <c r="V133" s="36"/>
      <c r="W133" s="36"/>
      <c r="X133" s="36"/>
      <c r="Y133" s="36"/>
      <c r="Z133" s="36"/>
      <c r="AA133" s="36"/>
      <c r="AB133" s="36"/>
      <c r="AC133" s="98">
        <f t="shared" si="109"/>
        <v>1.73</v>
      </c>
      <c r="AD133" s="30" t="s">
        <v>265</v>
      </c>
      <c r="AE133" s="47"/>
      <c r="AF133">
        <v>1</v>
      </c>
    </row>
    <row r="134" spans="1:32" ht="54">
      <c r="A134" s="30" t="s">
        <v>82</v>
      </c>
      <c r="B134" s="18" t="s">
        <v>125</v>
      </c>
      <c r="C134" s="36">
        <f t="shared" si="150"/>
        <v>1467</v>
      </c>
      <c r="D134" s="36">
        <f t="shared" si="151"/>
        <v>1467</v>
      </c>
      <c r="E134" s="36"/>
      <c r="F134" s="36">
        <v>1467</v>
      </c>
      <c r="G134" s="36"/>
      <c r="H134" s="36"/>
      <c r="I134" s="36"/>
      <c r="J134" s="36"/>
      <c r="K134" s="36"/>
      <c r="L134" s="36"/>
      <c r="M134" s="36"/>
      <c r="N134" s="36"/>
      <c r="O134" s="36"/>
      <c r="P134" s="36">
        <f t="shared" si="152"/>
        <v>724</v>
      </c>
      <c r="Q134" s="36">
        <f t="shared" si="153"/>
        <v>724</v>
      </c>
      <c r="R134" s="36"/>
      <c r="S134" s="113">
        <v>724</v>
      </c>
      <c r="T134" s="36"/>
      <c r="U134" s="36"/>
      <c r="V134" s="36"/>
      <c r="W134" s="36"/>
      <c r="X134" s="36"/>
      <c r="Y134" s="36"/>
      <c r="Z134" s="36"/>
      <c r="AA134" s="36"/>
      <c r="AB134" s="36"/>
      <c r="AC134" s="98">
        <f t="shared" si="109"/>
        <v>49.352419904567149</v>
      </c>
      <c r="AD134" s="30" t="s">
        <v>265</v>
      </c>
      <c r="AE134" s="47"/>
      <c r="AF134">
        <v>1</v>
      </c>
    </row>
    <row r="135" spans="1:32" ht="54">
      <c r="A135" s="30" t="s">
        <v>84</v>
      </c>
      <c r="B135" s="18" t="s">
        <v>126</v>
      </c>
      <c r="C135" s="36">
        <f t="shared" si="150"/>
        <v>2987</v>
      </c>
      <c r="D135" s="36">
        <f t="shared" si="151"/>
        <v>2987</v>
      </c>
      <c r="E135" s="36"/>
      <c r="F135" s="36">
        <v>2987</v>
      </c>
      <c r="G135" s="36"/>
      <c r="H135" s="36"/>
      <c r="I135" s="36"/>
      <c r="J135" s="36"/>
      <c r="K135" s="36"/>
      <c r="L135" s="36"/>
      <c r="M135" s="36"/>
      <c r="N135" s="36"/>
      <c r="O135" s="36"/>
      <c r="P135" s="36">
        <f t="shared" si="152"/>
        <v>742</v>
      </c>
      <c r="Q135" s="36">
        <f t="shared" si="153"/>
        <v>742</v>
      </c>
      <c r="R135" s="36"/>
      <c r="S135" s="113">
        <v>742</v>
      </c>
      <c r="T135" s="36"/>
      <c r="U135" s="36"/>
      <c r="V135" s="36"/>
      <c r="W135" s="36"/>
      <c r="X135" s="36"/>
      <c r="Y135" s="36"/>
      <c r="Z135" s="36"/>
      <c r="AA135" s="36"/>
      <c r="AB135" s="36"/>
      <c r="AC135" s="98">
        <f t="shared" si="109"/>
        <v>24.840977569467693</v>
      </c>
      <c r="AD135" s="30" t="s">
        <v>265</v>
      </c>
      <c r="AE135" s="47"/>
      <c r="AF135">
        <v>1</v>
      </c>
    </row>
    <row r="136" spans="1:32">
      <c r="A136" s="24" t="s">
        <v>158</v>
      </c>
      <c r="B136" s="25" t="s">
        <v>159</v>
      </c>
      <c r="C136" s="37">
        <f>C137+C139</f>
        <v>597884</v>
      </c>
      <c r="D136" s="37">
        <f t="shared" ref="D136:AB136" si="154">D137+D139</f>
        <v>395734</v>
      </c>
      <c r="E136" s="37">
        <f t="shared" si="154"/>
        <v>0</v>
      </c>
      <c r="F136" s="37">
        <f t="shared" si="154"/>
        <v>395734</v>
      </c>
      <c r="G136" s="37">
        <f t="shared" si="154"/>
        <v>0</v>
      </c>
      <c r="H136" s="37">
        <f t="shared" si="154"/>
        <v>0</v>
      </c>
      <c r="I136" s="37">
        <f t="shared" si="154"/>
        <v>202150</v>
      </c>
      <c r="J136" s="37">
        <f t="shared" si="154"/>
        <v>0</v>
      </c>
      <c r="K136" s="37">
        <f t="shared" si="154"/>
        <v>0</v>
      </c>
      <c r="L136" s="37">
        <f t="shared" si="154"/>
        <v>0</v>
      </c>
      <c r="M136" s="37">
        <f t="shared" si="154"/>
        <v>0</v>
      </c>
      <c r="N136" s="37">
        <f t="shared" si="154"/>
        <v>0</v>
      </c>
      <c r="O136" s="37">
        <f t="shared" si="154"/>
        <v>202150</v>
      </c>
      <c r="P136" s="37">
        <f t="shared" si="154"/>
        <v>2409</v>
      </c>
      <c r="Q136" s="37">
        <f t="shared" si="154"/>
        <v>2409</v>
      </c>
      <c r="R136" s="37">
        <f t="shared" si="154"/>
        <v>0</v>
      </c>
      <c r="S136" s="37">
        <f t="shared" si="154"/>
        <v>2409</v>
      </c>
      <c r="T136" s="37">
        <f t="shared" si="154"/>
        <v>0</v>
      </c>
      <c r="U136" s="37">
        <f t="shared" si="154"/>
        <v>0</v>
      </c>
      <c r="V136" s="37">
        <f t="shared" si="154"/>
        <v>0</v>
      </c>
      <c r="W136" s="37">
        <f t="shared" si="154"/>
        <v>0</v>
      </c>
      <c r="X136" s="37">
        <f t="shared" si="154"/>
        <v>0</v>
      </c>
      <c r="Y136" s="37">
        <f t="shared" si="154"/>
        <v>0</v>
      </c>
      <c r="Z136" s="37">
        <f t="shared" si="154"/>
        <v>0</v>
      </c>
      <c r="AA136" s="37">
        <f t="shared" si="154"/>
        <v>0</v>
      </c>
      <c r="AB136" s="37">
        <f t="shared" si="154"/>
        <v>0</v>
      </c>
      <c r="AC136" s="97">
        <f t="shared" ref="AC136:AC173" si="155">P136/C136*100</f>
        <v>0.40292096794695959</v>
      </c>
      <c r="AD136" s="26"/>
      <c r="AE136" s="49"/>
      <c r="AF136" s="37">
        <f t="shared" ref="AF136" si="156">AF137+AF139</f>
        <v>10</v>
      </c>
    </row>
    <row r="137" spans="1:32">
      <c r="A137" s="15" t="s">
        <v>26</v>
      </c>
      <c r="B137" s="2" t="s">
        <v>28</v>
      </c>
      <c r="C137" s="34">
        <f>C138</f>
        <v>1296</v>
      </c>
      <c r="D137" s="34">
        <f t="shared" ref="D137:AB137" si="157">D138</f>
        <v>1296</v>
      </c>
      <c r="E137" s="34">
        <f t="shared" si="157"/>
        <v>0</v>
      </c>
      <c r="F137" s="34">
        <f t="shared" si="157"/>
        <v>1296</v>
      </c>
      <c r="G137" s="34">
        <f t="shared" si="157"/>
        <v>0</v>
      </c>
      <c r="H137" s="34">
        <f t="shared" si="157"/>
        <v>0</v>
      </c>
      <c r="I137" s="34">
        <f t="shared" si="157"/>
        <v>0</v>
      </c>
      <c r="J137" s="34">
        <f t="shared" si="157"/>
        <v>0</v>
      </c>
      <c r="K137" s="34">
        <f t="shared" si="157"/>
        <v>0</v>
      </c>
      <c r="L137" s="34">
        <f t="shared" si="157"/>
        <v>0</v>
      </c>
      <c r="M137" s="34">
        <f t="shared" si="157"/>
        <v>0</v>
      </c>
      <c r="N137" s="34">
        <f t="shared" si="157"/>
        <v>0</v>
      </c>
      <c r="O137" s="34">
        <f t="shared" si="157"/>
        <v>0</v>
      </c>
      <c r="P137" s="34">
        <f t="shared" si="157"/>
        <v>0</v>
      </c>
      <c r="Q137" s="34">
        <f t="shared" si="157"/>
        <v>0</v>
      </c>
      <c r="R137" s="34">
        <f t="shared" si="157"/>
        <v>0</v>
      </c>
      <c r="S137" s="34">
        <f t="shared" si="157"/>
        <v>0</v>
      </c>
      <c r="T137" s="34">
        <f t="shared" si="157"/>
        <v>0</v>
      </c>
      <c r="U137" s="34">
        <f t="shared" si="157"/>
        <v>0</v>
      </c>
      <c r="V137" s="34">
        <f t="shared" si="157"/>
        <v>0</v>
      </c>
      <c r="W137" s="34">
        <f t="shared" si="157"/>
        <v>0</v>
      </c>
      <c r="X137" s="34">
        <f t="shared" si="157"/>
        <v>0</v>
      </c>
      <c r="Y137" s="34">
        <f t="shared" si="157"/>
        <v>0</v>
      </c>
      <c r="Z137" s="34">
        <f t="shared" si="157"/>
        <v>0</v>
      </c>
      <c r="AA137" s="34">
        <f t="shared" si="157"/>
        <v>0</v>
      </c>
      <c r="AB137" s="34">
        <f t="shared" si="157"/>
        <v>0</v>
      </c>
      <c r="AC137" s="95">
        <f t="shared" si="155"/>
        <v>0</v>
      </c>
      <c r="AD137" s="16"/>
      <c r="AE137" s="44"/>
      <c r="AF137" s="34">
        <f t="shared" ref="AF137" si="158">AF138</f>
        <v>1</v>
      </c>
    </row>
    <row r="138" spans="1:32" ht="54">
      <c r="A138" s="3"/>
      <c r="B138" s="5" t="s">
        <v>160</v>
      </c>
      <c r="C138" s="39">
        <f t="shared" ref="C138" si="159">D138+I138</f>
        <v>1296</v>
      </c>
      <c r="D138" s="39">
        <f t="shared" ref="D138" si="160">SUM(E138:H138)</f>
        <v>1296</v>
      </c>
      <c r="E138" s="35"/>
      <c r="F138" s="35">
        <v>1296</v>
      </c>
      <c r="G138" s="35"/>
      <c r="H138" s="35"/>
      <c r="I138" s="35"/>
      <c r="J138" s="35"/>
      <c r="K138" s="35"/>
      <c r="L138" s="35"/>
      <c r="M138" s="35"/>
      <c r="N138" s="35"/>
      <c r="O138" s="35"/>
      <c r="P138" s="35"/>
      <c r="Q138" s="35"/>
      <c r="R138" s="35"/>
      <c r="S138" s="35"/>
      <c r="T138" s="35"/>
      <c r="U138" s="35"/>
      <c r="V138" s="35"/>
      <c r="W138" s="35"/>
      <c r="X138" s="35"/>
      <c r="Y138" s="35"/>
      <c r="Z138" s="35"/>
      <c r="AA138" s="35"/>
      <c r="AB138" s="35"/>
      <c r="AC138" s="95">
        <f t="shared" si="155"/>
        <v>0</v>
      </c>
      <c r="AD138" s="12" t="s">
        <v>259</v>
      </c>
      <c r="AE138" s="12" t="s">
        <v>269</v>
      </c>
      <c r="AF138">
        <v>1</v>
      </c>
    </row>
    <row r="139" spans="1:32">
      <c r="A139" s="15" t="s">
        <v>38</v>
      </c>
      <c r="B139" s="2" t="s">
        <v>29</v>
      </c>
      <c r="C139" s="34">
        <f>C140+C152</f>
        <v>596588</v>
      </c>
      <c r="D139" s="34">
        <f t="shared" ref="D139:AB139" si="161">D140+D152</f>
        <v>394438</v>
      </c>
      <c r="E139" s="34">
        <f t="shared" si="161"/>
        <v>0</v>
      </c>
      <c r="F139" s="34">
        <f t="shared" si="161"/>
        <v>394438</v>
      </c>
      <c r="G139" s="34">
        <f t="shared" si="161"/>
        <v>0</v>
      </c>
      <c r="H139" s="34">
        <f t="shared" si="161"/>
        <v>0</v>
      </c>
      <c r="I139" s="34">
        <f t="shared" si="161"/>
        <v>202150</v>
      </c>
      <c r="J139" s="34">
        <f t="shared" si="161"/>
        <v>0</v>
      </c>
      <c r="K139" s="34">
        <f t="shared" si="161"/>
        <v>0</v>
      </c>
      <c r="L139" s="34">
        <f t="shared" si="161"/>
        <v>0</v>
      </c>
      <c r="M139" s="34">
        <f t="shared" si="161"/>
        <v>0</v>
      </c>
      <c r="N139" s="34">
        <f t="shared" si="161"/>
        <v>0</v>
      </c>
      <c r="O139" s="34">
        <f t="shared" si="161"/>
        <v>202150</v>
      </c>
      <c r="P139" s="34">
        <f t="shared" si="161"/>
        <v>2409</v>
      </c>
      <c r="Q139" s="34">
        <f t="shared" si="161"/>
        <v>2409</v>
      </c>
      <c r="R139" s="34">
        <f t="shared" si="161"/>
        <v>0</v>
      </c>
      <c r="S139" s="34">
        <f t="shared" si="161"/>
        <v>2409</v>
      </c>
      <c r="T139" s="34">
        <f t="shared" si="161"/>
        <v>0</v>
      </c>
      <c r="U139" s="34">
        <f t="shared" si="161"/>
        <v>0</v>
      </c>
      <c r="V139" s="34">
        <f t="shared" si="161"/>
        <v>0</v>
      </c>
      <c r="W139" s="34">
        <f t="shared" si="161"/>
        <v>0</v>
      </c>
      <c r="X139" s="34">
        <f t="shared" si="161"/>
        <v>0</v>
      </c>
      <c r="Y139" s="34">
        <f t="shared" si="161"/>
        <v>0</v>
      </c>
      <c r="Z139" s="34">
        <f t="shared" si="161"/>
        <v>0</v>
      </c>
      <c r="AA139" s="34">
        <f t="shared" si="161"/>
        <v>0</v>
      </c>
      <c r="AB139" s="34">
        <f t="shared" si="161"/>
        <v>0</v>
      </c>
      <c r="AC139" s="94">
        <f t="shared" si="155"/>
        <v>0.40379625470173724</v>
      </c>
      <c r="AD139" s="16"/>
      <c r="AE139" s="44"/>
      <c r="AF139" s="34">
        <f t="shared" ref="AF139" si="162">AF140+AF152</f>
        <v>9</v>
      </c>
    </row>
    <row r="140" spans="1:32">
      <c r="A140" s="16" t="s">
        <v>30</v>
      </c>
      <c r="B140" s="2" t="s">
        <v>31</v>
      </c>
      <c r="C140" s="34">
        <f>C141+C148</f>
        <v>566588</v>
      </c>
      <c r="D140" s="34">
        <f t="shared" ref="D140:AB140" si="163">D141+D148</f>
        <v>364438</v>
      </c>
      <c r="E140" s="34">
        <f t="shared" si="163"/>
        <v>0</v>
      </c>
      <c r="F140" s="34">
        <f t="shared" si="163"/>
        <v>364438</v>
      </c>
      <c r="G140" s="34">
        <f t="shared" si="163"/>
        <v>0</v>
      </c>
      <c r="H140" s="34">
        <f t="shared" si="163"/>
        <v>0</v>
      </c>
      <c r="I140" s="34">
        <f t="shared" si="163"/>
        <v>202150</v>
      </c>
      <c r="J140" s="34">
        <f t="shared" si="163"/>
        <v>0</v>
      </c>
      <c r="K140" s="34">
        <f t="shared" si="163"/>
        <v>0</v>
      </c>
      <c r="L140" s="34">
        <f t="shared" si="163"/>
        <v>0</v>
      </c>
      <c r="M140" s="34">
        <f t="shared" si="163"/>
        <v>0</v>
      </c>
      <c r="N140" s="34">
        <f t="shared" si="163"/>
        <v>0</v>
      </c>
      <c r="O140" s="34">
        <f t="shared" si="163"/>
        <v>202150</v>
      </c>
      <c r="P140" s="34">
        <f t="shared" si="163"/>
        <v>2181</v>
      </c>
      <c r="Q140" s="34">
        <f t="shared" si="163"/>
        <v>2181</v>
      </c>
      <c r="R140" s="34">
        <f t="shared" si="163"/>
        <v>0</v>
      </c>
      <c r="S140" s="34">
        <f t="shared" si="163"/>
        <v>2181</v>
      </c>
      <c r="T140" s="34">
        <f t="shared" si="163"/>
        <v>0</v>
      </c>
      <c r="U140" s="34">
        <f t="shared" si="163"/>
        <v>0</v>
      </c>
      <c r="V140" s="34">
        <f t="shared" si="163"/>
        <v>0</v>
      </c>
      <c r="W140" s="34">
        <f t="shared" si="163"/>
        <v>0</v>
      </c>
      <c r="X140" s="34">
        <f t="shared" si="163"/>
        <v>0</v>
      </c>
      <c r="Y140" s="34">
        <f t="shared" si="163"/>
        <v>0</v>
      </c>
      <c r="Z140" s="34">
        <f t="shared" si="163"/>
        <v>0</v>
      </c>
      <c r="AA140" s="34">
        <f t="shared" si="163"/>
        <v>0</v>
      </c>
      <c r="AB140" s="34">
        <f t="shared" si="163"/>
        <v>0</v>
      </c>
      <c r="AC140" s="94">
        <f t="shared" si="155"/>
        <v>0.38493579108629195</v>
      </c>
      <c r="AD140" s="16"/>
      <c r="AE140" s="44"/>
      <c r="AF140" s="34">
        <f t="shared" ref="AF140" si="164">AF141+AF148</f>
        <v>8</v>
      </c>
    </row>
    <row r="141" spans="1:32">
      <c r="A141" s="21" t="s">
        <v>52</v>
      </c>
      <c r="B141" s="56" t="s">
        <v>32</v>
      </c>
      <c r="C141" s="38">
        <f>SUM(C142:C147)</f>
        <v>550854</v>
      </c>
      <c r="D141" s="38">
        <f t="shared" ref="D141:AB141" si="165">SUM(D142:D147)</f>
        <v>348704</v>
      </c>
      <c r="E141" s="38">
        <f t="shared" si="165"/>
        <v>0</v>
      </c>
      <c r="F141" s="38">
        <f t="shared" si="165"/>
        <v>348704</v>
      </c>
      <c r="G141" s="38">
        <f t="shared" si="165"/>
        <v>0</v>
      </c>
      <c r="H141" s="38">
        <f t="shared" si="165"/>
        <v>0</v>
      </c>
      <c r="I141" s="38">
        <f t="shared" si="165"/>
        <v>202150</v>
      </c>
      <c r="J141" s="38">
        <f t="shared" si="165"/>
        <v>0</v>
      </c>
      <c r="K141" s="38">
        <f t="shared" si="165"/>
        <v>0</v>
      </c>
      <c r="L141" s="38">
        <f t="shared" si="165"/>
        <v>0</v>
      </c>
      <c r="M141" s="38">
        <f t="shared" si="165"/>
        <v>0</v>
      </c>
      <c r="N141" s="38">
        <f t="shared" si="165"/>
        <v>0</v>
      </c>
      <c r="O141" s="38">
        <f t="shared" si="165"/>
        <v>202150</v>
      </c>
      <c r="P141" s="38">
        <f t="shared" si="165"/>
        <v>1547</v>
      </c>
      <c r="Q141" s="38">
        <f t="shared" si="165"/>
        <v>1547</v>
      </c>
      <c r="R141" s="38">
        <f t="shared" si="165"/>
        <v>0</v>
      </c>
      <c r="S141" s="38">
        <f t="shared" si="165"/>
        <v>1547</v>
      </c>
      <c r="T141" s="38">
        <f t="shared" si="165"/>
        <v>0</v>
      </c>
      <c r="U141" s="38">
        <f t="shared" si="165"/>
        <v>0</v>
      </c>
      <c r="V141" s="38">
        <f t="shared" si="165"/>
        <v>0</v>
      </c>
      <c r="W141" s="38">
        <f t="shared" si="165"/>
        <v>0</v>
      </c>
      <c r="X141" s="38">
        <f t="shared" si="165"/>
        <v>0</v>
      </c>
      <c r="Y141" s="38">
        <f t="shared" si="165"/>
        <v>0</v>
      </c>
      <c r="Z141" s="38">
        <f t="shared" si="165"/>
        <v>0</v>
      </c>
      <c r="AA141" s="38">
        <f t="shared" si="165"/>
        <v>0</v>
      </c>
      <c r="AB141" s="38">
        <f t="shared" si="165"/>
        <v>0</v>
      </c>
      <c r="AC141" s="100">
        <f t="shared" si="155"/>
        <v>0.28083666452453826</v>
      </c>
      <c r="AD141" s="31"/>
      <c r="AE141" s="51"/>
      <c r="AF141" s="38">
        <f t="shared" ref="AF141" si="166">SUM(AF142:AF147)</f>
        <v>6</v>
      </c>
    </row>
    <row r="142" spans="1:32" ht="54">
      <c r="A142" s="12" t="s">
        <v>49</v>
      </c>
      <c r="B142" s="5" t="s">
        <v>161</v>
      </c>
      <c r="C142" s="39">
        <f t="shared" ref="C142:C147" si="167">D142+I142</f>
        <v>16000</v>
      </c>
      <c r="D142" s="39">
        <f t="shared" ref="D142:D147" si="168">SUM(E142:H142)</f>
        <v>16000</v>
      </c>
      <c r="E142" s="35"/>
      <c r="F142" s="35">
        <v>16000</v>
      </c>
      <c r="G142" s="35"/>
      <c r="H142" s="35"/>
      <c r="I142" s="39">
        <f t="shared" ref="I142:I147" si="169">J142+O142</f>
        <v>0</v>
      </c>
      <c r="J142" s="39">
        <f t="shared" ref="J142:J147" si="170">SUM(K142:N142)</f>
        <v>0</v>
      </c>
      <c r="K142" s="35"/>
      <c r="L142" s="35"/>
      <c r="M142" s="35"/>
      <c r="N142" s="35"/>
      <c r="O142" s="35"/>
      <c r="P142" s="35"/>
      <c r="Q142" s="35"/>
      <c r="R142" s="35"/>
      <c r="S142" s="35"/>
      <c r="T142" s="35"/>
      <c r="U142" s="35"/>
      <c r="V142" s="35"/>
      <c r="W142" s="35"/>
      <c r="X142" s="35"/>
      <c r="Y142" s="35"/>
      <c r="Z142" s="35"/>
      <c r="AA142" s="35"/>
      <c r="AB142" s="35"/>
      <c r="AC142" s="95">
        <f t="shared" si="155"/>
        <v>0</v>
      </c>
      <c r="AD142" s="12" t="s">
        <v>259</v>
      </c>
      <c r="AE142" s="45"/>
      <c r="AF142">
        <v>1</v>
      </c>
    </row>
    <row r="143" spans="1:32" ht="54">
      <c r="A143" s="12">
        <v>2</v>
      </c>
      <c r="B143" s="5" t="s">
        <v>162</v>
      </c>
      <c r="C143" s="39">
        <f t="shared" si="167"/>
        <v>98167</v>
      </c>
      <c r="D143" s="39">
        <f t="shared" si="168"/>
        <v>98167</v>
      </c>
      <c r="E143" s="35"/>
      <c r="F143" s="35">
        <v>98167</v>
      </c>
      <c r="G143" s="35"/>
      <c r="H143" s="35"/>
      <c r="I143" s="39">
        <f t="shared" si="169"/>
        <v>0</v>
      </c>
      <c r="J143" s="39">
        <f t="shared" si="170"/>
        <v>0</v>
      </c>
      <c r="K143" s="35"/>
      <c r="L143" s="35"/>
      <c r="M143" s="35"/>
      <c r="N143" s="35"/>
      <c r="O143" s="35"/>
      <c r="P143" s="35"/>
      <c r="Q143" s="35"/>
      <c r="R143" s="35"/>
      <c r="S143" s="35"/>
      <c r="T143" s="35"/>
      <c r="U143" s="35"/>
      <c r="V143" s="35"/>
      <c r="W143" s="35"/>
      <c r="X143" s="35"/>
      <c r="Y143" s="35"/>
      <c r="Z143" s="35"/>
      <c r="AA143" s="35"/>
      <c r="AB143" s="35"/>
      <c r="AC143" s="95">
        <f t="shared" si="155"/>
        <v>0</v>
      </c>
      <c r="AD143" s="12" t="s">
        <v>259</v>
      </c>
      <c r="AE143" s="45"/>
      <c r="AF143">
        <v>1</v>
      </c>
    </row>
    <row r="144" spans="1:32" ht="54">
      <c r="A144" s="12">
        <v>3</v>
      </c>
      <c r="B144" s="5" t="s">
        <v>163</v>
      </c>
      <c r="C144" s="39">
        <f t="shared" si="167"/>
        <v>235373</v>
      </c>
      <c r="D144" s="39">
        <f t="shared" si="168"/>
        <v>33223</v>
      </c>
      <c r="E144" s="35"/>
      <c r="F144" s="35">
        <v>33223</v>
      </c>
      <c r="G144" s="35"/>
      <c r="H144" s="35"/>
      <c r="I144" s="39">
        <f t="shared" si="169"/>
        <v>202150</v>
      </c>
      <c r="J144" s="39">
        <f t="shared" si="170"/>
        <v>0</v>
      </c>
      <c r="K144" s="35"/>
      <c r="L144" s="35"/>
      <c r="M144" s="35"/>
      <c r="N144" s="35"/>
      <c r="O144" s="35">
        <v>202150</v>
      </c>
      <c r="P144" s="35"/>
      <c r="Q144" s="35"/>
      <c r="R144" s="35"/>
      <c r="S144" s="35"/>
      <c r="T144" s="35"/>
      <c r="U144" s="35"/>
      <c r="V144" s="35"/>
      <c r="W144" s="35"/>
      <c r="X144" s="35"/>
      <c r="Y144" s="35"/>
      <c r="Z144" s="35"/>
      <c r="AA144" s="35"/>
      <c r="AB144" s="35"/>
      <c r="AC144" s="95">
        <f t="shared" si="155"/>
        <v>0</v>
      </c>
      <c r="AD144" s="12" t="s">
        <v>259</v>
      </c>
      <c r="AE144" s="45"/>
      <c r="AF144">
        <v>1</v>
      </c>
    </row>
    <row r="145" spans="1:32" ht="54">
      <c r="A145" s="12">
        <v>4</v>
      </c>
      <c r="B145" s="5" t="s">
        <v>164</v>
      </c>
      <c r="C145" s="39">
        <f t="shared" si="167"/>
        <v>110000</v>
      </c>
      <c r="D145" s="39">
        <f t="shared" si="168"/>
        <v>110000</v>
      </c>
      <c r="E145" s="35"/>
      <c r="F145" s="35">
        <v>110000</v>
      </c>
      <c r="G145" s="35"/>
      <c r="H145" s="35"/>
      <c r="I145" s="39">
        <f t="shared" si="169"/>
        <v>0</v>
      </c>
      <c r="J145" s="39">
        <f t="shared" si="170"/>
        <v>0</v>
      </c>
      <c r="K145" s="35"/>
      <c r="L145" s="35"/>
      <c r="M145" s="35"/>
      <c r="N145" s="35"/>
      <c r="O145" s="35"/>
      <c r="P145" s="35">
        <f t="shared" ref="P145" si="171">Q145+V145</f>
        <v>314</v>
      </c>
      <c r="Q145" s="35">
        <f t="shared" ref="Q145" si="172">R145+S145+T145+U145</f>
        <v>314</v>
      </c>
      <c r="R145" s="35"/>
      <c r="S145" s="111">
        <v>314</v>
      </c>
      <c r="T145" s="35"/>
      <c r="U145" s="35"/>
      <c r="V145" s="35"/>
      <c r="W145" s="35"/>
      <c r="X145" s="35"/>
      <c r="Y145" s="35"/>
      <c r="Z145" s="35"/>
      <c r="AA145" s="35"/>
      <c r="AB145" s="35"/>
      <c r="AC145" s="95">
        <f t="shared" si="155"/>
        <v>0.28545454545454546</v>
      </c>
      <c r="AD145" s="12" t="s">
        <v>259</v>
      </c>
      <c r="AE145" s="45"/>
      <c r="AF145">
        <v>1</v>
      </c>
    </row>
    <row r="146" spans="1:32">
      <c r="A146" s="12">
        <v>5</v>
      </c>
      <c r="B146" s="5" t="s">
        <v>165</v>
      </c>
      <c r="C146" s="39">
        <f t="shared" si="167"/>
        <v>85450</v>
      </c>
      <c r="D146" s="39">
        <f t="shared" si="168"/>
        <v>85450</v>
      </c>
      <c r="E146" s="35"/>
      <c r="F146" s="35">
        <v>85450</v>
      </c>
      <c r="G146" s="35"/>
      <c r="H146" s="35"/>
      <c r="I146" s="39">
        <f t="shared" si="169"/>
        <v>0</v>
      </c>
      <c r="J146" s="39">
        <f t="shared" si="170"/>
        <v>0</v>
      </c>
      <c r="K146" s="35"/>
      <c r="L146" s="35"/>
      <c r="M146" s="35"/>
      <c r="N146" s="35"/>
      <c r="O146" s="35"/>
      <c r="P146" s="35"/>
      <c r="Q146" s="35"/>
      <c r="R146" s="35"/>
      <c r="S146" s="35"/>
      <c r="T146" s="35"/>
      <c r="U146" s="35"/>
      <c r="V146" s="35"/>
      <c r="W146" s="35"/>
      <c r="X146" s="35"/>
      <c r="Y146" s="35"/>
      <c r="Z146" s="35"/>
      <c r="AA146" s="35"/>
      <c r="AB146" s="35"/>
      <c r="AC146" s="95">
        <f t="shared" si="155"/>
        <v>0</v>
      </c>
      <c r="AD146" s="12" t="s">
        <v>257</v>
      </c>
      <c r="AE146" s="45"/>
      <c r="AF146">
        <v>1</v>
      </c>
    </row>
    <row r="147" spans="1:32" ht="54">
      <c r="A147" s="12">
        <v>6</v>
      </c>
      <c r="B147" s="5" t="s">
        <v>166</v>
      </c>
      <c r="C147" s="39">
        <f t="shared" si="167"/>
        <v>5864</v>
      </c>
      <c r="D147" s="39">
        <f t="shared" si="168"/>
        <v>5864</v>
      </c>
      <c r="E147" s="35"/>
      <c r="F147" s="35">
        <v>5864</v>
      </c>
      <c r="G147" s="35"/>
      <c r="H147" s="35"/>
      <c r="I147" s="39">
        <f t="shared" si="169"/>
        <v>0</v>
      </c>
      <c r="J147" s="39">
        <f t="shared" si="170"/>
        <v>0</v>
      </c>
      <c r="K147" s="35"/>
      <c r="L147" s="35"/>
      <c r="M147" s="35"/>
      <c r="N147" s="35"/>
      <c r="O147" s="35"/>
      <c r="P147" s="35">
        <f t="shared" ref="P147" si="173">Q147+V147</f>
        <v>1233</v>
      </c>
      <c r="Q147" s="35">
        <f t="shared" ref="Q147" si="174">R147+S147+T147+U147</f>
        <v>1233</v>
      </c>
      <c r="R147" s="35"/>
      <c r="S147" s="111">
        <v>1233</v>
      </c>
      <c r="T147" s="35"/>
      <c r="U147" s="35"/>
      <c r="V147" s="35"/>
      <c r="W147" s="35"/>
      <c r="X147" s="35"/>
      <c r="Y147" s="35"/>
      <c r="Z147" s="35"/>
      <c r="AA147" s="35"/>
      <c r="AB147" s="35"/>
      <c r="AC147" s="95">
        <f t="shared" si="155"/>
        <v>21.026603001364254</v>
      </c>
      <c r="AD147" s="12" t="s">
        <v>267</v>
      </c>
      <c r="AE147" s="45"/>
      <c r="AF147">
        <v>1</v>
      </c>
    </row>
    <row r="148" spans="1:32">
      <c r="A148" s="21" t="s">
        <v>46</v>
      </c>
      <c r="B148" s="56" t="s">
        <v>33</v>
      </c>
      <c r="C148" s="38">
        <f>C149+C150</f>
        <v>15734</v>
      </c>
      <c r="D148" s="38">
        <f t="shared" ref="D148:AB148" si="175">D149+D150</f>
        <v>15734</v>
      </c>
      <c r="E148" s="38">
        <f t="shared" si="175"/>
        <v>0</v>
      </c>
      <c r="F148" s="38">
        <f t="shared" si="175"/>
        <v>15734</v>
      </c>
      <c r="G148" s="38">
        <f t="shared" si="175"/>
        <v>0</v>
      </c>
      <c r="H148" s="38">
        <f t="shared" si="175"/>
        <v>0</v>
      </c>
      <c r="I148" s="38">
        <f t="shared" si="175"/>
        <v>0</v>
      </c>
      <c r="J148" s="38">
        <f t="shared" si="175"/>
        <v>0</v>
      </c>
      <c r="K148" s="38">
        <f t="shared" si="175"/>
        <v>0</v>
      </c>
      <c r="L148" s="38">
        <f t="shared" si="175"/>
        <v>0</v>
      </c>
      <c r="M148" s="38">
        <f t="shared" si="175"/>
        <v>0</v>
      </c>
      <c r="N148" s="38">
        <f t="shared" si="175"/>
        <v>0</v>
      </c>
      <c r="O148" s="38">
        <f t="shared" si="175"/>
        <v>0</v>
      </c>
      <c r="P148" s="38">
        <f t="shared" si="175"/>
        <v>634</v>
      </c>
      <c r="Q148" s="38">
        <f t="shared" si="175"/>
        <v>634</v>
      </c>
      <c r="R148" s="38">
        <f t="shared" si="175"/>
        <v>0</v>
      </c>
      <c r="S148" s="38">
        <f t="shared" si="175"/>
        <v>634</v>
      </c>
      <c r="T148" s="38">
        <f t="shared" si="175"/>
        <v>0</v>
      </c>
      <c r="U148" s="38">
        <f t="shared" si="175"/>
        <v>0</v>
      </c>
      <c r="V148" s="38">
        <f t="shared" si="175"/>
        <v>0</v>
      </c>
      <c r="W148" s="38">
        <f t="shared" si="175"/>
        <v>0</v>
      </c>
      <c r="X148" s="38">
        <f t="shared" si="175"/>
        <v>0</v>
      </c>
      <c r="Y148" s="38">
        <f t="shared" si="175"/>
        <v>0</v>
      </c>
      <c r="Z148" s="38">
        <f t="shared" si="175"/>
        <v>0</v>
      </c>
      <c r="AA148" s="38">
        <f t="shared" si="175"/>
        <v>0</v>
      </c>
      <c r="AB148" s="38">
        <f t="shared" si="175"/>
        <v>0</v>
      </c>
      <c r="AC148" s="94">
        <f t="shared" si="155"/>
        <v>4.0294902758357694</v>
      </c>
      <c r="AD148" s="31"/>
      <c r="AE148" s="51"/>
      <c r="AF148" s="38">
        <f t="shared" ref="AF148" si="176">AF149+AF150</f>
        <v>2</v>
      </c>
    </row>
    <row r="149" spans="1:32" ht="54">
      <c r="A149" s="12">
        <v>1</v>
      </c>
      <c r="B149" s="5" t="s">
        <v>167</v>
      </c>
      <c r="C149" s="39">
        <f t="shared" ref="C149" si="177">D149+I149</f>
        <v>14654</v>
      </c>
      <c r="D149" s="39">
        <f t="shared" ref="D149" si="178">SUM(E149:H149)</f>
        <v>14654</v>
      </c>
      <c r="E149" s="35"/>
      <c r="F149" s="35">
        <v>14654</v>
      </c>
      <c r="G149" s="35"/>
      <c r="H149" s="35"/>
      <c r="I149" s="35"/>
      <c r="J149" s="35"/>
      <c r="K149" s="35"/>
      <c r="L149" s="35"/>
      <c r="M149" s="35"/>
      <c r="N149" s="35"/>
      <c r="O149" s="35"/>
      <c r="P149" s="35">
        <f t="shared" ref="P149" si="179">Q149+V149</f>
        <v>394</v>
      </c>
      <c r="Q149" s="35">
        <f t="shared" ref="Q149" si="180">R149+S149+T149+U149</f>
        <v>394</v>
      </c>
      <c r="R149" s="35"/>
      <c r="S149" s="111">
        <v>394</v>
      </c>
      <c r="T149" s="35"/>
      <c r="U149" s="35"/>
      <c r="V149" s="35"/>
      <c r="W149" s="35"/>
      <c r="X149" s="35"/>
      <c r="Y149" s="35"/>
      <c r="Z149" s="35"/>
      <c r="AA149" s="35"/>
      <c r="AB149" s="35"/>
      <c r="AC149" s="95">
        <f t="shared" si="155"/>
        <v>2.688685683089941</v>
      </c>
      <c r="AD149" s="12" t="s">
        <v>259</v>
      </c>
      <c r="AE149" s="45"/>
      <c r="AF149">
        <v>1</v>
      </c>
    </row>
    <row r="150" spans="1:32">
      <c r="A150" s="16">
        <v>2</v>
      </c>
      <c r="B150" s="2" t="s">
        <v>168</v>
      </c>
      <c r="C150" s="34">
        <f>C151</f>
        <v>1080</v>
      </c>
      <c r="D150" s="34">
        <f t="shared" ref="D150:AB150" si="181">D151</f>
        <v>1080</v>
      </c>
      <c r="E150" s="34">
        <f t="shared" si="181"/>
        <v>0</v>
      </c>
      <c r="F150" s="34">
        <f t="shared" si="181"/>
        <v>1080</v>
      </c>
      <c r="G150" s="34">
        <f t="shared" si="181"/>
        <v>0</v>
      </c>
      <c r="H150" s="34">
        <f t="shared" si="181"/>
        <v>0</v>
      </c>
      <c r="I150" s="34">
        <f t="shared" si="181"/>
        <v>0</v>
      </c>
      <c r="J150" s="34">
        <f t="shared" si="181"/>
        <v>0</v>
      </c>
      <c r="K150" s="34">
        <f t="shared" si="181"/>
        <v>0</v>
      </c>
      <c r="L150" s="34">
        <f t="shared" si="181"/>
        <v>0</v>
      </c>
      <c r="M150" s="34">
        <f t="shared" si="181"/>
        <v>0</v>
      </c>
      <c r="N150" s="34">
        <f t="shared" si="181"/>
        <v>0</v>
      </c>
      <c r="O150" s="34">
        <f t="shared" si="181"/>
        <v>0</v>
      </c>
      <c r="P150" s="34">
        <f t="shared" si="181"/>
        <v>240</v>
      </c>
      <c r="Q150" s="34">
        <f t="shared" si="181"/>
        <v>240</v>
      </c>
      <c r="R150" s="34">
        <f t="shared" si="181"/>
        <v>0</v>
      </c>
      <c r="S150" s="34">
        <f t="shared" si="181"/>
        <v>240</v>
      </c>
      <c r="T150" s="34">
        <f t="shared" si="181"/>
        <v>0</v>
      </c>
      <c r="U150" s="34">
        <f t="shared" si="181"/>
        <v>0</v>
      </c>
      <c r="V150" s="34">
        <f t="shared" si="181"/>
        <v>0</v>
      </c>
      <c r="W150" s="34">
        <f t="shared" si="181"/>
        <v>0</v>
      </c>
      <c r="X150" s="34">
        <f t="shared" si="181"/>
        <v>0</v>
      </c>
      <c r="Y150" s="34">
        <f t="shared" si="181"/>
        <v>0</v>
      </c>
      <c r="Z150" s="34">
        <f t="shared" si="181"/>
        <v>0</v>
      </c>
      <c r="AA150" s="34">
        <f t="shared" si="181"/>
        <v>0</v>
      </c>
      <c r="AB150" s="34">
        <f t="shared" si="181"/>
        <v>0</v>
      </c>
      <c r="AC150" s="94">
        <f t="shared" si="155"/>
        <v>22.222222222222221</v>
      </c>
      <c r="AD150" s="16"/>
      <c r="AE150" s="44"/>
      <c r="AF150" s="34">
        <f t="shared" ref="AF150" si="182">AF151</f>
        <v>1</v>
      </c>
    </row>
    <row r="151" spans="1:32" ht="54">
      <c r="A151" s="17"/>
      <c r="B151" s="18" t="s">
        <v>169</v>
      </c>
      <c r="C151" s="36">
        <f t="shared" ref="C151" si="183">D151+I151</f>
        <v>1080</v>
      </c>
      <c r="D151" s="36">
        <f t="shared" ref="D151" si="184">SUM(E151:H151)</f>
        <v>1080</v>
      </c>
      <c r="E151" s="36"/>
      <c r="F151" s="36">
        <v>1080</v>
      </c>
      <c r="G151" s="36"/>
      <c r="H151" s="36"/>
      <c r="I151" s="36"/>
      <c r="J151" s="36"/>
      <c r="K151" s="36"/>
      <c r="L151" s="36"/>
      <c r="M151" s="36"/>
      <c r="N151" s="36"/>
      <c r="O151" s="36"/>
      <c r="P151" s="35">
        <f t="shared" ref="P151" si="185">Q151+V151</f>
        <v>240</v>
      </c>
      <c r="Q151" s="35">
        <f t="shared" ref="Q151" si="186">R151+S151+T151+U151</f>
        <v>240</v>
      </c>
      <c r="R151" s="36"/>
      <c r="S151" s="113">
        <v>240</v>
      </c>
      <c r="T151" s="36"/>
      <c r="U151" s="36"/>
      <c r="V151" s="36"/>
      <c r="W151" s="36"/>
      <c r="X151" s="36"/>
      <c r="Y151" s="36"/>
      <c r="Z151" s="36"/>
      <c r="AA151" s="36"/>
      <c r="AB151" s="36"/>
      <c r="AC151" s="95">
        <f t="shared" si="155"/>
        <v>22.222222222222221</v>
      </c>
      <c r="AD151" s="30" t="s">
        <v>262</v>
      </c>
      <c r="AE151" s="47"/>
      <c r="AF151">
        <v>1</v>
      </c>
    </row>
    <row r="152" spans="1:32">
      <c r="A152" s="16" t="s">
        <v>34</v>
      </c>
      <c r="B152" s="2" t="s">
        <v>35</v>
      </c>
      <c r="C152" s="34">
        <f>C153</f>
        <v>30000</v>
      </c>
      <c r="D152" s="34">
        <f t="shared" ref="D152:S153" si="187">D153</f>
        <v>30000</v>
      </c>
      <c r="E152" s="34">
        <f t="shared" si="187"/>
        <v>0</v>
      </c>
      <c r="F152" s="34">
        <f t="shared" si="187"/>
        <v>30000</v>
      </c>
      <c r="G152" s="34">
        <f t="shared" si="187"/>
        <v>0</v>
      </c>
      <c r="H152" s="34">
        <f t="shared" si="187"/>
        <v>0</v>
      </c>
      <c r="I152" s="34">
        <f t="shared" si="187"/>
        <v>0</v>
      </c>
      <c r="J152" s="34">
        <f t="shared" si="187"/>
        <v>0</v>
      </c>
      <c r="K152" s="34">
        <f t="shared" si="187"/>
        <v>0</v>
      </c>
      <c r="L152" s="34">
        <f t="shared" si="187"/>
        <v>0</v>
      </c>
      <c r="M152" s="34">
        <f t="shared" si="187"/>
        <v>0</v>
      </c>
      <c r="N152" s="34">
        <f t="shared" si="187"/>
        <v>0</v>
      </c>
      <c r="O152" s="34">
        <f t="shared" si="187"/>
        <v>0</v>
      </c>
      <c r="P152" s="34">
        <f t="shared" si="187"/>
        <v>228</v>
      </c>
      <c r="Q152" s="34">
        <f t="shared" si="187"/>
        <v>228</v>
      </c>
      <c r="R152" s="34">
        <f t="shared" si="187"/>
        <v>0</v>
      </c>
      <c r="S152" s="34">
        <f t="shared" si="187"/>
        <v>228</v>
      </c>
      <c r="T152" s="34">
        <f t="shared" ref="T152:AB153" si="188">T153</f>
        <v>0</v>
      </c>
      <c r="U152" s="34">
        <f t="shared" si="188"/>
        <v>0</v>
      </c>
      <c r="V152" s="34">
        <f t="shared" si="188"/>
        <v>0</v>
      </c>
      <c r="W152" s="34">
        <f t="shared" si="188"/>
        <v>0</v>
      </c>
      <c r="X152" s="34">
        <f t="shared" si="188"/>
        <v>0</v>
      </c>
      <c r="Y152" s="34">
        <f t="shared" si="188"/>
        <v>0</v>
      </c>
      <c r="Z152" s="34">
        <f t="shared" si="188"/>
        <v>0</v>
      </c>
      <c r="AA152" s="34">
        <f t="shared" si="188"/>
        <v>0</v>
      </c>
      <c r="AB152" s="34">
        <f t="shared" si="188"/>
        <v>0</v>
      </c>
      <c r="AC152" s="95">
        <f t="shared" si="155"/>
        <v>0.76</v>
      </c>
      <c r="AD152" s="20"/>
      <c r="AE152" s="44"/>
      <c r="AF152" s="34">
        <f t="shared" ref="AF152:AF153" si="189">AF153</f>
        <v>1</v>
      </c>
    </row>
    <row r="153" spans="1:32">
      <c r="A153" s="21" t="s">
        <v>52</v>
      </c>
      <c r="B153" s="56" t="s">
        <v>32</v>
      </c>
      <c r="C153" s="38">
        <f>C154</f>
        <v>30000</v>
      </c>
      <c r="D153" s="38">
        <f t="shared" si="187"/>
        <v>30000</v>
      </c>
      <c r="E153" s="38">
        <f t="shared" si="187"/>
        <v>0</v>
      </c>
      <c r="F153" s="38">
        <f t="shared" si="187"/>
        <v>30000</v>
      </c>
      <c r="G153" s="38">
        <f t="shared" si="187"/>
        <v>0</v>
      </c>
      <c r="H153" s="38">
        <f t="shared" si="187"/>
        <v>0</v>
      </c>
      <c r="I153" s="38">
        <f t="shared" si="187"/>
        <v>0</v>
      </c>
      <c r="J153" s="38">
        <f t="shared" si="187"/>
        <v>0</v>
      </c>
      <c r="K153" s="38">
        <f t="shared" si="187"/>
        <v>0</v>
      </c>
      <c r="L153" s="38">
        <f t="shared" si="187"/>
        <v>0</v>
      </c>
      <c r="M153" s="38">
        <f t="shared" si="187"/>
        <v>0</v>
      </c>
      <c r="N153" s="38">
        <f t="shared" si="187"/>
        <v>0</v>
      </c>
      <c r="O153" s="38">
        <f t="shared" si="187"/>
        <v>0</v>
      </c>
      <c r="P153" s="38">
        <f t="shared" si="187"/>
        <v>228</v>
      </c>
      <c r="Q153" s="38">
        <f t="shared" si="187"/>
        <v>228</v>
      </c>
      <c r="R153" s="38">
        <f t="shared" si="187"/>
        <v>0</v>
      </c>
      <c r="S153" s="38">
        <f t="shared" si="187"/>
        <v>228</v>
      </c>
      <c r="T153" s="38">
        <f t="shared" si="188"/>
        <v>0</v>
      </c>
      <c r="U153" s="38">
        <f t="shared" si="188"/>
        <v>0</v>
      </c>
      <c r="V153" s="38">
        <f t="shared" si="188"/>
        <v>0</v>
      </c>
      <c r="W153" s="38">
        <f t="shared" si="188"/>
        <v>0</v>
      </c>
      <c r="X153" s="38">
        <f t="shared" si="188"/>
        <v>0</v>
      </c>
      <c r="Y153" s="38">
        <f t="shared" si="188"/>
        <v>0</v>
      </c>
      <c r="Z153" s="38">
        <f t="shared" si="188"/>
        <v>0</v>
      </c>
      <c r="AA153" s="38">
        <f t="shared" si="188"/>
        <v>0</v>
      </c>
      <c r="AB153" s="38">
        <f t="shared" si="188"/>
        <v>0</v>
      </c>
      <c r="AC153" s="95">
        <f t="shared" si="155"/>
        <v>0.76</v>
      </c>
      <c r="AD153" s="50"/>
      <c r="AE153" s="51"/>
      <c r="AF153" s="38">
        <f t="shared" si="189"/>
        <v>1</v>
      </c>
    </row>
    <row r="154" spans="1:32" ht="87.75" customHeight="1">
      <c r="A154" s="3"/>
      <c r="B154" s="5" t="s">
        <v>170</v>
      </c>
      <c r="C154" s="39">
        <f t="shared" ref="C154" si="190">D154+I154</f>
        <v>30000</v>
      </c>
      <c r="D154" s="39">
        <f t="shared" ref="D154" si="191">SUM(E154:H154)</f>
        <v>30000</v>
      </c>
      <c r="E154" s="35"/>
      <c r="F154" s="35">
        <v>30000</v>
      </c>
      <c r="G154" s="35"/>
      <c r="H154" s="35"/>
      <c r="I154" s="35"/>
      <c r="J154" s="35"/>
      <c r="K154" s="35"/>
      <c r="L154" s="35"/>
      <c r="M154" s="35"/>
      <c r="N154" s="35"/>
      <c r="O154" s="35"/>
      <c r="P154" s="35">
        <f t="shared" ref="P154" si="192">Q154+V154</f>
        <v>228</v>
      </c>
      <c r="Q154" s="35">
        <f t="shared" ref="Q154" si="193">R154+S154+T154+U154</f>
        <v>228</v>
      </c>
      <c r="R154" s="35"/>
      <c r="S154" s="111">
        <v>228</v>
      </c>
      <c r="T154" s="35"/>
      <c r="U154" s="35"/>
      <c r="V154" s="35"/>
      <c r="W154" s="35"/>
      <c r="X154" s="35"/>
      <c r="Y154" s="35"/>
      <c r="Z154" s="35"/>
      <c r="AA154" s="35"/>
      <c r="AB154" s="35"/>
      <c r="AC154" s="95">
        <f t="shared" si="155"/>
        <v>0.76</v>
      </c>
      <c r="AD154" s="12" t="s">
        <v>259</v>
      </c>
      <c r="AE154" s="12" t="s">
        <v>269</v>
      </c>
      <c r="AF154">
        <v>1</v>
      </c>
    </row>
    <row r="155" spans="1:32">
      <c r="A155" s="24" t="s">
        <v>172</v>
      </c>
      <c r="B155" s="25" t="s">
        <v>173</v>
      </c>
      <c r="C155" s="37">
        <f>C156+C159</f>
        <v>60665</v>
      </c>
      <c r="D155" s="37">
        <f t="shared" ref="D155:AB155" si="194">D156+D159</f>
        <v>60665</v>
      </c>
      <c r="E155" s="37">
        <f t="shared" si="194"/>
        <v>15852</v>
      </c>
      <c r="F155" s="37">
        <f t="shared" si="194"/>
        <v>44813</v>
      </c>
      <c r="G155" s="37">
        <f t="shared" si="194"/>
        <v>0</v>
      </c>
      <c r="H155" s="37">
        <f t="shared" si="194"/>
        <v>0</v>
      </c>
      <c r="I155" s="37">
        <f t="shared" si="194"/>
        <v>0</v>
      </c>
      <c r="J155" s="37">
        <f t="shared" si="194"/>
        <v>0</v>
      </c>
      <c r="K155" s="37">
        <f t="shared" si="194"/>
        <v>0</v>
      </c>
      <c r="L155" s="37">
        <f t="shared" si="194"/>
        <v>0</v>
      </c>
      <c r="M155" s="37">
        <f t="shared" si="194"/>
        <v>0</v>
      </c>
      <c r="N155" s="37">
        <f t="shared" si="194"/>
        <v>0</v>
      </c>
      <c r="O155" s="37">
        <f t="shared" si="194"/>
        <v>0</v>
      </c>
      <c r="P155" s="37">
        <f t="shared" si="194"/>
        <v>2111</v>
      </c>
      <c r="Q155" s="37">
        <f t="shared" si="194"/>
        <v>2111</v>
      </c>
      <c r="R155" s="37">
        <f t="shared" si="194"/>
        <v>0</v>
      </c>
      <c r="S155" s="37">
        <f t="shared" si="194"/>
        <v>2111</v>
      </c>
      <c r="T155" s="37">
        <f t="shared" si="194"/>
        <v>0</v>
      </c>
      <c r="U155" s="37">
        <f t="shared" si="194"/>
        <v>0</v>
      </c>
      <c r="V155" s="37">
        <f t="shared" si="194"/>
        <v>0</v>
      </c>
      <c r="W155" s="37">
        <f t="shared" si="194"/>
        <v>0</v>
      </c>
      <c r="X155" s="37">
        <f t="shared" si="194"/>
        <v>0</v>
      </c>
      <c r="Y155" s="37">
        <f t="shared" si="194"/>
        <v>0</v>
      </c>
      <c r="Z155" s="37">
        <f t="shared" si="194"/>
        <v>0</v>
      </c>
      <c r="AA155" s="37">
        <f t="shared" si="194"/>
        <v>0</v>
      </c>
      <c r="AB155" s="37">
        <f t="shared" si="194"/>
        <v>0</v>
      </c>
      <c r="AC155" s="97">
        <f t="shared" si="155"/>
        <v>3.4797659276353747</v>
      </c>
      <c r="AD155" s="26">
        <v>0</v>
      </c>
      <c r="AE155" s="49">
        <v>0</v>
      </c>
      <c r="AF155" s="37">
        <f t="shared" ref="AF155" si="195">AF156+AF159</f>
        <v>10</v>
      </c>
    </row>
    <row r="156" spans="1:32">
      <c r="A156" s="15" t="s">
        <v>26</v>
      </c>
      <c r="B156" s="2" t="s">
        <v>28</v>
      </c>
      <c r="C156" s="34">
        <f>SUM(C157:C158)</f>
        <v>800</v>
      </c>
      <c r="D156" s="34">
        <f t="shared" ref="D156:AB156" si="196">SUM(D157:D158)</f>
        <v>800</v>
      </c>
      <c r="E156" s="34">
        <f t="shared" si="196"/>
        <v>0</v>
      </c>
      <c r="F156" s="34">
        <f t="shared" si="196"/>
        <v>800</v>
      </c>
      <c r="G156" s="34">
        <f t="shared" si="196"/>
        <v>0</v>
      </c>
      <c r="H156" s="34">
        <f t="shared" si="196"/>
        <v>0</v>
      </c>
      <c r="I156" s="34">
        <f t="shared" si="196"/>
        <v>0</v>
      </c>
      <c r="J156" s="34">
        <f t="shared" si="196"/>
        <v>0</v>
      </c>
      <c r="K156" s="34">
        <f t="shared" si="196"/>
        <v>0</v>
      </c>
      <c r="L156" s="34">
        <f t="shared" si="196"/>
        <v>0</v>
      </c>
      <c r="M156" s="34">
        <f t="shared" si="196"/>
        <v>0</v>
      </c>
      <c r="N156" s="34">
        <f t="shared" si="196"/>
        <v>0</v>
      </c>
      <c r="O156" s="34">
        <f t="shared" si="196"/>
        <v>0</v>
      </c>
      <c r="P156" s="34">
        <f t="shared" si="196"/>
        <v>0</v>
      </c>
      <c r="Q156" s="34">
        <f t="shared" si="196"/>
        <v>0</v>
      </c>
      <c r="R156" s="34">
        <f t="shared" si="196"/>
        <v>0</v>
      </c>
      <c r="S156" s="34">
        <f t="shared" si="196"/>
        <v>0</v>
      </c>
      <c r="T156" s="34">
        <f t="shared" si="196"/>
        <v>0</v>
      </c>
      <c r="U156" s="34">
        <f t="shared" si="196"/>
        <v>0</v>
      </c>
      <c r="V156" s="34">
        <f t="shared" si="196"/>
        <v>0</v>
      </c>
      <c r="W156" s="34">
        <f t="shared" si="196"/>
        <v>0</v>
      </c>
      <c r="X156" s="34">
        <f t="shared" si="196"/>
        <v>0</v>
      </c>
      <c r="Y156" s="34">
        <f t="shared" si="196"/>
        <v>0</v>
      </c>
      <c r="Z156" s="34">
        <f t="shared" si="196"/>
        <v>0</v>
      </c>
      <c r="AA156" s="34">
        <f t="shared" si="196"/>
        <v>0</v>
      </c>
      <c r="AB156" s="34">
        <f t="shared" si="196"/>
        <v>0</v>
      </c>
      <c r="AC156" s="95">
        <f t="shared" si="155"/>
        <v>0</v>
      </c>
      <c r="AD156" s="16"/>
      <c r="AE156" s="44"/>
      <c r="AF156" s="34">
        <f t="shared" ref="AF156" si="197">SUM(AF157:AF158)</f>
        <v>2</v>
      </c>
    </row>
    <row r="157" spans="1:32" ht="54">
      <c r="A157" s="12" t="s">
        <v>49</v>
      </c>
      <c r="B157" s="5" t="s">
        <v>174</v>
      </c>
      <c r="C157" s="39">
        <f t="shared" ref="C157:C158" si="198">D157+I157</f>
        <v>400</v>
      </c>
      <c r="D157" s="39">
        <f t="shared" ref="D157:D158" si="199">SUM(E157:H157)</f>
        <v>400</v>
      </c>
      <c r="E157" s="35"/>
      <c r="F157" s="35">
        <v>400</v>
      </c>
      <c r="G157" s="35"/>
      <c r="H157" s="35"/>
      <c r="I157" s="35"/>
      <c r="J157" s="35"/>
      <c r="K157" s="35"/>
      <c r="L157" s="35"/>
      <c r="M157" s="35"/>
      <c r="N157" s="35"/>
      <c r="O157" s="35"/>
      <c r="P157" s="35"/>
      <c r="Q157" s="35"/>
      <c r="R157" s="35"/>
      <c r="S157" s="35"/>
      <c r="T157" s="35"/>
      <c r="U157" s="35"/>
      <c r="V157" s="35"/>
      <c r="W157" s="35"/>
      <c r="X157" s="35"/>
      <c r="Y157" s="35"/>
      <c r="Z157" s="35"/>
      <c r="AA157" s="35"/>
      <c r="AB157" s="35"/>
      <c r="AC157" s="95">
        <f t="shared" si="155"/>
        <v>0</v>
      </c>
      <c r="AD157" s="12" t="s">
        <v>266</v>
      </c>
      <c r="AE157" s="45"/>
      <c r="AF157">
        <v>1</v>
      </c>
    </row>
    <row r="158" spans="1:32" ht="36">
      <c r="A158" s="12" t="s">
        <v>54</v>
      </c>
      <c r="B158" s="5" t="s">
        <v>175</v>
      </c>
      <c r="C158" s="39">
        <f t="shared" si="198"/>
        <v>400</v>
      </c>
      <c r="D158" s="39">
        <f t="shared" si="199"/>
        <v>400</v>
      </c>
      <c r="E158" s="35"/>
      <c r="F158" s="35">
        <v>400</v>
      </c>
      <c r="G158" s="35"/>
      <c r="H158" s="35"/>
      <c r="I158" s="35"/>
      <c r="J158" s="35"/>
      <c r="K158" s="35"/>
      <c r="L158" s="35"/>
      <c r="M158" s="35"/>
      <c r="N158" s="35"/>
      <c r="O158" s="35"/>
      <c r="P158" s="35"/>
      <c r="Q158" s="35"/>
      <c r="R158" s="35"/>
      <c r="S158" s="35"/>
      <c r="T158" s="35"/>
      <c r="U158" s="35"/>
      <c r="V158" s="35"/>
      <c r="W158" s="35"/>
      <c r="X158" s="35"/>
      <c r="Y158" s="35"/>
      <c r="Z158" s="35"/>
      <c r="AA158" s="35"/>
      <c r="AB158" s="35"/>
      <c r="AC158" s="95">
        <f t="shared" si="155"/>
        <v>0</v>
      </c>
      <c r="AD158" s="12" t="s">
        <v>315</v>
      </c>
      <c r="AE158" s="45"/>
      <c r="AF158">
        <v>1</v>
      </c>
    </row>
    <row r="159" spans="1:32">
      <c r="A159" s="15" t="s">
        <v>38</v>
      </c>
      <c r="B159" s="2" t="s">
        <v>29</v>
      </c>
      <c r="C159" s="34">
        <f>C160+C163</f>
        <v>59865</v>
      </c>
      <c r="D159" s="34">
        <f t="shared" ref="D159:AB159" si="200">D160+D163</f>
        <v>59865</v>
      </c>
      <c r="E159" s="34">
        <f t="shared" si="200"/>
        <v>15852</v>
      </c>
      <c r="F159" s="34">
        <f t="shared" si="200"/>
        <v>44013</v>
      </c>
      <c r="G159" s="34">
        <f t="shared" si="200"/>
        <v>0</v>
      </c>
      <c r="H159" s="34">
        <f t="shared" si="200"/>
        <v>0</v>
      </c>
      <c r="I159" s="34">
        <f t="shared" si="200"/>
        <v>0</v>
      </c>
      <c r="J159" s="34">
        <f t="shared" si="200"/>
        <v>0</v>
      </c>
      <c r="K159" s="34">
        <f t="shared" si="200"/>
        <v>0</v>
      </c>
      <c r="L159" s="34">
        <f t="shared" si="200"/>
        <v>0</v>
      </c>
      <c r="M159" s="34">
        <f t="shared" si="200"/>
        <v>0</v>
      </c>
      <c r="N159" s="34">
        <f t="shared" si="200"/>
        <v>0</v>
      </c>
      <c r="O159" s="34">
        <f t="shared" si="200"/>
        <v>0</v>
      </c>
      <c r="P159" s="34">
        <f t="shared" si="200"/>
        <v>2111</v>
      </c>
      <c r="Q159" s="34">
        <f t="shared" si="200"/>
        <v>2111</v>
      </c>
      <c r="R159" s="34">
        <f t="shared" si="200"/>
        <v>0</v>
      </c>
      <c r="S159" s="34">
        <f t="shared" si="200"/>
        <v>2111</v>
      </c>
      <c r="T159" s="34">
        <f t="shared" si="200"/>
        <v>0</v>
      </c>
      <c r="U159" s="34">
        <f t="shared" si="200"/>
        <v>0</v>
      </c>
      <c r="V159" s="34">
        <f t="shared" si="200"/>
        <v>0</v>
      </c>
      <c r="W159" s="34">
        <f t="shared" si="200"/>
        <v>0</v>
      </c>
      <c r="X159" s="34">
        <f t="shared" si="200"/>
        <v>0</v>
      </c>
      <c r="Y159" s="34">
        <f t="shared" si="200"/>
        <v>0</v>
      </c>
      <c r="Z159" s="34">
        <f t="shared" si="200"/>
        <v>0</v>
      </c>
      <c r="AA159" s="34">
        <f t="shared" si="200"/>
        <v>0</v>
      </c>
      <c r="AB159" s="34">
        <f t="shared" si="200"/>
        <v>0</v>
      </c>
      <c r="AC159" s="94">
        <f t="shared" si="155"/>
        <v>3.5262674350622234</v>
      </c>
      <c r="AD159" s="16"/>
      <c r="AE159" s="44"/>
      <c r="AF159" s="34">
        <f t="shared" ref="AF159" si="201">AF160+AF163</f>
        <v>8</v>
      </c>
    </row>
    <row r="160" spans="1:32">
      <c r="A160" s="16" t="s">
        <v>30</v>
      </c>
      <c r="B160" s="2" t="s">
        <v>31</v>
      </c>
      <c r="C160" s="34">
        <f>C161</f>
        <v>44228</v>
      </c>
      <c r="D160" s="34">
        <f t="shared" ref="D160:S161" si="202">D161</f>
        <v>44228</v>
      </c>
      <c r="E160" s="34">
        <f t="shared" si="202"/>
        <v>15852</v>
      </c>
      <c r="F160" s="34">
        <f t="shared" si="202"/>
        <v>28376</v>
      </c>
      <c r="G160" s="34">
        <f t="shared" si="202"/>
        <v>0</v>
      </c>
      <c r="H160" s="34">
        <f t="shared" si="202"/>
        <v>0</v>
      </c>
      <c r="I160" s="34">
        <f t="shared" si="202"/>
        <v>0</v>
      </c>
      <c r="J160" s="34">
        <f t="shared" si="202"/>
        <v>0</v>
      </c>
      <c r="K160" s="34">
        <f t="shared" si="202"/>
        <v>0</v>
      </c>
      <c r="L160" s="34">
        <f t="shared" si="202"/>
        <v>0</v>
      </c>
      <c r="M160" s="34">
        <f t="shared" si="202"/>
        <v>0</v>
      </c>
      <c r="N160" s="34">
        <f t="shared" si="202"/>
        <v>0</v>
      </c>
      <c r="O160" s="34">
        <f t="shared" si="202"/>
        <v>0</v>
      </c>
      <c r="P160" s="34">
        <f t="shared" si="202"/>
        <v>796</v>
      </c>
      <c r="Q160" s="34">
        <f t="shared" si="202"/>
        <v>796</v>
      </c>
      <c r="R160" s="34">
        <f t="shared" si="202"/>
        <v>0</v>
      </c>
      <c r="S160" s="34">
        <f t="shared" si="202"/>
        <v>796</v>
      </c>
      <c r="T160" s="34">
        <f t="shared" ref="T160:AB161" si="203">T161</f>
        <v>0</v>
      </c>
      <c r="U160" s="34">
        <f t="shared" si="203"/>
        <v>0</v>
      </c>
      <c r="V160" s="34">
        <f t="shared" si="203"/>
        <v>0</v>
      </c>
      <c r="W160" s="34">
        <f t="shared" si="203"/>
        <v>0</v>
      </c>
      <c r="X160" s="34">
        <f t="shared" si="203"/>
        <v>0</v>
      </c>
      <c r="Y160" s="34">
        <f t="shared" si="203"/>
        <v>0</v>
      </c>
      <c r="Z160" s="34">
        <f t="shared" si="203"/>
        <v>0</v>
      </c>
      <c r="AA160" s="34">
        <f t="shared" si="203"/>
        <v>0</v>
      </c>
      <c r="AB160" s="34">
        <f t="shared" si="203"/>
        <v>0</v>
      </c>
      <c r="AC160" s="94">
        <f t="shared" si="155"/>
        <v>1.7997648548430858</v>
      </c>
      <c r="AD160" s="16"/>
      <c r="AE160" s="44"/>
      <c r="AF160" s="34">
        <f t="shared" ref="AF160:AF161" si="204">AF161</f>
        <v>1</v>
      </c>
    </row>
    <row r="161" spans="1:32">
      <c r="A161" s="21" t="s">
        <v>52</v>
      </c>
      <c r="B161" s="56" t="s">
        <v>32</v>
      </c>
      <c r="C161" s="38">
        <f>C162</f>
        <v>44228</v>
      </c>
      <c r="D161" s="38">
        <f t="shared" si="202"/>
        <v>44228</v>
      </c>
      <c r="E161" s="38">
        <f t="shared" si="202"/>
        <v>15852</v>
      </c>
      <c r="F161" s="38">
        <f t="shared" si="202"/>
        <v>28376</v>
      </c>
      <c r="G161" s="38">
        <f t="shared" si="202"/>
        <v>0</v>
      </c>
      <c r="H161" s="38">
        <f t="shared" si="202"/>
        <v>0</v>
      </c>
      <c r="I161" s="38">
        <f t="shared" si="202"/>
        <v>0</v>
      </c>
      <c r="J161" s="38">
        <f t="shared" si="202"/>
        <v>0</v>
      </c>
      <c r="K161" s="38">
        <f t="shared" si="202"/>
        <v>0</v>
      </c>
      <c r="L161" s="38">
        <f t="shared" si="202"/>
        <v>0</v>
      </c>
      <c r="M161" s="38">
        <f t="shared" si="202"/>
        <v>0</v>
      </c>
      <c r="N161" s="38">
        <f t="shared" si="202"/>
        <v>0</v>
      </c>
      <c r="O161" s="38">
        <f t="shared" si="202"/>
        <v>0</v>
      </c>
      <c r="P161" s="38">
        <f t="shared" si="202"/>
        <v>796</v>
      </c>
      <c r="Q161" s="38">
        <f t="shared" si="202"/>
        <v>796</v>
      </c>
      <c r="R161" s="38">
        <f t="shared" si="202"/>
        <v>0</v>
      </c>
      <c r="S161" s="38">
        <f t="shared" si="202"/>
        <v>796</v>
      </c>
      <c r="T161" s="38">
        <f t="shared" si="203"/>
        <v>0</v>
      </c>
      <c r="U161" s="38">
        <f t="shared" si="203"/>
        <v>0</v>
      </c>
      <c r="V161" s="38">
        <f t="shared" si="203"/>
        <v>0</v>
      </c>
      <c r="W161" s="38">
        <f t="shared" si="203"/>
        <v>0</v>
      </c>
      <c r="X161" s="38">
        <f t="shared" si="203"/>
        <v>0</v>
      </c>
      <c r="Y161" s="38">
        <f t="shared" si="203"/>
        <v>0</v>
      </c>
      <c r="Z161" s="38">
        <f t="shared" si="203"/>
        <v>0</v>
      </c>
      <c r="AA161" s="38">
        <f t="shared" si="203"/>
        <v>0</v>
      </c>
      <c r="AB161" s="38">
        <f t="shared" si="203"/>
        <v>0</v>
      </c>
      <c r="AC161" s="100">
        <f t="shared" si="155"/>
        <v>1.7997648548430858</v>
      </c>
      <c r="AD161" s="31"/>
      <c r="AE161" s="51"/>
      <c r="AF161" s="38">
        <f t="shared" si="204"/>
        <v>1</v>
      </c>
    </row>
    <row r="162" spans="1:32" ht="54">
      <c r="A162" s="3"/>
      <c r="B162" s="5" t="s">
        <v>176</v>
      </c>
      <c r="C162" s="39">
        <f t="shared" ref="C162" si="205">D162+I162</f>
        <v>44228</v>
      </c>
      <c r="D162" s="39">
        <f t="shared" ref="D162" si="206">SUM(E162:H162)</f>
        <v>44228</v>
      </c>
      <c r="E162" s="35">
        <v>15852</v>
      </c>
      <c r="F162" s="35">
        <v>28376</v>
      </c>
      <c r="G162" s="35"/>
      <c r="H162" s="35"/>
      <c r="I162" s="35"/>
      <c r="J162" s="35"/>
      <c r="K162" s="35"/>
      <c r="L162" s="35"/>
      <c r="M162" s="35"/>
      <c r="N162" s="35"/>
      <c r="O162" s="35"/>
      <c r="P162" s="35">
        <f t="shared" ref="P162" si="207">Q162+V162</f>
        <v>796</v>
      </c>
      <c r="Q162" s="35">
        <f t="shared" ref="Q162" si="208">R162+S162+T162+U162</f>
        <v>796</v>
      </c>
      <c r="R162" s="35"/>
      <c r="S162" s="111">
        <v>796</v>
      </c>
      <c r="T162" s="35"/>
      <c r="U162" s="35"/>
      <c r="V162" s="35"/>
      <c r="W162" s="35"/>
      <c r="X162" s="35"/>
      <c r="Y162" s="35"/>
      <c r="Z162" s="35"/>
      <c r="AA162" s="35"/>
      <c r="AB162" s="35"/>
      <c r="AC162" s="95">
        <f t="shared" si="155"/>
        <v>1.7997648548430858</v>
      </c>
      <c r="AD162" s="12" t="s">
        <v>259</v>
      </c>
      <c r="AE162" s="45"/>
      <c r="AF162">
        <v>1</v>
      </c>
    </row>
    <row r="163" spans="1:32">
      <c r="A163" s="16" t="s">
        <v>34</v>
      </c>
      <c r="B163" s="2" t="s">
        <v>35</v>
      </c>
      <c r="C163" s="34">
        <f>C164</f>
        <v>15637</v>
      </c>
      <c r="D163" s="34">
        <f t="shared" ref="D163:AB163" si="209">D164</f>
        <v>15637</v>
      </c>
      <c r="E163" s="34">
        <f t="shared" si="209"/>
        <v>0</v>
      </c>
      <c r="F163" s="34">
        <f t="shared" si="209"/>
        <v>15637</v>
      </c>
      <c r="G163" s="34">
        <f t="shared" si="209"/>
        <v>0</v>
      </c>
      <c r="H163" s="34">
        <f t="shared" si="209"/>
        <v>0</v>
      </c>
      <c r="I163" s="34">
        <f t="shared" si="209"/>
        <v>0</v>
      </c>
      <c r="J163" s="34">
        <f t="shared" si="209"/>
        <v>0</v>
      </c>
      <c r="K163" s="34">
        <f t="shared" si="209"/>
        <v>0</v>
      </c>
      <c r="L163" s="34">
        <f t="shared" si="209"/>
        <v>0</v>
      </c>
      <c r="M163" s="34">
        <f t="shared" si="209"/>
        <v>0</v>
      </c>
      <c r="N163" s="34">
        <f t="shared" si="209"/>
        <v>0</v>
      </c>
      <c r="O163" s="34">
        <f t="shared" si="209"/>
        <v>0</v>
      </c>
      <c r="P163" s="34">
        <f t="shared" si="209"/>
        <v>1315</v>
      </c>
      <c r="Q163" s="34">
        <f t="shared" si="209"/>
        <v>1315</v>
      </c>
      <c r="R163" s="34">
        <f t="shared" si="209"/>
        <v>0</v>
      </c>
      <c r="S163" s="34">
        <f t="shared" si="209"/>
        <v>1315</v>
      </c>
      <c r="T163" s="34">
        <f t="shared" si="209"/>
        <v>0</v>
      </c>
      <c r="U163" s="34">
        <f t="shared" si="209"/>
        <v>0</v>
      </c>
      <c r="V163" s="34">
        <f t="shared" si="209"/>
        <v>0</v>
      </c>
      <c r="W163" s="34">
        <f t="shared" si="209"/>
        <v>0</v>
      </c>
      <c r="X163" s="34">
        <f t="shared" si="209"/>
        <v>0</v>
      </c>
      <c r="Y163" s="34">
        <f t="shared" si="209"/>
        <v>0</v>
      </c>
      <c r="Z163" s="34">
        <f t="shared" si="209"/>
        <v>0</v>
      </c>
      <c r="AA163" s="34">
        <f t="shared" si="209"/>
        <v>0</v>
      </c>
      <c r="AB163" s="34">
        <f t="shared" si="209"/>
        <v>0</v>
      </c>
      <c r="AC163" s="94">
        <f t="shared" si="155"/>
        <v>8.4095414721493906</v>
      </c>
      <c r="AD163" s="20">
        <v>0</v>
      </c>
      <c r="AE163" s="44">
        <v>0</v>
      </c>
      <c r="AF163" s="34">
        <f t="shared" ref="AF163" si="210">AF164</f>
        <v>7</v>
      </c>
    </row>
    <row r="164" spans="1:32">
      <c r="A164" s="21" t="s">
        <v>46</v>
      </c>
      <c r="B164" s="56" t="s">
        <v>33</v>
      </c>
      <c r="C164" s="38">
        <f>C165+C170+C171+C172</f>
        <v>15637</v>
      </c>
      <c r="D164" s="38">
        <f t="shared" ref="D164:AB164" si="211">D165+D170+D171+D172</f>
        <v>15637</v>
      </c>
      <c r="E164" s="38">
        <f t="shared" si="211"/>
        <v>0</v>
      </c>
      <c r="F164" s="38">
        <f t="shared" si="211"/>
        <v>15637</v>
      </c>
      <c r="G164" s="38">
        <f t="shared" si="211"/>
        <v>0</v>
      </c>
      <c r="H164" s="38">
        <f t="shared" si="211"/>
        <v>0</v>
      </c>
      <c r="I164" s="38">
        <f t="shared" si="211"/>
        <v>0</v>
      </c>
      <c r="J164" s="38">
        <f t="shared" si="211"/>
        <v>0</v>
      </c>
      <c r="K164" s="38">
        <f t="shared" si="211"/>
        <v>0</v>
      </c>
      <c r="L164" s="38">
        <f t="shared" si="211"/>
        <v>0</v>
      </c>
      <c r="M164" s="38">
        <f t="shared" si="211"/>
        <v>0</v>
      </c>
      <c r="N164" s="38">
        <f t="shared" si="211"/>
        <v>0</v>
      </c>
      <c r="O164" s="38">
        <f t="shared" si="211"/>
        <v>0</v>
      </c>
      <c r="P164" s="38">
        <f t="shared" si="211"/>
        <v>1315</v>
      </c>
      <c r="Q164" s="38">
        <f t="shared" si="211"/>
        <v>1315</v>
      </c>
      <c r="R164" s="38">
        <f t="shared" si="211"/>
        <v>0</v>
      </c>
      <c r="S164" s="38">
        <f t="shared" si="211"/>
        <v>1315</v>
      </c>
      <c r="T164" s="38">
        <f t="shared" si="211"/>
        <v>0</v>
      </c>
      <c r="U164" s="38">
        <f t="shared" si="211"/>
        <v>0</v>
      </c>
      <c r="V164" s="38">
        <f t="shared" si="211"/>
        <v>0</v>
      </c>
      <c r="W164" s="38">
        <f t="shared" si="211"/>
        <v>0</v>
      </c>
      <c r="X164" s="38">
        <f t="shared" si="211"/>
        <v>0</v>
      </c>
      <c r="Y164" s="38">
        <f t="shared" si="211"/>
        <v>0</v>
      </c>
      <c r="Z164" s="38">
        <f t="shared" si="211"/>
        <v>0</v>
      </c>
      <c r="AA164" s="38">
        <f t="shared" si="211"/>
        <v>0</v>
      </c>
      <c r="AB164" s="38">
        <f t="shared" si="211"/>
        <v>0</v>
      </c>
      <c r="AC164" s="100">
        <f t="shared" si="155"/>
        <v>8.4095414721493906</v>
      </c>
      <c r="AD164" s="50">
        <v>0</v>
      </c>
      <c r="AE164" s="51">
        <v>0</v>
      </c>
      <c r="AF164" s="38">
        <f t="shared" ref="AF164" si="212">AF165+AF170+AF171+AF172</f>
        <v>7</v>
      </c>
    </row>
    <row r="165" spans="1:32">
      <c r="A165" s="15">
        <v>1</v>
      </c>
      <c r="B165" s="2" t="s">
        <v>177</v>
      </c>
      <c r="C165" s="34">
        <f>SUM(C166:C169)</f>
        <v>8949</v>
      </c>
      <c r="D165" s="34">
        <f t="shared" ref="D165:AB165" si="213">SUM(D166:D169)</f>
        <v>8949</v>
      </c>
      <c r="E165" s="34">
        <f t="shared" si="213"/>
        <v>0</v>
      </c>
      <c r="F165" s="34">
        <f t="shared" si="213"/>
        <v>8949</v>
      </c>
      <c r="G165" s="34">
        <f t="shared" si="213"/>
        <v>0</v>
      </c>
      <c r="H165" s="34">
        <f t="shared" si="213"/>
        <v>0</v>
      </c>
      <c r="I165" s="34">
        <f t="shared" si="213"/>
        <v>0</v>
      </c>
      <c r="J165" s="34">
        <f t="shared" si="213"/>
        <v>0</v>
      </c>
      <c r="K165" s="34">
        <f t="shared" si="213"/>
        <v>0</v>
      </c>
      <c r="L165" s="34">
        <f t="shared" si="213"/>
        <v>0</v>
      </c>
      <c r="M165" s="34">
        <f t="shared" si="213"/>
        <v>0</v>
      </c>
      <c r="N165" s="34">
        <f t="shared" si="213"/>
        <v>0</v>
      </c>
      <c r="O165" s="34">
        <f t="shared" si="213"/>
        <v>0</v>
      </c>
      <c r="P165" s="34">
        <f t="shared" si="213"/>
        <v>1315</v>
      </c>
      <c r="Q165" s="34">
        <f t="shared" si="213"/>
        <v>1315</v>
      </c>
      <c r="R165" s="34">
        <f t="shared" si="213"/>
        <v>0</v>
      </c>
      <c r="S165" s="34">
        <f t="shared" si="213"/>
        <v>1315</v>
      </c>
      <c r="T165" s="34">
        <f t="shared" si="213"/>
        <v>0</v>
      </c>
      <c r="U165" s="34">
        <f t="shared" si="213"/>
        <v>0</v>
      </c>
      <c r="V165" s="34">
        <f t="shared" si="213"/>
        <v>0</v>
      </c>
      <c r="W165" s="34">
        <f t="shared" si="213"/>
        <v>0</v>
      </c>
      <c r="X165" s="34">
        <f t="shared" si="213"/>
        <v>0</v>
      </c>
      <c r="Y165" s="34">
        <f t="shared" si="213"/>
        <v>0</v>
      </c>
      <c r="Z165" s="34">
        <f t="shared" si="213"/>
        <v>0</v>
      </c>
      <c r="AA165" s="34">
        <f t="shared" si="213"/>
        <v>0</v>
      </c>
      <c r="AB165" s="34">
        <f t="shared" si="213"/>
        <v>0</v>
      </c>
      <c r="AC165" s="94">
        <f t="shared" si="155"/>
        <v>14.694379260252541</v>
      </c>
      <c r="AD165" s="20">
        <v>0</v>
      </c>
      <c r="AE165" s="44">
        <v>0</v>
      </c>
      <c r="AF165" s="34">
        <f t="shared" ref="AF165" si="214">SUM(AF166:AF169)</f>
        <v>4</v>
      </c>
    </row>
    <row r="166" spans="1:32" ht="54">
      <c r="A166" s="17"/>
      <c r="B166" s="18" t="s">
        <v>178</v>
      </c>
      <c r="C166" s="36">
        <f t="shared" ref="C166:C171" si="215">D166+I166</f>
        <v>2812</v>
      </c>
      <c r="D166" s="36">
        <f t="shared" ref="D166:D171" si="216">SUM(E166:H166)</f>
        <v>2812</v>
      </c>
      <c r="E166" s="36"/>
      <c r="F166" s="36">
        <v>2812</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95">
        <f t="shared" si="155"/>
        <v>0</v>
      </c>
      <c r="AD166" s="30" t="s">
        <v>313</v>
      </c>
      <c r="AE166" s="47"/>
      <c r="AF166">
        <v>1</v>
      </c>
    </row>
    <row r="167" spans="1:32" ht="54">
      <c r="A167" s="17"/>
      <c r="B167" s="18" t="s">
        <v>179</v>
      </c>
      <c r="C167" s="36">
        <f t="shared" si="215"/>
        <v>1436</v>
      </c>
      <c r="D167" s="36">
        <f t="shared" si="216"/>
        <v>1436</v>
      </c>
      <c r="E167" s="36"/>
      <c r="F167" s="36">
        <v>1436</v>
      </c>
      <c r="G167" s="36"/>
      <c r="H167" s="36"/>
      <c r="I167" s="36"/>
      <c r="J167" s="36"/>
      <c r="K167" s="36"/>
      <c r="L167" s="36"/>
      <c r="M167" s="36"/>
      <c r="N167" s="36"/>
      <c r="O167" s="36"/>
      <c r="P167" s="36">
        <f t="shared" ref="P167:P169" si="217">Q167+V167</f>
        <v>1</v>
      </c>
      <c r="Q167" s="36">
        <f t="shared" ref="Q167:Q169" si="218">R167+S167+T167+U167</f>
        <v>1</v>
      </c>
      <c r="R167" s="36"/>
      <c r="S167" s="113">
        <v>1</v>
      </c>
      <c r="T167" s="36"/>
      <c r="U167" s="36"/>
      <c r="V167" s="36"/>
      <c r="W167" s="36"/>
      <c r="X167" s="36"/>
      <c r="Y167" s="36"/>
      <c r="Z167" s="36"/>
      <c r="AA167" s="36"/>
      <c r="AB167" s="36"/>
      <c r="AC167" s="95">
        <f t="shared" si="155"/>
        <v>6.9637883008356549E-2</v>
      </c>
      <c r="AD167" s="30" t="s">
        <v>264</v>
      </c>
      <c r="AE167" s="47"/>
      <c r="AF167">
        <v>1</v>
      </c>
    </row>
    <row r="168" spans="1:32" ht="54">
      <c r="A168" s="17"/>
      <c r="B168" s="18" t="s">
        <v>300</v>
      </c>
      <c r="C168" s="36">
        <f t="shared" si="215"/>
        <v>2989</v>
      </c>
      <c r="D168" s="36">
        <f t="shared" si="216"/>
        <v>2989</v>
      </c>
      <c r="E168" s="36"/>
      <c r="F168" s="36">
        <v>2989</v>
      </c>
      <c r="G168" s="36"/>
      <c r="H168" s="36"/>
      <c r="I168" s="36"/>
      <c r="J168" s="36"/>
      <c r="K168" s="36"/>
      <c r="L168" s="36"/>
      <c r="M168" s="36"/>
      <c r="N168" s="36"/>
      <c r="O168" s="36"/>
      <c r="P168" s="36">
        <f t="shared" si="217"/>
        <v>789</v>
      </c>
      <c r="Q168" s="36">
        <f t="shared" si="218"/>
        <v>789</v>
      </c>
      <c r="R168" s="36"/>
      <c r="S168" s="113">
        <v>789</v>
      </c>
      <c r="T168" s="36"/>
      <c r="U168" s="36"/>
      <c r="V168" s="36"/>
      <c r="W168" s="36"/>
      <c r="X168" s="36"/>
      <c r="Y168" s="36"/>
      <c r="Z168" s="36"/>
      <c r="AA168" s="36"/>
      <c r="AB168" s="36"/>
      <c r="AC168" s="95">
        <f t="shared" si="155"/>
        <v>26.396788223486116</v>
      </c>
      <c r="AD168" s="30" t="s">
        <v>262</v>
      </c>
      <c r="AE168" s="47"/>
      <c r="AF168">
        <v>1</v>
      </c>
    </row>
    <row r="169" spans="1:32" ht="54">
      <c r="A169" s="17"/>
      <c r="B169" s="18" t="s">
        <v>301</v>
      </c>
      <c r="C169" s="36">
        <f t="shared" si="215"/>
        <v>1712</v>
      </c>
      <c r="D169" s="36">
        <f t="shared" si="216"/>
        <v>1712</v>
      </c>
      <c r="E169" s="36"/>
      <c r="F169" s="36">
        <v>1712</v>
      </c>
      <c r="G169" s="36"/>
      <c r="H169" s="36"/>
      <c r="I169" s="36"/>
      <c r="J169" s="36"/>
      <c r="K169" s="36"/>
      <c r="L169" s="36"/>
      <c r="M169" s="36"/>
      <c r="N169" s="36"/>
      <c r="O169" s="36"/>
      <c r="P169" s="36">
        <f t="shared" si="217"/>
        <v>525</v>
      </c>
      <c r="Q169" s="36">
        <f t="shared" si="218"/>
        <v>525</v>
      </c>
      <c r="R169" s="36"/>
      <c r="S169" s="113">
        <v>525</v>
      </c>
      <c r="T169" s="36"/>
      <c r="U169" s="36"/>
      <c r="V169" s="36"/>
      <c r="W169" s="36"/>
      <c r="X169" s="36"/>
      <c r="Y169" s="36"/>
      <c r="Z169" s="36"/>
      <c r="AA169" s="36"/>
      <c r="AB169" s="36"/>
      <c r="AC169" s="95">
        <f t="shared" si="155"/>
        <v>30.665887850467289</v>
      </c>
      <c r="AD169" s="30" t="s">
        <v>262</v>
      </c>
      <c r="AE169" s="47"/>
      <c r="AF169">
        <v>1</v>
      </c>
    </row>
    <row r="170" spans="1:32" ht="54">
      <c r="A170" s="12">
        <v>2</v>
      </c>
      <c r="B170" s="5" t="s">
        <v>180</v>
      </c>
      <c r="C170" s="39">
        <f t="shared" si="215"/>
        <v>3147</v>
      </c>
      <c r="D170" s="39">
        <f t="shared" si="216"/>
        <v>3147</v>
      </c>
      <c r="E170" s="35"/>
      <c r="F170" s="35">
        <v>3147</v>
      </c>
      <c r="G170" s="35"/>
      <c r="H170" s="35"/>
      <c r="I170" s="35"/>
      <c r="J170" s="35"/>
      <c r="K170" s="35"/>
      <c r="L170" s="35"/>
      <c r="M170" s="35"/>
      <c r="N170" s="35"/>
      <c r="O170" s="35"/>
      <c r="P170" s="35"/>
      <c r="Q170" s="35"/>
      <c r="R170" s="35"/>
      <c r="S170" s="35"/>
      <c r="T170" s="35"/>
      <c r="U170" s="35"/>
      <c r="V170" s="35"/>
      <c r="W170" s="35"/>
      <c r="X170" s="35"/>
      <c r="Y170" s="35"/>
      <c r="Z170" s="35"/>
      <c r="AA170" s="35"/>
      <c r="AB170" s="35"/>
      <c r="AC170" s="95">
        <f t="shared" si="155"/>
        <v>0</v>
      </c>
      <c r="AD170" s="12" t="s">
        <v>262</v>
      </c>
      <c r="AE170" s="45"/>
      <c r="AF170">
        <v>1</v>
      </c>
    </row>
    <row r="171" spans="1:32" ht="54">
      <c r="A171" s="12">
        <v>3</v>
      </c>
      <c r="B171" s="5" t="s">
        <v>181</v>
      </c>
      <c r="C171" s="39">
        <f t="shared" si="215"/>
        <v>3175</v>
      </c>
      <c r="D171" s="39">
        <f t="shared" si="216"/>
        <v>3175</v>
      </c>
      <c r="E171" s="35"/>
      <c r="F171" s="35">
        <v>3175</v>
      </c>
      <c r="G171" s="35"/>
      <c r="H171" s="35"/>
      <c r="I171" s="35"/>
      <c r="J171" s="35"/>
      <c r="K171" s="35"/>
      <c r="L171" s="35"/>
      <c r="M171" s="35"/>
      <c r="N171" s="35"/>
      <c r="O171" s="35"/>
      <c r="P171" s="35"/>
      <c r="Q171" s="35"/>
      <c r="R171" s="35"/>
      <c r="S171" s="35"/>
      <c r="T171" s="35"/>
      <c r="U171" s="35"/>
      <c r="V171" s="35"/>
      <c r="W171" s="35"/>
      <c r="X171" s="35"/>
      <c r="Y171" s="35"/>
      <c r="Z171" s="35"/>
      <c r="AA171" s="35"/>
      <c r="AB171" s="35"/>
      <c r="AC171" s="95">
        <f t="shared" si="155"/>
        <v>0</v>
      </c>
      <c r="AD171" s="12" t="s">
        <v>267</v>
      </c>
      <c r="AE171" s="45"/>
      <c r="AF171">
        <v>1</v>
      </c>
    </row>
    <row r="172" spans="1:32" ht="34.799999999999997">
      <c r="A172" s="16">
        <v>4</v>
      </c>
      <c r="B172" s="2" t="s">
        <v>182</v>
      </c>
      <c r="C172" s="34">
        <f>C173</f>
        <v>366</v>
      </c>
      <c r="D172" s="34">
        <f t="shared" ref="D172:AB172" si="219">D173</f>
        <v>366</v>
      </c>
      <c r="E172" s="34">
        <f t="shared" si="219"/>
        <v>0</v>
      </c>
      <c r="F172" s="34">
        <f t="shared" si="219"/>
        <v>366</v>
      </c>
      <c r="G172" s="34">
        <f t="shared" si="219"/>
        <v>0</v>
      </c>
      <c r="H172" s="34">
        <f t="shared" si="219"/>
        <v>0</v>
      </c>
      <c r="I172" s="34">
        <f t="shared" si="219"/>
        <v>0</v>
      </c>
      <c r="J172" s="34">
        <f t="shared" si="219"/>
        <v>0</v>
      </c>
      <c r="K172" s="34">
        <f t="shared" si="219"/>
        <v>0</v>
      </c>
      <c r="L172" s="34">
        <f t="shared" si="219"/>
        <v>0</v>
      </c>
      <c r="M172" s="34">
        <f t="shared" si="219"/>
        <v>0</v>
      </c>
      <c r="N172" s="34">
        <f t="shared" si="219"/>
        <v>0</v>
      </c>
      <c r="O172" s="34">
        <f t="shared" si="219"/>
        <v>0</v>
      </c>
      <c r="P172" s="34">
        <f t="shared" si="219"/>
        <v>0</v>
      </c>
      <c r="Q172" s="34">
        <f t="shared" si="219"/>
        <v>0</v>
      </c>
      <c r="R172" s="34">
        <f t="shared" si="219"/>
        <v>0</v>
      </c>
      <c r="S172" s="34">
        <f t="shared" si="219"/>
        <v>0</v>
      </c>
      <c r="T172" s="34">
        <f t="shared" si="219"/>
        <v>0</v>
      </c>
      <c r="U172" s="34">
        <f t="shared" si="219"/>
        <v>0</v>
      </c>
      <c r="V172" s="34">
        <f t="shared" si="219"/>
        <v>0</v>
      </c>
      <c r="W172" s="34">
        <f t="shared" si="219"/>
        <v>0</v>
      </c>
      <c r="X172" s="34">
        <f t="shared" si="219"/>
        <v>0</v>
      </c>
      <c r="Y172" s="34">
        <f t="shared" si="219"/>
        <v>0</v>
      </c>
      <c r="Z172" s="34">
        <f t="shared" si="219"/>
        <v>0</v>
      </c>
      <c r="AA172" s="34">
        <f t="shared" si="219"/>
        <v>0</v>
      </c>
      <c r="AB172" s="34">
        <f t="shared" si="219"/>
        <v>0</v>
      </c>
      <c r="AC172" s="95">
        <f t="shared" si="155"/>
        <v>0</v>
      </c>
      <c r="AD172" s="16"/>
      <c r="AE172" s="44">
        <v>0</v>
      </c>
      <c r="AF172" s="34">
        <f t="shared" ref="AF172" si="220">AF173</f>
        <v>1</v>
      </c>
    </row>
    <row r="173" spans="1:32" ht="54">
      <c r="A173" s="17"/>
      <c r="B173" s="18" t="s">
        <v>183</v>
      </c>
      <c r="C173" s="36">
        <f t="shared" ref="C173" si="221">D173+I173</f>
        <v>366</v>
      </c>
      <c r="D173" s="36">
        <f t="shared" ref="D173" si="222">SUM(E173:H173)</f>
        <v>366</v>
      </c>
      <c r="E173" s="36"/>
      <c r="F173" s="36">
        <v>366</v>
      </c>
      <c r="G173" s="36"/>
      <c r="H173" s="36"/>
      <c r="I173" s="36"/>
      <c r="J173" s="36"/>
      <c r="K173" s="36"/>
      <c r="L173" s="36"/>
      <c r="M173" s="36"/>
      <c r="N173" s="36"/>
      <c r="O173" s="36"/>
      <c r="P173" s="36"/>
      <c r="Q173" s="36"/>
      <c r="R173" s="36"/>
      <c r="S173" s="36"/>
      <c r="T173" s="36"/>
      <c r="U173" s="36"/>
      <c r="V173" s="36"/>
      <c r="W173" s="36"/>
      <c r="X173" s="36"/>
      <c r="Y173" s="36"/>
      <c r="Z173" s="36"/>
      <c r="AA173" s="36"/>
      <c r="AB173" s="36"/>
      <c r="AC173" s="95">
        <f t="shared" si="155"/>
        <v>0</v>
      </c>
      <c r="AD173" s="30" t="s">
        <v>262</v>
      </c>
      <c r="AE173" s="47"/>
      <c r="AF173">
        <v>1</v>
      </c>
    </row>
    <row r="174" spans="1:32">
      <c r="A174" s="24" t="s">
        <v>291</v>
      </c>
      <c r="B174" s="25" t="s">
        <v>185</v>
      </c>
      <c r="C174" s="37">
        <f>C175+C192+C221+C229+C234+C245</f>
        <v>3967487</v>
      </c>
      <c r="D174" s="37">
        <f t="shared" ref="D174:AB174" si="223">D175+D192+D221+D229+D234+D245</f>
        <v>1199893</v>
      </c>
      <c r="E174" s="37">
        <f t="shared" si="223"/>
        <v>571671</v>
      </c>
      <c r="F174" s="37">
        <f t="shared" si="223"/>
        <v>641772</v>
      </c>
      <c r="G174" s="37">
        <f t="shared" si="223"/>
        <v>0</v>
      </c>
      <c r="H174" s="37">
        <f t="shared" si="223"/>
        <v>0</v>
      </c>
      <c r="I174" s="37">
        <f t="shared" si="223"/>
        <v>2754044</v>
      </c>
      <c r="J174" s="37">
        <f t="shared" si="223"/>
        <v>2754044</v>
      </c>
      <c r="K174" s="37">
        <f t="shared" si="223"/>
        <v>2754044</v>
      </c>
      <c r="L174" s="37">
        <f t="shared" si="223"/>
        <v>0</v>
      </c>
      <c r="M174" s="37">
        <f t="shared" si="223"/>
        <v>0</v>
      </c>
      <c r="N174" s="37">
        <f t="shared" si="223"/>
        <v>0</v>
      </c>
      <c r="O174" s="37">
        <f t="shared" si="223"/>
        <v>0</v>
      </c>
      <c r="P174" s="37">
        <f t="shared" si="223"/>
        <v>1070871</v>
      </c>
      <c r="Q174" s="37">
        <f t="shared" si="223"/>
        <v>354345</v>
      </c>
      <c r="R174" s="37">
        <f t="shared" si="223"/>
        <v>57763</v>
      </c>
      <c r="S174" s="37">
        <f t="shared" si="223"/>
        <v>296582</v>
      </c>
      <c r="T174" s="37">
        <f t="shared" si="223"/>
        <v>0</v>
      </c>
      <c r="U174" s="37">
        <f t="shared" si="223"/>
        <v>0</v>
      </c>
      <c r="V174" s="37">
        <f t="shared" si="223"/>
        <v>716526</v>
      </c>
      <c r="W174" s="37">
        <f t="shared" si="223"/>
        <v>716526</v>
      </c>
      <c r="X174" s="37">
        <f t="shared" si="223"/>
        <v>716526</v>
      </c>
      <c r="Y174" s="37">
        <f t="shared" si="223"/>
        <v>0</v>
      </c>
      <c r="Z174" s="37">
        <f t="shared" si="223"/>
        <v>0</v>
      </c>
      <c r="AA174" s="37">
        <f t="shared" si="223"/>
        <v>0</v>
      </c>
      <c r="AB174" s="37">
        <f t="shared" si="223"/>
        <v>0</v>
      </c>
      <c r="AC174" s="97">
        <f t="shared" ref="AC174:AC224" si="224">P174/C174*100</f>
        <v>26.991165944589106</v>
      </c>
      <c r="AD174" s="48">
        <v>0</v>
      </c>
      <c r="AE174" s="49">
        <v>0</v>
      </c>
      <c r="AF174" s="37">
        <f t="shared" ref="AF174" si="225">AF175+AF192+AF221+AF229+AF234+AF245</f>
        <v>35</v>
      </c>
    </row>
    <row r="175" spans="1:32" ht="34.799999999999997">
      <c r="A175" s="32" t="s">
        <v>292</v>
      </c>
      <c r="B175" s="23" t="s">
        <v>186</v>
      </c>
      <c r="C175" s="40">
        <f>C176+C178</f>
        <v>200217</v>
      </c>
      <c r="D175" s="40">
        <f t="shared" ref="D175:AB175" si="226">D176+D178</f>
        <v>127173</v>
      </c>
      <c r="E175" s="40">
        <f t="shared" si="226"/>
        <v>14650</v>
      </c>
      <c r="F175" s="40">
        <f t="shared" si="226"/>
        <v>112523</v>
      </c>
      <c r="G175" s="40">
        <f t="shared" si="226"/>
        <v>0</v>
      </c>
      <c r="H175" s="40">
        <f t="shared" si="226"/>
        <v>0</v>
      </c>
      <c r="I175" s="40">
        <f t="shared" si="226"/>
        <v>73044</v>
      </c>
      <c r="J175" s="40">
        <f t="shared" si="226"/>
        <v>73044</v>
      </c>
      <c r="K175" s="40">
        <f t="shared" si="226"/>
        <v>73044</v>
      </c>
      <c r="L175" s="40">
        <f t="shared" si="226"/>
        <v>0</v>
      </c>
      <c r="M175" s="40">
        <f t="shared" si="226"/>
        <v>0</v>
      </c>
      <c r="N175" s="40">
        <f t="shared" si="226"/>
        <v>0</v>
      </c>
      <c r="O175" s="40">
        <f t="shared" si="226"/>
        <v>0</v>
      </c>
      <c r="P175" s="40">
        <f t="shared" si="226"/>
        <v>16578</v>
      </c>
      <c r="Q175" s="40">
        <f t="shared" si="226"/>
        <v>5812</v>
      </c>
      <c r="R175" s="40">
        <f t="shared" si="226"/>
        <v>0</v>
      </c>
      <c r="S175" s="40">
        <f t="shared" si="226"/>
        <v>5812</v>
      </c>
      <c r="T175" s="40">
        <f t="shared" si="226"/>
        <v>0</v>
      </c>
      <c r="U175" s="40">
        <f t="shared" si="226"/>
        <v>0</v>
      </c>
      <c r="V175" s="40">
        <f t="shared" si="226"/>
        <v>10766</v>
      </c>
      <c r="W175" s="40">
        <f t="shared" si="226"/>
        <v>10766</v>
      </c>
      <c r="X175" s="40">
        <f t="shared" si="226"/>
        <v>10766</v>
      </c>
      <c r="Y175" s="40">
        <f t="shared" si="226"/>
        <v>0</v>
      </c>
      <c r="Z175" s="40">
        <f t="shared" si="226"/>
        <v>0</v>
      </c>
      <c r="AA175" s="40">
        <f t="shared" si="226"/>
        <v>0</v>
      </c>
      <c r="AB175" s="40">
        <f t="shared" si="226"/>
        <v>0</v>
      </c>
      <c r="AC175" s="101">
        <f t="shared" si="224"/>
        <v>8.2800161824420506</v>
      </c>
      <c r="AD175" s="53"/>
      <c r="AE175" s="54"/>
      <c r="AF175" s="40">
        <f t="shared" ref="AF175" si="227">AF176+AF178</f>
        <v>7</v>
      </c>
    </row>
    <row r="176" spans="1:32">
      <c r="A176" s="15" t="s">
        <v>26</v>
      </c>
      <c r="B176" s="2" t="s">
        <v>28</v>
      </c>
      <c r="C176" s="34">
        <f>C177</f>
        <v>10000</v>
      </c>
      <c r="D176" s="34">
        <f t="shared" ref="D176:AB176" si="228">D177</f>
        <v>10000</v>
      </c>
      <c r="E176" s="34">
        <f t="shared" si="228"/>
        <v>0</v>
      </c>
      <c r="F176" s="34">
        <f t="shared" si="228"/>
        <v>10000</v>
      </c>
      <c r="G176" s="34">
        <f t="shared" si="228"/>
        <v>0</v>
      </c>
      <c r="H176" s="34">
        <f t="shared" si="228"/>
        <v>0</v>
      </c>
      <c r="I176" s="34">
        <f t="shared" si="228"/>
        <v>0</v>
      </c>
      <c r="J176" s="34">
        <f t="shared" si="228"/>
        <v>0</v>
      </c>
      <c r="K176" s="34">
        <f t="shared" si="228"/>
        <v>0</v>
      </c>
      <c r="L176" s="34">
        <f t="shared" si="228"/>
        <v>0</v>
      </c>
      <c r="M176" s="34">
        <f t="shared" si="228"/>
        <v>0</v>
      </c>
      <c r="N176" s="34">
        <f t="shared" si="228"/>
        <v>0</v>
      </c>
      <c r="O176" s="34">
        <f t="shared" si="228"/>
        <v>0</v>
      </c>
      <c r="P176" s="34">
        <f t="shared" si="228"/>
        <v>0</v>
      </c>
      <c r="Q176" s="34">
        <f t="shared" si="228"/>
        <v>0</v>
      </c>
      <c r="R176" s="34">
        <f t="shared" si="228"/>
        <v>0</v>
      </c>
      <c r="S176" s="34">
        <f t="shared" si="228"/>
        <v>0</v>
      </c>
      <c r="T176" s="34">
        <f t="shared" si="228"/>
        <v>0</v>
      </c>
      <c r="U176" s="34">
        <f t="shared" si="228"/>
        <v>0</v>
      </c>
      <c r="V176" s="34">
        <f t="shared" si="228"/>
        <v>0</v>
      </c>
      <c r="W176" s="34">
        <f t="shared" si="228"/>
        <v>0</v>
      </c>
      <c r="X176" s="34">
        <f t="shared" si="228"/>
        <v>0</v>
      </c>
      <c r="Y176" s="34">
        <f t="shared" si="228"/>
        <v>0</v>
      </c>
      <c r="Z176" s="34">
        <f t="shared" si="228"/>
        <v>0</v>
      </c>
      <c r="AA176" s="34">
        <f t="shared" si="228"/>
        <v>0</v>
      </c>
      <c r="AB176" s="34">
        <f t="shared" si="228"/>
        <v>0</v>
      </c>
      <c r="AC176" s="95">
        <f t="shared" si="224"/>
        <v>0</v>
      </c>
      <c r="AD176" s="20"/>
      <c r="AE176" s="44"/>
      <c r="AF176" s="34">
        <f t="shared" ref="AF176" si="229">AF177</f>
        <v>1</v>
      </c>
    </row>
    <row r="177" spans="1:32" ht="63" customHeight="1">
      <c r="A177" s="12"/>
      <c r="B177" s="5" t="s">
        <v>187</v>
      </c>
      <c r="C177" s="39">
        <f t="shared" ref="C177" si="230">D177+I177</f>
        <v>10000</v>
      </c>
      <c r="D177" s="39">
        <f t="shared" ref="D177" si="231">SUM(E177:H177)</f>
        <v>10000</v>
      </c>
      <c r="E177" s="35"/>
      <c r="F177" s="35">
        <v>10000</v>
      </c>
      <c r="G177" s="35"/>
      <c r="H177" s="35"/>
      <c r="I177" s="35"/>
      <c r="J177" s="35"/>
      <c r="K177" s="35"/>
      <c r="L177" s="35"/>
      <c r="M177" s="35"/>
      <c r="N177" s="35"/>
      <c r="O177" s="35"/>
      <c r="P177" s="35"/>
      <c r="Q177" s="35"/>
      <c r="R177" s="35"/>
      <c r="S177" s="35"/>
      <c r="T177" s="35"/>
      <c r="U177" s="35"/>
      <c r="V177" s="35"/>
      <c r="W177" s="35"/>
      <c r="X177" s="35"/>
      <c r="Y177" s="35"/>
      <c r="Z177" s="35"/>
      <c r="AA177" s="35"/>
      <c r="AB177" s="35"/>
      <c r="AC177" s="95">
        <f t="shared" si="224"/>
        <v>0</v>
      </c>
      <c r="AD177" s="12" t="s">
        <v>271</v>
      </c>
      <c r="AE177" s="45"/>
      <c r="AF177">
        <v>1</v>
      </c>
    </row>
    <row r="178" spans="1:32">
      <c r="A178" s="15" t="s">
        <v>38</v>
      </c>
      <c r="B178" s="2" t="s">
        <v>29</v>
      </c>
      <c r="C178" s="34">
        <f>C179+C185</f>
        <v>190217</v>
      </c>
      <c r="D178" s="34">
        <f t="shared" ref="D178:AB178" si="232">D179+D185</f>
        <v>117173</v>
      </c>
      <c r="E178" s="34">
        <f t="shared" si="232"/>
        <v>14650</v>
      </c>
      <c r="F178" s="34">
        <f t="shared" si="232"/>
        <v>102523</v>
      </c>
      <c r="G178" s="34">
        <f t="shared" si="232"/>
        <v>0</v>
      </c>
      <c r="H178" s="34">
        <f t="shared" si="232"/>
        <v>0</v>
      </c>
      <c r="I178" s="34">
        <f t="shared" si="232"/>
        <v>73044</v>
      </c>
      <c r="J178" s="34">
        <f t="shared" si="232"/>
        <v>73044</v>
      </c>
      <c r="K178" s="34">
        <f t="shared" si="232"/>
        <v>73044</v>
      </c>
      <c r="L178" s="34">
        <f t="shared" si="232"/>
        <v>0</v>
      </c>
      <c r="M178" s="34">
        <f t="shared" si="232"/>
        <v>0</v>
      </c>
      <c r="N178" s="34">
        <f t="shared" si="232"/>
        <v>0</v>
      </c>
      <c r="O178" s="34">
        <f t="shared" si="232"/>
        <v>0</v>
      </c>
      <c r="P178" s="34">
        <f t="shared" si="232"/>
        <v>16578</v>
      </c>
      <c r="Q178" s="34">
        <f t="shared" si="232"/>
        <v>5812</v>
      </c>
      <c r="R178" s="34">
        <f t="shared" si="232"/>
        <v>0</v>
      </c>
      <c r="S178" s="34">
        <f t="shared" si="232"/>
        <v>5812</v>
      </c>
      <c r="T178" s="34">
        <f t="shared" si="232"/>
        <v>0</v>
      </c>
      <c r="U178" s="34">
        <f t="shared" si="232"/>
        <v>0</v>
      </c>
      <c r="V178" s="34">
        <f t="shared" si="232"/>
        <v>10766</v>
      </c>
      <c r="W178" s="34">
        <f t="shared" si="232"/>
        <v>10766</v>
      </c>
      <c r="X178" s="34">
        <f t="shared" si="232"/>
        <v>10766</v>
      </c>
      <c r="Y178" s="34">
        <f t="shared" si="232"/>
        <v>0</v>
      </c>
      <c r="Z178" s="34">
        <f t="shared" si="232"/>
        <v>0</v>
      </c>
      <c r="AA178" s="34">
        <f t="shared" si="232"/>
        <v>0</v>
      </c>
      <c r="AB178" s="34">
        <f t="shared" si="232"/>
        <v>0</v>
      </c>
      <c r="AC178" s="94">
        <f t="shared" si="224"/>
        <v>8.7153093572078202</v>
      </c>
      <c r="AD178" s="16"/>
      <c r="AE178" s="44"/>
      <c r="AF178" s="34">
        <f t="shared" ref="AF178" si="233">AF179+AF185</f>
        <v>6</v>
      </c>
    </row>
    <row r="179" spans="1:32">
      <c r="A179" s="16" t="s">
        <v>30</v>
      </c>
      <c r="B179" s="2" t="s">
        <v>31</v>
      </c>
      <c r="C179" s="34">
        <f>C180+C183</f>
        <v>89232</v>
      </c>
      <c r="D179" s="34">
        <f t="shared" ref="D179:AB179" si="234">D180+D183</f>
        <v>89232</v>
      </c>
      <c r="E179" s="34">
        <f t="shared" si="234"/>
        <v>6709</v>
      </c>
      <c r="F179" s="34">
        <f t="shared" si="234"/>
        <v>82523</v>
      </c>
      <c r="G179" s="34">
        <f t="shared" si="234"/>
        <v>0</v>
      </c>
      <c r="H179" s="34">
        <f t="shared" si="234"/>
        <v>0</v>
      </c>
      <c r="I179" s="34">
        <f t="shared" si="234"/>
        <v>0</v>
      </c>
      <c r="J179" s="34">
        <f t="shared" si="234"/>
        <v>0</v>
      </c>
      <c r="K179" s="34">
        <f t="shared" si="234"/>
        <v>0</v>
      </c>
      <c r="L179" s="34">
        <f t="shared" si="234"/>
        <v>0</v>
      </c>
      <c r="M179" s="34">
        <f t="shared" si="234"/>
        <v>0</v>
      </c>
      <c r="N179" s="34">
        <f t="shared" si="234"/>
        <v>0</v>
      </c>
      <c r="O179" s="34">
        <f t="shared" si="234"/>
        <v>0</v>
      </c>
      <c r="P179" s="34">
        <f t="shared" si="234"/>
        <v>5812</v>
      </c>
      <c r="Q179" s="34">
        <f t="shared" si="234"/>
        <v>5812</v>
      </c>
      <c r="R179" s="34">
        <f t="shared" si="234"/>
        <v>0</v>
      </c>
      <c r="S179" s="34">
        <f t="shared" si="234"/>
        <v>5812</v>
      </c>
      <c r="T179" s="34">
        <f t="shared" si="234"/>
        <v>0</v>
      </c>
      <c r="U179" s="34">
        <f t="shared" si="234"/>
        <v>0</v>
      </c>
      <c r="V179" s="34">
        <f t="shared" si="234"/>
        <v>0</v>
      </c>
      <c r="W179" s="34">
        <f t="shared" si="234"/>
        <v>0</v>
      </c>
      <c r="X179" s="34">
        <f t="shared" si="234"/>
        <v>0</v>
      </c>
      <c r="Y179" s="34">
        <f t="shared" si="234"/>
        <v>0</v>
      </c>
      <c r="Z179" s="34">
        <f t="shared" si="234"/>
        <v>0</v>
      </c>
      <c r="AA179" s="34">
        <f t="shared" si="234"/>
        <v>0</v>
      </c>
      <c r="AB179" s="34">
        <f t="shared" si="234"/>
        <v>0</v>
      </c>
      <c r="AC179" s="94">
        <f t="shared" si="224"/>
        <v>6.5133584364353601</v>
      </c>
      <c r="AD179" s="16"/>
      <c r="AE179" s="44"/>
      <c r="AF179" s="34">
        <f t="shared" ref="AF179" si="235">AF180+AF183</f>
        <v>3</v>
      </c>
    </row>
    <row r="180" spans="1:32">
      <c r="A180" s="21" t="s">
        <v>52</v>
      </c>
      <c r="B180" s="56" t="s">
        <v>32</v>
      </c>
      <c r="C180" s="38">
        <f>SUM(C181:C182)</f>
        <v>82523</v>
      </c>
      <c r="D180" s="38">
        <f t="shared" ref="D180:AB180" si="236">SUM(D181:D182)</f>
        <v>82523</v>
      </c>
      <c r="E180" s="38">
        <f t="shared" si="236"/>
        <v>0</v>
      </c>
      <c r="F180" s="38">
        <f t="shared" si="236"/>
        <v>82523</v>
      </c>
      <c r="G180" s="38">
        <f t="shared" si="236"/>
        <v>0</v>
      </c>
      <c r="H180" s="38">
        <f t="shared" si="236"/>
        <v>0</v>
      </c>
      <c r="I180" s="38">
        <f t="shared" si="236"/>
        <v>0</v>
      </c>
      <c r="J180" s="38">
        <f t="shared" si="236"/>
        <v>0</v>
      </c>
      <c r="K180" s="38">
        <f t="shared" si="236"/>
        <v>0</v>
      </c>
      <c r="L180" s="38">
        <f t="shared" si="236"/>
        <v>0</v>
      </c>
      <c r="M180" s="38">
        <f t="shared" si="236"/>
        <v>0</v>
      </c>
      <c r="N180" s="38">
        <f t="shared" si="236"/>
        <v>0</v>
      </c>
      <c r="O180" s="38">
        <f t="shared" si="236"/>
        <v>0</v>
      </c>
      <c r="P180" s="38">
        <f t="shared" si="236"/>
        <v>5812</v>
      </c>
      <c r="Q180" s="38">
        <f t="shared" si="236"/>
        <v>5812</v>
      </c>
      <c r="R180" s="38">
        <f t="shared" si="236"/>
        <v>0</v>
      </c>
      <c r="S180" s="38">
        <f t="shared" si="236"/>
        <v>5812</v>
      </c>
      <c r="T180" s="38">
        <f t="shared" si="236"/>
        <v>0</v>
      </c>
      <c r="U180" s="38">
        <f t="shared" si="236"/>
        <v>0</v>
      </c>
      <c r="V180" s="38">
        <f t="shared" si="236"/>
        <v>0</v>
      </c>
      <c r="W180" s="38">
        <f t="shared" si="236"/>
        <v>0</v>
      </c>
      <c r="X180" s="38">
        <f t="shared" si="236"/>
        <v>0</v>
      </c>
      <c r="Y180" s="38">
        <f t="shared" si="236"/>
        <v>0</v>
      </c>
      <c r="Z180" s="38">
        <f t="shared" si="236"/>
        <v>0</v>
      </c>
      <c r="AA180" s="38">
        <f t="shared" si="236"/>
        <v>0</v>
      </c>
      <c r="AB180" s="38">
        <f t="shared" si="236"/>
        <v>0</v>
      </c>
      <c r="AC180" s="100">
        <f t="shared" si="224"/>
        <v>7.0428850138749191</v>
      </c>
      <c r="AD180" s="31">
        <v>0</v>
      </c>
      <c r="AE180" s="51">
        <v>0</v>
      </c>
      <c r="AF180" s="38">
        <f t="shared" ref="AF180" si="237">SUM(AF181:AF182)</f>
        <v>2</v>
      </c>
    </row>
    <row r="181" spans="1:32" ht="83.25" customHeight="1">
      <c r="A181" s="12">
        <v>1</v>
      </c>
      <c r="B181" s="5" t="s">
        <v>188</v>
      </c>
      <c r="C181" s="39">
        <f t="shared" ref="C181:C182" si="238">D181+I181</f>
        <v>47523</v>
      </c>
      <c r="D181" s="39">
        <f t="shared" ref="D181:D182" si="239">SUM(E181:H181)</f>
        <v>47523</v>
      </c>
      <c r="E181" s="35"/>
      <c r="F181" s="35">
        <v>47523</v>
      </c>
      <c r="G181" s="35"/>
      <c r="H181" s="35"/>
      <c r="I181" s="35"/>
      <c r="J181" s="35"/>
      <c r="K181" s="35"/>
      <c r="L181" s="35"/>
      <c r="M181" s="35"/>
      <c r="N181" s="35"/>
      <c r="O181" s="35"/>
      <c r="P181" s="35">
        <f t="shared" ref="P181:P182" si="240">Q181+V181</f>
        <v>4506</v>
      </c>
      <c r="Q181" s="35">
        <f t="shared" ref="Q181:Q182" si="241">R181+S181+T181+U181</f>
        <v>4506</v>
      </c>
      <c r="R181" s="35"/>
      <c r="S181" s="111">
        <v>4506</v>
      </c>
      <c r="T181" s="35"/>
      <c r="U181" s="35"/>
      <c r="V181" s="35"/>
      <c r="W181" s="35"/>
      <c r="X181" s="35"/>
      <c r="Y181" s="35"/>
      <c r="Z181" s="35"/>
      <c r="AA181" s="35"/>
      <c r="AB181" s="35"/>
      <c r="AC181" s="95">
        <f t="shared" si="224"/>
        <v>9.4817246385960487</v>
      </c>
      <c r="AD181" s="12" t="s">
        <v>271</v>
      </c>
      <c r="AE181" s="45"/>
      <c r="AF181">
        <v>1</v>
      </c>
    </row>
    <row r="182" spans="1:32" ht="46.5" customHeight="1">
      <c r="A182" s="12">
        <v>2</v>
      </c>
      <c r="B182" s="5" t="s">
        <v>189</v>
      </c>
      <c r="C182" s="39">
        <f t="shared" si="238"/>
        <v>35000</v>
      </c>
      <c r="D182" s="39">
        <f t="shared" si="239"/>
        <v>35000</v>
      </c>
      <c r="E182" s="35"/>
      <c r="F182" s="35">
        <v>35000</v>
      </c>
      <c r="G182" s="35"/>
      <c r="H182" s="35"/>
      <c r="I182" s="35"/>
      <c r="J182" s="35"/>
      <c r="K182" s="35"/>
      <c r="L182" s="35"/>
      <c r="M182" s="35"/>
      <c r="N182" s="35"/>
      <c r="O182" s="35"/>
      <c r="P182" s="35">
        <f t="shared" si="240"/>
        <v>1306</v>
      </c>
      <c r="Q182" s="35">
        <f t="shared" si="241"/>
        <v>1306</v>
      </c>
      <c r="R182" s="35"/>
      <c r="S182" s="111">
        <v>1306</v>
      </c>
      <c r="T182" s="35"/>
      <c r="U182" s="35"/>
      <c r="V182" s="35"/>
      <c r="W182" s="35"/>
      <c r="X182" s="35"/>
      <c r="Y182" s="35"/>
      <c r="Z182" s="35"/>
      <c r="AA182" s="35"/>
      <c r="AB182" s="35"/>
      <c r="AC182" s="95">
        <f t="shared" si="224"/>
        <v>3.7314285714285718</v>
      </c>
      <c r="AD182" s="19" t="s">
        <v>272</v>
      </c>
      <c r="AE182" s="45"/>
      <c r="AF182">
        <v>1</v>
      </c>
    </row>
    <row r="183" spans="1:32">
      <c r="A183" s="21" t="s">
        <v>46</v>
      </c>
      <c r="B183" s="56" t="s">
        <v>33</v>
      </c>
      <c r="C183" s="38">
        <f>C184</f>
        <v>6709</v>
      </c>
      <c r="D183" s="38">
        <f t="shared" ref="D183:AB183" si="242">D184</f>
        <v>6709</v>
      </c>
      <c r="E183" s="38">
        <f t="shared" si="242"/>
        <v>6709</v>
      </c>
      <c r="F183" s="38">
        <f t="shared" si="242"/>
        <v>0</v>
      </c>
      <c r="G183" s="38">
        <f t="shared" si="242"/>
        <v>0</v>
      </c>
      <c r="H183" s="38">
        <f t="shared" si="242"/>
        <v>0</v>
      </c>
      <c r="I183" s="38">
        <f t="shared" si="242"/>
        <v>0</v>
      </c>
      <c r="J183" s="38">
        <f t="shared" si="242"/>
        <v>0</v>
      </c>
      <c r="K183" s="38">
        <f t="shared" si="242"/>
        <v>0</v>
      </c>
      <c r="L183" s="38">
        <f t="shared" si="242"/>
        <v>0</v>
      </c>
      <c r="M183" s="38">
        <f t="shared" si="242"/>
        <v>0</v>
      </c>
      <c r="N183" s="38">
        <f t="shared" si="242"/>
        <v>0</v>
      </c>
      <c r="O183" s="38">
        <f t="shared" si="242"/>
        <v>0</v>
      </c>
      <c r="P183" s="38">
        <f t="shared" si="242"/>
        <v>0</v>
      </c>
      <c r="Q183" s="38">
        <f t="shared" si="242"/>
        <v>0</v>
      </c>
      <c r="R183" s="38">
        <f t="shared" si="242"/>
        <v>0</v>
      </c>
      <c r="S183" s="38">
        <f t="shared" si="242"/>
        <v>0</v>
      </c>
      <c r="T183" s="38">
        <f t="shared" si="242"/>
        <v>0</v>
      </c>
      <c r="U183" s="38">
        <f t="shared" si="242"/>
        <v>0</v>
      </c>
      <c r="V183" s="38">
        <f t="shared" si="242"/>
        <v>0</v>
      </c>
      <c r="W183" s="38">
        <f t="shared" si="242"/>
        <v>0</v>
      </c>
      <c r="X183" s="38">
        <f t="shared" si="242"/>
        <v>0</v>
      </c>
      <c r="Y183" s="38">
        <f t="shared" si="242"/>
        <v>0</v>
      </c>
      <c r="Z183" s="38">
        <f t="shared" si="242"/>
        <v>0</v>
      </c>
      <c r="AA183" s="38">
        <f t="shared" si="242"/>
        <v>0</v>
      </c>
      <c r="AB183" s="38">
        <f t="shared" si="242"/>
        <v>0</v>
      </c>
      <c r="AC183" s="95">
        <f t="shared" si="224"/>
        <v>0</v>
      </c>
      <c r="AD183" s="50"/>
      <c r="AE183" s="51"/>
      <c r="AF183" s="38">
        <f t="shared" ref="AF183" si="243">AF184</f>
        <v>1</v>
      </c>
    </row>
    <row r="184" spans="1:32" ht="48" customHeight="1">
      <c r="A184" s="3"/>
      <c r="B184" s="5" t="s">
        <v>190</v>
      </c>
      <c r="C184" s="39">
        <f t="shared" ref="C184" si="244">D184+I184</f>
        <v>6709</v>
      </c>
      <c r="D184" s="39">
        <f t="shared" ref="D184" si="245">SUM(E184:H184)</f>
        <v>6709</v>
      </c>
      <c r="E184" s="35">
        <v>6709</v>
      </c>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95">
        <f t="shared" si="224"/>
        <v>0</v>
      </c>
      <c r="AD184" s="12" t="s">
        <v>271</v>
      </c>
      <c r="AE184" s="45"/>
      <c r="AF184">
        <v>1</v>
      </c>
    </row>
    <row r="185" spans="1:32">
      <c r="A185" s="16" t="s">
        <v>34</v>
      </c>
      <c r="B185" s="2" t="s">
        <v>35</v>
      </c>
      <c r="C185" s="34">
        <f>C186</f>
        <v>100985</v>
      </c>
      <c r="D185" s="34">
        <f t="shared" ref="D185:AB185" si="246">D186</f>
        <v>27941</v>
      </c>
      <c r="E185" s="34">
        <f t="shared" si="246"/>
        <v>7941</v>
      </c>
      <c r="F185" s="34">
        <f t="shared" si="246"/>
        <v>20000</v>
      </c>
      <c r="G185" s="34">
        <f t="shared" si="246"/>
        <v>0</v>
      </c>
      <c r="H185" s="34">
        <f t="shared" si="246"/>
        <v>0</v>
      </c>
      <c r="I185" s="34">
        <f t="shared" si="246"/>
        <v>73044</v>
      </c>
      <c r="J185" s="34">
        <f t="shared" si="246"/>
        <v>73044</v>
      </c>
      <c r="K185" s="34">
        <f t="shared" si="246"/>
        <v>73044</v>
      </c>
      <c r="L185" s="34">
        <f t="shared" si="246"/>
        <v>0</v>
      </c>
      <c r="M185" s="34">
        <f t="shared" si="246"/>
        <v>0</v>
      </c>
      <c r="N185" s="34">
        <f t="shared" si="246"/>
        <v>0</v>
      </c>
      <c r="O185" s="34">
        <f t="shared" si="246"/>
        <v>0</v>
      </c>
      <c r="P185" s="34">
        <f t="shared" si="246"/>
        <v>10766</v>
      </c>
      <c r="Q185" s="34">
        <f t="shared" si="246"/>
        <v>0</v>
      </c>
      <c r="R185" s="34">
        <f t="shared" si="246"/>
        <v>0</v>
      </c>
      <c r="S185" s="34">
        <f t="shared" si="246"/>
        <v>0</v>
      </c>
      <c r="T185" s="34">
        <f t="shared" si="246"/>
        <v>0</v>
      </c>
      <c r="U185" s="34">
        <f t="shared" si="246"/>
        <v>0</v>
      </c>
      <c r="V185" s="34">
        <f t="shared" si="246"/>
        <v>10766</v>
      </c>
      <c r="W185" s="34">
        <f t="shared" si="246"/>
        <v>10766</v>
      </c>
      <c r="X185" s="34">
        <f t="shared" si="246"/>
        <v>10766</v>
      </c>
      <c r="Y185" s="34">
        <f t="shared" si="246"/>
        <v>0</v>
      </c>
      <c r="Z185" s="34">
        <f t="shared" si="246"/>
        <v>0</v>
      </c>
      <c r="AA185" s="34">
        <f t="shared" si="246"/>
        <v>0</v>
      </c>
      <c r="AB185" s="34">
        <f t="shared" si="246"/>
        <v>0</v>
      </c>
      <c r="AC185" s="94">
        <f t="shared" si="224"/>
        <v>10.660989255830074</v>
      </c>
      <c r="AD185" s="16"/>
      <c r="AE185" s="44"/>
      <c r="AF185" s="34">
        <f t="shared" ref="AF185" si="247">AF186</f>
        <v>3</v>
      </c>
    </row>
    <row r="186" spans="1:32">
      <c r="A186" s="21" t="s">
        <v>46</v>
      </c>
      <c r="B186" s="56" t="s">
        <v>33</v>
      </c>
      <c r="C186" s="38">
        <f>SUM(C187:C191)</f>
        <v>100985</v>
      </c>
      <c r="D186" s="38">
        <f t="shared" ref="D186:AB186" si="248">SUM(D187:D191)</f>
        <v>27941</v>
      </c>
      <c r="E186" s="38">
        <f t="shared" si="248"/>
        <v>7941</v>
      </c>
      <c r="F186" s="38">
        <f t="shared" si="248"/>
        <v>20000</v>
      </c>
      <c r="G186" s="38">
        <f t="shared" si="248"/>
        <v>0</v>
      </c>
      <c r="H186" s="38">
        <f t="shared" si="248"/>
        <v>0</v>
      </c>
      <c r="I186" s="38">
        <f t="shared" si="248"/>
        <v>73044</v>
      </c>
      <c r="J186" s="38">
        <f t="shared" si="248"/>
        <v>73044</v>
      </c>
      <c r="K186" s="38">
        <f t="shared" si="248"/>
        <v>73044</v>
      </c>
      <c r="L186" s="38">
        <f t="shared" si="248"/>
        <v>0</v>
      </c>
      <c r="M186" s="38">
        <f t="shared" si="248"/>
        <v>0</v>
      </c>
      <c r="N186" s="38">
        <f t="shared" si="248"/>
        <v>0</v>
      </c>
      <c r="O186" s="38">
        <f t="shared" si="248"/>
        <v>0</v>
      </c>
      <c r="P186" s="38">
        <f t="shared" si="248"/>
        <v>10766</v>
      </c>
      <c r="Q186" s="38">
        <f t="shared" si="248"/>
        <v>0</v>
      </c>
      <c r="R186" s="38">
        <f t="shared" si="248"/>
        <v>0</v>
      </c>
      <c r="S186" s="38">
        <f t="shared" si="248"/>
        <v>0</v>
      </c>
      <c r="T186" s="38">
        <f t="shared" si="248"/>
        <v>0</v>
      </c>
      <c r="U186" s="38">
        <f t="shared" si="248"/>
        <v>0</v>
      </c>
      <c r="V186" s="38">
        <f t="shared" si="248"/>
        <v>10766</v>
      </c>
      <c r="W186" s="38">
        <f t="shared" si="248"/>
        <v>10766</v>
      </c>
      <c r="X186" s="38">
        <f t="shared" si="248"/>
        <v>10766</v>
      </c>
      <c r="Y186" s="38">
        <f t="shared" si="248"/>
        <v>0</v>
      </c>
      <c r="Z186" s="38">
        <f t="shared" si="248"/>
        <v>0</v>
      </c>
      <c r="AA186" s="38">
        <f t="shared" si="248"/>
        <v>0</v>
      </c>
      <c r="AB186" s="38">
        <f t="shared" si="248"/>
        <v>0</v>
      </c>
      <c r="AC186" s="100">
        <f t="shared" si="224"/>
        <v>10.660989255830074</v>
      </c>
      <c r="AD186" s="31"/>
      <c r="AE186" s="51">
        <v>0</v>
      </c>
      <c r="AF186" s="38">
        <f t="shared" ref="AF186" si="249">SUM(AF187:AF191)</f>
        <v>3</v>
      </c>
    </row>
    <row r="187" spans="1:32" ht="63.75" customHeight="1">
      <c r="A187" s="12">
        <v>1</v>
      </c>
      <c r="B187" s="5" t="s">
        <v>191</v>
      </c>
      <c r="C187" s="39">
        <f t="shared" ref="C187:C191" si="250">D187+I187</f>
        <v>4755</v>
      </c>
      <c r="D187" s="39">
        <f t="shared" ref="D187:D191" si="251">SUM(E187:H187)</f>
        <v>4755</v>
      </c>
      <c r="E187" s="35">
        <v>4755</v>
      </c>
      <c r="F187" s="35"/>
      <c r="G187" s="35"/>
      <c r="H187" s="35"/>
      <c r="I187" s="39">
        <f t="shared" ref="I187:I191" si="252">J187+O187</f>
        <v>0</v>
      </c>
      <c r="J187" s="39">
        <f t="shared" ref="J187:J191" si="253">SUM(K187:N187)</f>
        <v>0</v>
      </c>
      <c r="K187" s="35"/>
      <c r="L187" s="35"/>
      <c r="M187" s="35"/>
      <c r="N187" s="35"/>
      <c r="O187" s="35"/>
      <c r="P187" s="35"/>
      <c r="Q187" s="35"/>
      <c r="R187" s="35"/>
      <c r="S187" s="35"/>
      <c r="T187" s="35"/>
      <c r="U187" s="35"/>
      <c r="V187" s="35"/>
      <c r="W187" s="35"/>
      <c r="X187" s="35"/>
      <c r="Y187" s="35"/>
      <c r="Z187" s="35"/>
      <c r="AA187" s="35"/>
      <c r="AB187" s="35"/>
      <c r="AC187" s="95">
        <f t="shared" si="224"/>
        <v>0</v>
      </c>
      <c r="AD187" s="12" t="s">
        <v>273</v>
      </c>
      <c r="AE187" s="45"/>
      <c r="AF187">
        <v>1</v>
      </c>
    </row>
    <row r="188" spans="1:32" ht="48" customHeight="1">
      <c r="A188" s="12">
        <v>2</v>
      </c>
      <c r="B188" s="5" t="s">
        <v>192</v>
      </c>
      <c r="C188" s="39">
        <f t="shared" si="250"/>
        <v>3186</v>
      </c>
      <c r="D188" s="39">
        <f t="shared" si="251"/>
        <v>3186</v>
      </c>
      <c r="E188" s="35">
        <v>3186</v>
      </c>
      <c r="F188" s="35"/>
      <c r="G188" s="35"/>
      <c r="H188" s="35"/>
      <c r="I188" s="39">
        <f t="shared" si="252"/>
        <v>0</v>
      </c>
      <c r="J188" s="39">
        <f t="shared" si="253"/>
        <v>0</v>
      </c>
      <c r="K188" s="35"/>
      <c r="L188" s="35"/>
      <c r="M188" s="35"/>
      <c r="N188" s="35"/>
      <c r="O188" s="35"/>
      <c r="P188" s="35"/>
      <c r="Q188" s="35"/>
      <c r="R188" s="35"/>
      <c r="S188" s="35"/>
      <c r="T188" s="35"/>
      <c r="U188" s="35"/>
      <c r="V188" s="35"/>
      <c r="W188" s="35"/>
      <c r="X188" s="35"/>
      <c r="Y188" s="35"/>
      <c r="Z188" s="35"/>
      <c r="AA188" s="35"/>
      <c r="AB188" s="35"/>
      <c r="AC188" s="95">
        <f t="shared" si="224"/>
        <v>0</v>
      </c>
      <c r="AD188" s="12" t="s">
        <v>274</v>
      </c>
      <c r="AE188" s="45"/>
      <c r="AF188">
        <v>1</v>
      </c>
    </row>
    <row r="189" spans="1:32" ht="24.75" customHeight="1">
      <c r="A189" s="12" t="s">
        <v>138</v>
      </c>
      <c r="B189" s="5" t="s">
        <v>193</v>
      </c>
      <c r="C189" s="39">
        <f t="shared" si="250"/>
        <v>20000</v>
      </c>
      <c r="D189" s="39">
        <f t="shared" si="251"/>
        <v>20000</v>
      </c>
      <c r="E189" s="35"/>
      <c r="F189" s="35">
        <v>20000</v>
      </c>
      <c r="G189" s="35"/>
      <c r="H189" s="35"/>
      <c r="I189" s="39">
        <f t="shared" si="252"/>
        <v>0</v>
      </c>
      <c r="J189" s="39">
        <f t="shared" si="253"/>
        <v>0</v>
      </c>
      <c r="K189" s="35"/>
      <c r="L189" s="35"/>
      <c r="M189" s="35"/>
      <c r="N189" s="35"/>
      <c r="O189" s="35"/>
      <c r="P189" s="35"/>
      <c r="Q189" s="35"/>
      <c r="R189" s="35"/>
      <c r="S189" s="35"/>
      <c r="T189" s="35"/>
      <c r="U189" s="35"/>
      <c r="V189" s="35"/>
      <c r="W189" s="35"/>
      <c r="X189" s="35"/>
      <c r="Y189" s="35"/>
      <c r="Z189" s="35"/>
      <c r="AA189" s="35"/>
      <c r="AB189" s="35"/>
      <c r="AC189" s="95">
        <f t="shared" si="224"/>
        <v>0</v>
      </c>
      <c r="AD189" s="12" t="s">
        <v>272</v>
      </c>
      <c r="AE189" s="45"/>
      <c r="AF189">
        <v>1</v>
      </c>
    </row>
    <row r="190" spans="1:32" ht="50.25" customHeight="1">
      <c r="A190" s="12">
        <v>4</v>
      </c>
      <c r="B190" s="5" t="s">
        <v>339</v>
      </c>
      <c r="C190" s="39">
        <f t="shared" si="250"/>
        <v>26439</v>
      </c>
      <c r="D190" s="39">
        <f t="shared" si="251"/>
        <v>0</v>
      </c>
      <c r="E190" s="35"/>
      <c r="F190" s="35"/>
      <c r="G190" s="35"/>
      <c r="H190" s="35"/>
      <c r="I190" s="39">
        <f t="shared" si="252"/>
        <v>26439</v>
      </c>
      <c r="J190" s="39">
        <f t="shared" si="253"/>
        <v>26439</v>
      </c>
      <c r="K190" s="35">
        <v>26439</v>
      </c>
      <c r="L190" s="35"/>
      <c r="M190" s="35"/>
      <c r="N190" s="35"/>
      <c r="O190" s="35"/>
      <c r="P190" s="35">
        <f>Q190+V190</f>
        <v>5051</v>
      </c>
      <c r="Q190" s="35">
        <f>R190+S190+T190+U190</f>
        <v>0</v>
      </c>
      <c r="R190" s="35"/>
      <c r="S190" s="35"/>
      <c r="T190" s="35"/>
      <c r="U190" s="35"/>
      <c r="V190" s="35">
        <f t="shared" ref="V190:V191" si="254">W190+AB190</f>
        <v>5051</v>
      </c>
      <c r="W190" s="35">
        <f t="shared" ref="W190:W191" si="255">X190+Y190+Z190+AA190</f>
        <v>5051</v>
      </c>
      <c r="X190" s="106">
        <v>5051</v>
      </c>
      <c r="Y190" s="35"/>
      <c r="Z190" s="35"/>
      <c r="AA190" s="35"/>
      <c r="AB190" s="35"/>
      <c r="AC190" s="95">
        <f t="shared" si="224"/>
        <v>19.104353417300203</v>
      </c>
      <c r="AD190" s="12" t="s">
        <v>271</v>
      </c>
      <c r="AE190" s="45"/>
    </row>
    <row r="191" spans="1:32" ht="47.25" customHeight="1">
      <c r="A191" s="12">
        <v>5</v>
      </c>
      <c r="B191" s="5" t="s">
        <v>340</v>
      </c>
      <c r="C191" s="39">
        <f t="shared" si="250"/>
        <v>46605</v>
      </c>
      <c r="D191" s="39">
        <f t="shared" si="251"/>
        <v>0</v>
      </c>
      <c r="E191" s="35"/>
      <c r="F191" s="35"/>
      <c r="G191" s="35"/>
      <c r="H191" s="35"/>
      <c r="I191" s="39">
        <f t="shared" si="252"/>
        <v>46605</v>
      </c>
      <c r="J191" s="39">
        <f t="shared" si="253"/>
        <v>46605</v>
      </c>
      <c r="K191" s="35">
        <v>46605</v>
      </c>
      <c r="L191" s="35"/>
      <c r="M191" s="35"/>
      <c r="N191" s="35"/>
      <c r="O191" s="35"/>
      <c r="P191" s="35">
        <f t="shared" ref="P191" si="256">Q191+V191</f>
        <v>5715</v>
      </c>
      <c r="Q191" s="35">
        <f>R191+S191+T191+U191</f>
        <v>0</v>
      </c>
      <c r="R191" s="35"/>
      <c r="S191" s="35"/>
      <c r="T191" s="35"/>
      <c r="U191" s="35"/>
      <c r="V191" s="35">
        <f t="shared" si="254"/>
        <v>5715</v>
      </c>
      <c r="W191" s="35">
        <f t="shared" si="255"/>
        <v>5715</v>
      </c>
      <c r="X191" s="106">
        <v>5715</v>
      </c>
      <c r="Y191" s="35"/>
      <c r="Z191" s="35"/>
      <c r="AA191" s="35"/>
      <c r="AB191" s="35"/>
      <c r="AC191" s="95">
        <f t="shared" si="224"/>
        <v>12.262632764724815</v>
      </c>
      <c r="AD191" s="27" t="s">
        <v>313</v>
      </c>
      <c r="AE191" s="45"/>
    </row>
    <row r="192" spans="1:32">
      <c r="A192" s="22" t="s">
        <v>293</v>
      </c>
      <c r="B192" s="23" t="s">
        <v>196</v>
      </c>
      <c r="C192" s="40">
        <f>C193</f>
        <v>3578983</v>
      </c>
      <c r="D192" s="40">
        <f t="shared" ref="D192:AB192" si="257">D193</f>
        <v>947983</v>
      </c>
      <c r="E192" s="40">
        <f t="shared" si="257"/>
        <v>470037</v>
      </c>
      <c r="F192" s="40">
        <f t="shared" si="257"/>
        <v>477946</v>
      </c>
      <c r="G192" s="40">
        <f t="shared" si="257"/>
        <v>0</v>
      </c>
      <c r="H192" s="40">
        <f t="shared" si="257"/>
        <v>0</v>
      </c>
      <c r="I192" s="40">
        <f t="shared" si="257"/>
        <v>2631000</v>
      </c>
      <c r="J192" s="40">
        <f t="shared" si="257"/>
        <v>2631000</v>
      </c>
      <c r="K192" s="40">
        <f t="shared" si="257"/>
        <v>2631000</v>
      </c>
      <c r="L192" s="40">
        <f t="shared" si="257"/>
        <v>0</v>
      </c>
      <c r="M192" s="40">
        <f t="shared" si="257"/>
        <v>0</v>
      </c>
      <c r="N192" s="40">
        <f t="shared" si="257"/>
        <v>0</v>
      </c>
      <c r="O192" s="40">
        <f t="shared" si="257"/>
        <v>0</v>
      </c>
      <c r="P192" s="40">
        <f t="shared" si="257"/>
        <v>1051655</v>
      </c>
      <c r="Q192" s="40">
        <f t="shared" si="257"/>
        <v>345895</v>
      </c>
      <c r="R192" s="40">
        <f t="shared" si="257"/>
        <v>55125</v>
      </c>
      <c r="S192" s="40">
        <f t="shared" si="257"/>
        <v>290770</v>
      </c>
      <c r="T192" s="40">
        <f t="shared" si="257"/>
        <v>0</v>
      </c>
      <c r="U192" s="40">
        <f t="shared" si="257"/>
        <v>0</v>
      </c>
      <c r="V192" s="40">
        <f t="shared" si="257"/>
        <v>705760</v>
      </c>
      <c r="W192" s="40">
        <f t="shared" si="257"/>
        <v>705760</v>
      </c>
      <c r="X192" s="40">
        <f t="shared" si="257"/>
        <v>705760</v>
      </c>
      <c r="Y192" s="40">
        <f t="shared" si="257"/>
        <v>0</v>
      </c>
      <c r="Z192" s="40">
        <f t="shared" si="257"/>
        <v>0</v>
      </c>
      <c r="AA192" s="40">
        <f t="shared" si="257"/>
        <v>0</v>
      </c>
      <c r="AB192" s="40">
        <f t="shared" si="257"/>
        <v>0</v>
      </c>
      <c r="AC192" s="101">
        <f t="shared" si="224"/>
        <v>29.38418539568363</v>
      </c>
      <c r="AD192" s="32"/>
      <c r="AE192" s="54"/>
      <c r="AF192" s="40">
        <f t="shared" ref="AF192" si="258">AF193</f>
        <v>18</v>
      </c>
    </row>
    <row r="193" spans="1:32">
      <c r="A193" s="15" t="s">
        <v>38</v>
      </c>
      <c r="B193" s="2" t="s">
        <v>29</v>
      </c>
      <c r="C193" s="34">
        <f>C194+C208</f>
        <v>3578983</v>
      </c>
      <c r="D193" s="34">
        <f t="shared" ref="D193:AB193" si="259">D194+D208</f>
        <v>947983</v>
      </c>
      <c r="E193" s="34">
        <f t="shared" si="259"/>
        <v>470037</v>
      </c>
      <c r="F193" s="34">
        <f t="shared" si="259"/>
        <v>477946</v>
      </c>
      <c r="G193" s="34">
        <f t="shared" si="259"/>
        <v>0</v>
      </c>
      <c r="H193" s="34">
        <f t="shared" si="259"/>
        <v>0</v>
      </c>
      <c r="I193" s="34">
        <f t="shared" si="259"/>
        <v>2631000</v>
      </c>
      <c r="J193" s="34">
        <f t="shared" si="259"/>
        <v>2631000</v>
      </c>
      <c r="K193" s="34">
        <f t="shared" si="259"/>
        <v>2631000</v>
      </c>
      <c r="L193" s="34">
        <f t="shared" si="259"/>
        <v>0</v>
      </c>
      <c r="M193" s="34">
        <f t="shared" si="259"/>
        <v>0</v>
      </c>
      <c r="N193" s="34">
        <f t="shared" si="259"/>
        <v>0</v>
      </c>
      <c r="O193" s="34">
        <f t="shared" si="259"/>
        <v>0</v>
      </c>
      <c r="P193" s="34">
        <f t="shared" si="259"/>
        <v>1051655</v>
      </c>
      <c r="Q193" s="34">
        <f t="shared" si="259"/>
        <v>345895</v>
      </c>
      <c r="R193" s="34">
        <f t="shared" si="259"/>
        <v>55125</v>
      </c>
      <c r="S193" s="34">
        <f t="shared" si="259"/>
        <v>290770</v>
      </c>
      <c r="T193" s="34">
        <f t="shared" si="259"/>
        <v>0</v>
      </c>
      <c r="U193" s="34">
        <f t="shared" si="259"/>
        <v>0</v>
      </c>
      <c r="V193" s="34">
        <f t="shared" si="259"/>
        <v>705760</v>
      </c>
      <c r="W193" s="34">
        <f t="shared" si="259"/>
        <v>705760</v>
      </c>
      <c r="X193" s="34">
        <f t="shared" si="259"/>
        <v>705760</v>
      </c>
      <c r="Y193" s="34">
        <f t="shared" si="259"/>
        <v>0</v>
      </c>
      <c r="Z193" s="34">
        <f t="shared" si="259"/>
        <v>0</v>
      </c>
      <c r="AA193" s="34">
        <f t="shared" si="259"/>
        <v>0</v>
      </c>
      <c r="AB193" s="34">
        <f t="shared" si="259"/>
        <v>0</v>
      </c>
      <c r="AC193" s="94">
        <f t="shared" si="224"/>
        <v>29.38418539568363</v>
      </c>
      <c r="AD193" s="16"/>
      <c r="AE193" s="44"/>
      <c r="AF193" s="34">
        <f t="shared" ref="AF193" si="260">AF194+AF208</f>
        <v>18</v>
      </c>
    </row>
    <row r="194" spans="1:32">
      <c r="A194" s="16" t="s">
        <v>30</v>
      </c>
      <c r="B194" s="2" t="s">
        <v>31</v>
      </c>
      <c r="C194" s="34">
        <f>C195+C204</f>
        <v>1133318</v>
      </c>
      <c r="D194" s="34">
        <f t="shared" ref="D194:AB194" si="261">D195+D204</f>
        <v>487318</v>
      </c>
      <c r="E194" s="34">
        <f t="shared" si="261"/>
        <v>262435</v>
      </c>
      <c r="F194" s="34">
        <f t="shared" si="261"/>
        <v>224883</v>
      </c>
      <c r="G194" s="34">
        <f t="shared" si="261"/>
        <v>0</v>
      </c>
      <c r="H194" s="34">
        <f t="shared" si="261"/>
        <v>0</v>
      </c>
      <c r="I194" s="34">
        <f t="shared" si="261"/>
        <v>646000</v>
      </c>
      <c r="J194" s="34">
        <f t="shared" si="261"/>
        <v>646000</v>
      </c>
      <c r="K194" s="34">
        <f t="shared" si="261"/>
        <v>646000</v>
      </c>
      <c r="L194" s="34">
        <f t="shared" si="261"/>
        <v>0</v>
      </c>
      <c r="M194" s="34">
        <f t="shared" si="261"/>
        <v>0</v>
      </c>
      <c r="N194" s="34">
        <f t="shared" si="261"/>
        <v>0</v>
      </c>
      <c r="O194" s="34">
        <f t="shared" si="261"/>
        <v>0</v>
      </c>
      <c r="P194" s="34">
        <f t="shared" si="261"/>
        <v>167266</v>
      </c>
      <c r="Q194" s="34">
        <f t="shared" si="261"/>
        <v>63151</v>
      </c>
      <c r="R194" s="34">
        <f t="shared" si="261"/>
        <v>4824</v>
      </c>
      <c r="S194" s="34">
        <f t="shared" si="261"/>
        <v>58327</v>
      </c>
      <c r="T194" s="34">
        <f t="shared" si="261"/>
        <v>0</v>
      </c>
      <c r="U194" s="34">
        <f t="shared" si="261"/>
        <v>0</v>
      </c>
      <c r="V194" s="34">
        <f t="shared" si="261"/>
        <v>104115</v>
      </c>
      <c r="W194" s="34">
        <f t="shared" si="261"/>
        <v>104115</v>
      </c>
      <c r="X194" s="34">
        <f t="shared" si="261"/>
        <v>104115</v>
      </c>
      <c r="Y194" s="34">
        <f t="shared" si="261"/>
        <v>0</v>
      </c>
      <c r="Z194" s="34">
        <f t="shared" si="261"/>
        <v>0</v>
      </c>
      <c r="AA194" s="34">
        <f t="shared" si="261"/>
        <v>0</v>
      </c>
      <c r="AB194" s="34">
        <f t="shared" si="261"/>
        <v>0</v>
      </c>
      <c r="AC194" s="94">
        <f t="shared" si="224"/>
        <v>14.758964385988751</v>
      </c>
      <c r="AD194" s="16"/>
      <c r="AE194" s="44"/>
      <c r="AF194" s="34">
        <f t="shared" ref="AF194" si="262">AF195+AF204</f>
        <v>10</v>
      </c>
    </row>
    <row r="195" spans="1:32">
      <c r="A195" s="21" t="s">
        <v>52</v>
      </c>
      <c r="B195" s="56" t="s">
        <v>32</v>
      </c>
      <c r="C195" s="38">
        <f>SUM(C196:C203)</f>
        <v>1096402</v>
      </c>
      <c r="D195" s="38">
        <f t="shared" ref="D195:AB195" si="263">SUM(D196:D203)</f>
        <v>450402</v>
      </c>
      <c r="E195" s="38">
        <f t="shared" si="263"/>
        <v>253860</v>
      </c>
      <c r="F195" s="38">
        <f t="shared" si="263"/>
        <v>196542</v>
      </c>
      <c r="G195" s="38">
        <f t="shared" si="263"/>
        <v>0</v>
      </c>
      <c r="H195" s="38">
        <f t="shared" si="263"/>
        <v>0</v>
      </c>
      <c r="I195" s="38">
        <f t="shared" si="263"/>
        <v>646000</v>
      </c>
      <c r="J195" s="38">
        <f t="shared" si="263"/>
        <v>646000</v>
      </c>
      <c r="K195" s="38">
        <f t="shared" si="263"/>
        <v>646000</v>
      </c>
      <c r="L195" s="38">
        <f t="shared" si="263"/>
        <v>0</v>
      </c>
      <c r="M195" s="38">
        <f t="shared" si="263"/>
        <v>0</v>
      </c>
      <c r="N195" s="38">
        <f t="shared" si="263"/>
        <v>0</v>
      </c>
      <c r="O195" s="38">
        <f t="shared" si="263"/>
        <v>0</v>
      </c>
      <c r="P195" s="38">
        <f t="shared" si="263"/>
        <v>154099</v>
      </c>
      <c r="Q195" s="38">
        <f t="shared" si="263"/>
        <v>49984</v>
      </c>
      <c r="R195" s="38">
        <f t="shared" si="263"/>
        <v>643</v>
      </c>
      <c r="S195" s="38">
        <f t="shared" si="263"/>
        <v>49341</v>
      </c>
      <c r="T195" s="38">
        <f t="shared" si="263"/>
        <v>0</v>
      </c>
      <c r="U195" s="38">
        <f t="shared" si="263"/>
        <v>0</v>
      </c>
      <c r="V195" s="38">
        <f t="shared" si="263"/>
        <v>104115</v>
      </c>
      <c r="W195" s="38">
        <f t="shared" si="263"/>
        <v>104115</v>
      </c>
      <c r="X195" s="38">
        <f t="shared" si="263"/>
        <v>104115</v>
      </c>
      <c r="Y195" s="38">
        <f t="shared" si="263"/>
        <v>0</v>
      </c>
      <c r="Z195" s="38">
        <f t="shared" si="263"/>
        <v>0</v>
      </c>
      <c r="AA195" s="38">
        <f t="shared" si="263"/>
        <v>0</v>
      </c>
      <c r="AB195" s="38">
        <f t="shared" si="263"/>
        <v>0</v>
      </c>
      <c r="AC195" s="100">
        <f t="shared" si="224"/>
        <v>14.054972537445206</v>
      </c>
      <c r="AD195" s="31"/>
      <c r="AE195" s="51"/>
      <c r="AF195" s="38">
        <f t="shared" ref="AF195" si="264">SUM(AF196:AF203)</f>
        <v>7</v>
      </c>
    </row>
    <row r="196" spans="1:32" ht="48.75" customHeight="1">
      <c r="A196" s="12" t="s">
        <v>49</v>
      </c>
      <c r="B196" s="5" t="s">
        <v>197</v>
      </c>
      <c r="C196" s="39">
        <f t="shared" ref="C196:C203" si="265">D196+I196</f>
        <v>3613</v>
      </c>
      <c r="D196" s="39">
        <f t="shared" ref="D196:D203" si="266">SUM(E196:H196)</f>
        <v>3613</v>
      </c>
      <c r="E196" s="35">
        <v>0</v>
      </c>
      <c r="F196" s="35">
        <v>3613</v>
      </c>
      <c r="G196" s="35"/>
      <c r="H196" s="35"/>
      <c r="I196" s="39">
        <f t="shared" ref="I196:I204" si="267">J196+O196</f>
        <v>0</v>
      </c>
      <c r="J196" s="39">
        <f t="shared" ref="J196:J204" si="268">SUM(K196:N196)</f>
        <v>0</v>
      </c>
      <c r="K196" s="35"/>
      <c r="L196" s="35"/>
      <c r="M196" s="35"/>
      <c r="N196" s="35"/>
      <c r="O196" s="35"/>
      <c r="P196" s="35">
        <f t="shared" ref="P196:P199" si="269">Q196+V196</f>
        <v>3493</v>
      </c>
      <c r="Q196" s="35">
        <f>R196+S196+T196+U196</f>
        <v>3493</v>
      </c>
      <c r="R196" s="35"/>
      <c r="S196" s="111">
        <v>3493</v>
      </c>
      <c r="T196" s="35"/>
      <c r="U196" s="35"/>
      <c r="V196" s="35"/>
      <c r="W196" s="35"/>
      <c r="X196" s="35"/>
      <c r="Y196" s="35"/>
      <c r="Z196" s="35"/>
      <c r="AA196" s="35"/>
      <c r="AB196" s="35"/>
      <c r="AC196" s="95">
        <f t="shared" si="224"/>
        <v>96.678660393025183</v>
      </c>
      <c r="AD196" s="12" t="s">
        <v>314</v>
      </c>
      <c r="AE196" s="45"/>
      <c r="AF196">
        <v>1</v>
      </c>
    </row>
    <row r="197" spans="1:32" ht="74.25" customHeight="1">
      <c r="A197" s="12" t="s">
        <v>54</v>
      </c>
      <c r="B197" s="5" t="s">
        <v>198</v>
      </c>
      <c r="C197" s="39">
        <f t="shared" si="265"/>
        <v>21000</v>
      </c>
      <c r="D197" s="39">
        <f t="shared" si="266"/>
        <v>21000</v>
      </c>
      <c r="E197" s="35">
        <v>21000</v>
      </c>
      <c r="F197" s="35"/>
      <c r="G197" s="35"/>
      <c r="H197" s="35"/>
      <c r="I197" s="39">
        <f t="shared" si="267"/>
        <v>0</v>
      </c>
      <c r="J197" s="39">
        <f t="shared" si="268"/>
        <v>0</v>
      </c>
      <c r="K197" s="35"/>
      <c r="L197" s="35"/>
      <c r="M197" s="35"/>
      <c r="N197" s="35"/>
      <c r="O197" s="35"/>
      <c r="P197" s="35">
        <f t="shared" si="269"/>
        <v>643</v>
      </c>
      <c r="Q197" s="35">
        <f t="shared" ref="Q197:Q199" si="270">R197+S197+T197+U197</f>
        <v>643</v>
      </c>
      <c r="R197" s="106">
        <v>643</v>
      </c>
      <c r="S197" s="35"/>
      <c r="T197" s="35"/>
      <c r="U197" s="35"/>
      <c r="V197" s="35">
        <f t="shared" ref="V197" si="271">W197+AB197</f>
        <v>0</v>
      </c>
      <c r="W197" s="35">
        <f t="shared" ref="W197" si="272">X197+Y197+Z197+AA197</f>
        <v>0</v>
      </c>
      <c r="X197" s="35"/>
      <c r="Y197" s="35"/>
      <c r="Z197" s="35"/>
      <c r="AA197" s="35"/>
      <c r="AB197" s="35"/>
      <c r="AC197" s="95">
        <f t="shared" si="224"/>
        <v>3.0619047619047617</v>
      </c>
      <c r="AD197" s="12" t="s">
        <v>271</v>
      </c>
      <c r="AE197" s="45"/>
      <c r="AF197">
        <v>1</v>
      </c>
    </row>
    <row r="198" spans="1:32" ht="36">
      <c r="A198" s="12" t="s">
        <v>138</v>
      </c>
      <c r="B198" s="5" t="s">
        <v>199</v>
      </c>
      <c r="C198" s="39">
        <f t="shared" si="265"/>
        <v>43000</v>
      </c>
      <c r="D198" s="39">
        <f t="shared" si="266"/>
        <v>43000</v>
      </c>
      <c r="E198" s="35"/>
      <c r="F198" s="35">
        <v>43000</v>
      </c>
      <c r="G198" s="35"/>
      <c r="H198" s="35"/>
      <c r="I198" s="39">
        <f t="shared" si="267"/>
        <v>0</v>
      </c>
      <c r="J198" s="39">
        <f t="shared" si="268"/>
        <v>0</v>
      </c>
      <c r="K198" s="35"/>
      <c r="L198" s="35"/>
      <c r="M198" s="35"/>
      <c r="N198" s="35"/>
      <c r="O198" s="35"/>
      <c r="P198" s="35">
        <f t="shared" si="269"/>
        <v>7018</v>
      </c>
      <c r="Q198" s="35">
        <f t="shared" si="270"/>
        <v>7018</v>
      </c>
      <c r="R198" s="35"/>
      <c r="S198" s="111">
        <v>7018</v>
      </c>
      <c r="T198" s="35"/>
      <c r="U198" s="35"/>
      <c r="V198" s="35"/>
      <c r="W198" s="35"/>
      <c r="X198" s="35"/>
      <c r="Y198" s="35"/>
      <c r="Z198" s="35"/>
      <c r="AA198" s="35"/>
      <c r="AB198" s="35"/>
      <c r="AC198" s="95">
        <f t="shared" si="224"/>
        <v>16.32093023255814</v>
      </c>
      <c r="AD198" s="12" t="s">
        <v>271</v>
      </c>
      <c r="AE198" s="45"/>
      <c r="AF198">
        <v>1</v>
      </c>
    </row>
    <row r="199" spans="1:32" ht="68.25" customHeight="1">
      <c r="A199" s="12" t="s">
        <v>140</v>
      </c>
      <c r="B199" s="5" t="s">
        <v>200</v>
      </c>
      <c r="C199" s="39">
        <f t="shared" si="265"/>
        <v>608112</v>
      </c>
      <c r="D199" s="39">
        <f t="shared" si="266"/>
        <v>258112</v>
      </c>
      <c r="E199" s="35">
        <v>229112</v>
      </c>
      <c r="F199" s="35">
        <v>29000</v>
      </c>
      <c r="G199" s="35"/>
      <c r="H199" s="35"/>
      <c r="I199" s="39">
        <f t="shared" si="267"/>
        <v>350000</v>
      </c>
      <c r="J199" s="39">
        <f t="shared" si="268"/>
        <v>350000</v>
      </c>
      <c r="K199" s="35">
        <v>350000</v>
      </c>
      <c r="L199" s="35"/>
      <c r="M199" s="35"/>
      <c r="N199" s="35"/>
      <c r="O199" s="35"/>
      <c r="P199" s="35">
        <f t="shared" si="269"/>
        <v>46968</v>
      </c>
      <c r="Q199" s="35">
        <f t="shared" si="270"/>
        <v>15023</v>
      </c>
      <c r="R199" s="35"/>
      <c r="S199" s="111">
        <v>15023</v>
      </c>
      <c r="T199" s="35"/>
      <c r="U199" s="35"/>
      <c r="V199" s="35">
        <f t="shared" ref="V199" si="273">W199+AB199</f>
        <v>31945</v>
      </c>
      <c r="W199" s="35">
        <f t="shared" ref="W199" si="274">X199+Y199+Z199+AA199</f>
        <v>31945</v>
      </c>
      <c r="X199" s="106">
        <v>31945</v>
      </c>
      <c r="Y199" s="35"/>
      <c r="Z199" s="35"/>
      <c r="AA199" s="35"/>
      <c r="AB199" s="35"/>
      <c r="AC199" s="95">
        <f t="shared" si="224"/>
        <v>7.7235772357723578</v>
      </c>
      <c r="AD199" s="12" t="s">
        <v>271</v>
      </c>
      <c r="AE199" s="45"/>
      <c r="AF199">
        <v>1</v>
      </c>
    </row>
    <row r="200" spans="1:32" ht="58.5" customHeight="1">
      <c r="A200" s="12" t="s">
        <v>201</v>
      </c>
      <c r="B200" s="5" t="s">
        <v>202</v>
      </c>
      <c r="C200" s="39">
        <f t="shared" si="265"/>
        <v>12309</v>
      </c>
      <c r="D200" s="39">
        <f t="shared" si="266"/>
        <v>12309</v>
      </c>
      <c r="E200" s="35"/>
      <c r="F200" s="35">
        <v>12309</v>
      </c>
      <c r="G200" s="35"/>
      <c r="H200" s="35"/>
      <c r="I200" s="39">
        <f t="shared" si="267"/>
        <v>0</v>
      </c>
      <c r="J200" s="39">
        <f t="shared" si="268"/>
        <v>0</v>
      </c>
      <c r="K200" s="35"/>
      <c r="L200" s="35"/>
      <c r="M200" s="35"/>
      <c r="N200" s="35"/>
      <c r="O200" s="35"/>
      <c r="P200" s="35"/>
      <c r="Q200" s="35"/>
      <c r="R200" s="35"/>
      <c r="S200" s="35"/>
      <c r="T200" s="35"/>
      <c r="U200" s="35"/>
      <c r="V200" s="35"/>
      <c r="W200" s="35"/>
      <c r="X200" s="35"/>
      <c r="Y200" s="35"/>
      <c r="Z200" s="35"/>
      <c r="AA200" s="35"/>
      <c r="AB200" s="35"/>
      <c r="AC200" s="95">
        <f t="shared" si="224"/>
        <v>0</v>
      </c>
      <c r="AD200" s="12" t="s">
        <v>315</v>
      </c>
      <c r="AE200" s="45"/>
      <c r="AF200">
        <v>1</v>
      </c>
    </row>
    <row r="201" spans="1:32" ht="63.75" customHeight="1">
      <c r="A201" s="12" t="s">
        <v>203</v>
      </c>
      <c r="B201" s="5" t="s">
        <v>204</v>
      </c>
      <c r="C201" s="39">
        <f t="shared" si="265"/>
        <v>358620</v>
      </c>
      <c r="D201" s="39">
        <f t="shared" si="266"/>
        <v>108620</v>
      </c>
      <c r="E201" s="35">
        <v>0</v>
      </c>
      <c r="F201" s="35">
        <v>108620</v>
      </c>
      <c r="G201" s="35"/>
      <c r="H201" s="35"/>
      <c r="I201" s="39">
        <f t="shared" si="267"/>
        <v>250000</v>
      </c>
      <c r="J201" s="39">
        <f t="shared" si="268"/>
        <v>250000</v>
      </c>
      <c r="K201" s="35">
        <v>250000</v>
      </c>
      <c r="L201" s="35"/>
      <c r="M201" s="35"/>
      <c r="N201" s="35"/>
      <c r="O201" s="35"/>
      <c r="P201" s="35">
        <f>Q201+V201</f>
        <v>95977</v>
      </c>
      <c r="Q201" s="35">
        <f>R201+S201+T201+U201</f>
        <v>23807</v>
      </c>
      <c r="R201" s="35"/>
      <c r="S201" s="111">
        <v>23807</v>
      </c>
      <c r="T201" s="35"/>
      <c r="U201" s="35"/>
      <c r="V201" s="35">
        <f t="shared" ref="V201" si="275">W201+AB201</f>
        <v>72170</v>
      </c>
      <c r="W201" s="35">
        <f t="shared" ref="W201" si="276">X201+Y201+Z201+AA201</f>
        <v>72170</v>
      </c>
      <c r="X201" s="106">
        <v>72170</v>
      </c>
      <c r="Y201" s="35"/>
      <c r="Z201" s="35"/>
      <c r="AA201" s="35"/>
      <c r="AB201" s="35"/>
      <c r="AC201" s="95">
        <f t="shared" si="224"/>
        <v>26.762868774747645</v>
      </c>
      <c r="AD201" s="12" t="s">
        <v>315</v>
      </c>
      <c r="AE201" s="45"/>
      <c r="AF201">
        <v>1</v>
      </c>
    </row>
    <row r="202" spans="1:32" ht="36">
      <c r="A202" s="12" t="s">
        <v>143</v>
      </c>
      <c r="B202" s="5" t="s">
        <v>205</v>
      </c>
      <c r="C202" s="39">
        <f t="shared" si="265"/>
        <v>3748</v>
      </c>
      <c r="D202" s="39">
        <f t="shared" si="266"/>
        <v>3748</v>
      </c>
      <c r="E202" s="35">
        <v>3748</v>
      </c>
      <c r="F202" s="35"/>
      <c r="G202" s="35"/>
      <c r="H202" s="35"/>
      <c r="I202" s="39">
        <f t="shared" si="267"/>
        <v>0</v>
      </c>
      <c r="J202" s="39">
        <f t="shared" si="268"/>
        <v>0</v>
      </c>
      <c r="K202" s="35"/>
      <c r="L202" s="35"/>
      <c r="M202" s="35"/>
      <c r="N202" s="35"/>
      <c r="O202" s="35"/>
      <c r="P202" s="35"/>
      <c r="Q202" s="35"/>
      <c r="R202" s="35"/>
      <c r="S202" s="35"/>
      <c r="T202" s="35"/>
      <c r="U202" s="35"/>
      <c r="V202" s="35"/>
      <c r="W202" s="35"/>
      <c r="X202" s="35"/>
      <c r="Y202" s="35"/>
      <c r="Z202" s="35"/>
      <c r="AA202" s="35"/>
      <c r="AB202" s="35"/>
      <c r="AC202" s="95">
        <f t="shared" si="224"/>
        <v>0</v>
      </c>
      <c r="AD202" s="12" t="s">
        <v>311</v>
      </c>
      <c r="AE202" s="45"/>
      <c r="AF202">
        <v>1</v>
      </c>
    </row>
    <row r="203" spans="1:32" ht="36">
      <c r="A203" s="12">
        <v>8</v>
      </c>
      <c r="B203" s="5" t="s">
        <v>341</v>
      </c>
      <c r="C203" s="39">
        <f t="shared" si="265"/>
        <v>46000</v>
      </c>
      <c r="D203" s="39">
        <f t="shared" si="266"/>
        <v>0</v>
      </c>
      <c r="E203" s="35"/>
      <c r="F203" s="35"/>
      <c r="G203" s="35"/>
      <c r="H203" s="35"/>
      <c r="I203" s="39">
        <f t="shared" si="267"/>
        <v>46000</v>
      </c>
      <c r="J203" s="39">
        <f t="shared" si="268"/>
        <v>46000</v>
      </c>
      <c r="K203" s="35">
        <v>46000</v>
      </c>
      <c r="L203" s="35"/>
      <c r="M203" s="35"/>
      <c r="N203" s="35"/>
      <c r="O203" s="35"/>
      <c r="P203" s="35"/>
      <c r="Q203" s="35"/>
      <c r="R203" s="35"/>
      <c r="S203" s="35"/>
      <c r="T203" s="35"/>
      <c r="U203" s="35"/>
      <c r="V203" s="35"/>
      <c r="W203" s="35"/>
      <c r="X203" s="35"/>
      <c r="Y203" s="35"/>
      <c r="Z203" s="35"/>
      <c r="AA203" s="35"/>
      <c r="AB203" s="35"/>
      <c r="AC203" s="95">
        <f t="shared" si="224"/>
        <v>0</v>
      </c>
      <c r="AD203" s="12" t="s">
        <v>342</v>
      </c>
      <c r="AE203" s="45"/>
    </row>
    <row r="204" spans="1:32">
      <c r="A204" s="21" t="s">
        <v>46</v>
      </c>
      <c r="B204" s="56" t="s">
        <v>33</v>
      </c>
      <c r="C204" s="38">
        <f>SUM(C205:C207)</f>
        <v>36916</v>
      </c>
      <c r="D204" s="38">
        <f t="shared" ref="D204:AB204" si="277">SUM(D205:D207)</f>
        <v>36916</v>
      </c>
      <c r="E204" s="38">
        <f t="shared" si="277"/>
        <v>8575</v>
      </c>
      <c r="F204" s="38">
        <f t="shared" si="277"/>
        <v>28341</v>
      </c>
      <c r="G204" s="38">
        <f t="shared" si="277"/>
        <v>0</v>
      </c>
      <c r="H204" s="38">
        <f t="shared" si="277"/>
        <v>0</v>
      </c>
      <c r="I204" s="39">
        <f t="shared" si="267"/>
        <v>0</v>
      </c>
      <c r="J204" s="39">
        <f t="shared" si="268"/>
        <v>0</v>
      </c>
      <c r="K204" s="38">
        <f t="shared" si="277"/>
        <v>0</v>
      </c>
      <c r="L204" s="38">
        <f t="shared" si="277"/>
        <v>0</v>
      </c>
      <c r="M204" s="38">
        <f t="shared" si="277"/>
        <v>0</v>
      </c>
      <c r="N204" s="38">
        <f t="shared" si="277"/>
        <v>0</v>
      </c>
      <c r="O204" s="38">
        <f t="shared" si="277"/>
        <v>0</v>
      </c>
      <c r="P204" s="38">
        <f t="shared" si="277"/>
        <v>13167</v>
      </c>
      <c r="Q204" s="38">
        <f t="shared" si="277"/>
        <v>13167</v>
      </c>
      <c r="R204" s="38">
        <f t="shared" si="277"/>
        <v>4181</v>
      </c>
      <c r="S204" s="38">
        <f t="shared" si="277"/>
        <v>8986</v>
      </c>
      <c r="T204" s="38">
        <f t="shared" si="277"/>
        <v>0</v>
      </c>
      <c r="U204" s="38">
        <f t="shared" si="277"/>
        <v>0</v>
      </c>
      <c r="V204" s="38">
        <f t="shared" si="277"/>
        <v>0</v>
      </c>
      <c r="W204" s="38">
        <f t="shared" si="277"/>
        <v>0</v>
      </c>
      <c r="X204" s="38">
        <f t="shared" si="277"/>
        <v>0</v>
      </c>
      <c r="Y204" s="38">
        <f t="shared" si="277"/>
        <v>0</v>
      </c>
      <c r="Z204" s="38">
        <f t="shared" si="277"/>
        <v>0</v>
      </c>
      <c r="AA204" s="38">
        <f t="shared" si="277"/>
        <v>0</v>
      </c>
      <c r="AB204" s="38">
        <f t="shared" si="277"/>
        <v>0</v>
      </c>
      <c r="AC204" s="100">
        <f t="shared" si="224"/>
        <v>35.667461263408818</v>
      </c>
      <c r="AD204" s="31"/>
      <c r="AE204" s="51"/>
      <c r="AF204" s="38">
        <f t="shared" ref="AF204" si="278">SUM(AF205:AF207)</f>
        <v>3</v>
      </c>
    </row>
    <row r="205" spans="1:32" ht="54">
      <c r="A205" s="12" t="s">
        <v>49</v>
      </c>
      <c r="B205" s="5" t="s">
        <v>206</v>
      </c>
      <c r="C205" s="39">
        <f t="shared" ref="C205:C207" si="279">D205+I205</f>
        <v>5028</v>
      </c>
      <c r="D205" s="39">
        <f t="shared" ref="D205:D207" si="280">SUM(E205:H205)</f>
        <v>5028</v>
      </c>
      <c r="E205" s="35"/>
      <c r="F205" s="35">
        <v>5028</v>
      </c>
      <c r="G205" s="35"/>
      <c r="H205" s="35"/>
      <c r="I205" s="35"/>
      <c r="J205" s="35"/>
      <c r="K205" s="35"/>
      <c r="L205" s="35"/>
      <c r="M205" s="35"/>
      <c r="N205" s="35"/>
      <c r="O205" s="35"/>
      <c r="P205" s="35">
        <f t="shared" ref="P205:P207" si="281">Q205+V205</f>
        <v>5000</v>
      </c>
      <c r="Q205" s="35">
        <f t="shared" ref="Q205:Q207" si="282">R205+S205+T205+U205</f>
        <v>5000</v>
      </c>
      <c r="R205" s="35"/>
      <c r="S205" s="111">
        <v>5000</v>
      </c>
      <c r="T205" s="35"/>
      <c r="U205" s="35"/>
      <c r="V205" s="35"/>
      <c r="W205" s="35"/>
      <c r="X205" s="35"/>
      <c r="Y205" s="35"/>
      <c r="Z205" s="35"/>
      <c r="AA205" s="35"/>
      <c r="AB205" s="35"/>
      <c r="AC205" s="95">
        <f t="shared" si="224"/>
        <v>99.443118536197289</v>
      </c>
      <c r="AD205" s="12" t="s">
        <v>262</v>
      </c>
      <c r="AE205" s="45"/>
      <c r="AF205">
        <v>1</v>
      </c>
    </row>
    <row r="206" spans="1:32" ht="54">
      <c r="A206" s="12" t="s">
        <v>54</v>
      </c>
      <c r="B206" s="5" t="s">
        <v>207</v>
      </c>
      <c r="C206" s="39">
        <f t="shared" si="279"/>
        <v>8575</v>
      </c>
      <c r="D206" s="39">
        <f t="shared" si="280"/>
        <v>8575</v>
      </c>
      <c r="E206" s="35">
        <v>8575</v>
      </c>
      <c r="F206" s="35"/>
      <c r="G206" s="35"/>
      <c r="H206" s="35"/>
      <c r="I206" s="35"/>
      <c r="J206" s="35"/>
      <c r="K206" s="35"/>
      <c r="L206" s="35"/>
      <c r="M206" s="35"/>
      <c r="N206" s="35"/>
      <c r="O206" s="35"/>
      <c r="P206" s="35">
        <f t="shared" si="281"/>
        <v>4181</v>
      </c>
      <c r="Q206" s="35">
        <f t="shared" si="282"/>
        <v>4181</v>
      </c>
      <c r="R206" s="106">
        <v>4181</v>
      </c>
      <c r="S206" s="35"/>
      <c r="T206" s="35"/>
      <c r="U206" s="35"/>
      <c r="V206" s="35">
        <f t="shared" ref="V206" si="283">W206+AB206</f>
        <v>0</v>
      </c>
      <c r="W206" s="35">
        <f t="shared" ref="W206" si="284">X206+Y206+Z206+AA206</f>
        <v>0</v>
      </c>
      <c r="X206" s="35"/>
      <c r="Y206" s="35"/>
      <c r="Z206" s="35"/>
      <c r="AA206" s="35"/>
      <c r="AB206" s="35"/>
      <c r="AC206" s="95">
        <f t="shared" si="224"/>
        <v>48.758017492711367</v>
      </c>
      <c r="AD206" s="12" t="s">
        <v>262</v>
      </c>
      <c r="AE206" s="45"/>
      <c r="AF206">
        <v>1</v>
      </c>
    </row>
    <row r="207" spans="1:32" ht="54.75" customHeight="1">
      <c r="A207" s="12" t="s">
        <v>138</v>
      </c>
      <c r="B207" s="5" t="s">
        <v>208</v>
      </c>
      <c r="C207" s="39">
        <f t="shared" si="279"/>
        <v>23313</v>
      </c>
      <c r="D207" s="39">
        <f t="shared" si="280"/>
        <v>23313</v>
      </c>
      <c r="E207" s="35"/>
      <c r="F207" s="35">
        <v>23313</v>
      </c>
      <c r="G207" s="35"/>
      <c r="H207" s="35"/>
      <c r="I207" s="35"/>
      <c r="J207" s="35"/>
      <c r="K207" s="35"/>
      <c r="L207" s="35"/>
      <c r="M207" s="35"/>
      <c r="N207" s="35"/>
      <c r="O207" s="35"/>
      <c r="P207" s="35">
        <f t="shared" si="281"/>
        <v>3986</v>
      </c>
      <c r="Q207" s="35">
        <f t="shared" si="282"/>
        <v>3986</v>
      </c>
      <c r="R207" s="35"/>
      <c r="S207" s="111">
        <v>3986</v>
      </c>
      <c r="T207" s="35"/>
      <c r="U207" s="35"/>
      <c r="V207" s="35"/>
      <c r="W207" s="35"/>
      <c r="X207" s="35"/>
      <c r="Y207" s="35"/>
      <c r="Z207" s="35"/>
      <c r="AA207" s="35"/>
      <c r="AB207" s="35"/>
      <c r="AC207" s="95">
        <f t="shared" si="224"/>
        <v>17.097756616480076</v>
      </c>
      <c r="AD207" s="12" t="s">
        <v>315</v>
      </c>
      <c r="AE207" s="45"/>
      <c r="AF207">
        <v>1</v>
      </c>
    </row>
    <row r="208" spans="1:32">
      <c r="A208" s="16" t="s">
        <v>34</v>
      </c>
      <c r="B208" s="2" t="s">
        <v>35</v>
      </c>
      <c r="C208" s="34">
        <f>C209+C211+C217</f>
        <v>2445665</v>
      </c>
      <c r="D208" s="34">
        <f t="shared" ref="D208:AB208" si="285">D209+D211+D217</f>
        <v>460665</v>
      </c>
      <c r="E208" s="34">
        <f t="shared" si="285"/>
        <v>207602</v>
      </c>
      <c r="F208" s="34">
        <f t="shared" si="285"/>
        <v>253063</v>
      </c>
      <c r="G208" s="34">
        <f t="shared" si="285"/>
        <v>0</v>
      </c>
      <c r="H208" s="34">
        <f t="shared" si="285"/>
        <v>0</v>
      </c>
      <c r="I208" s="34">
        <f t="shared" si="285"/>
        <v>1985000</v>
      </c>
      <c r="J208" s="34">
        <f t="shared" si="285"/>
        <v>1985000</v>
      </c>
      <c r="K208" s="34">
        <f t="shared" si="285"/>
        <v>1985000</v>
      </c>
      <c r="L208" s="34">
        <f t="shared" si="285"/>
        <v>0</v>
      </c>
      <c r="M208" s="34">
        <f t="shared" si="285"/>
        <v>0</v>
      </c>
      <c r="N208" s="34">
        <f t="shared" si="285"/>
        <v>0</v>
      </c>
      <c r="O208" s="34">
        <f t="shared" si="285"/>
        <v>0</v>
      </c>
      <c r="P208" s="34">
        <f t="shared" si="285"/>
        <v>884389</v>
      </c>
      <c r="Q208" s="34">
        <f t="shared" si="285"/>
        <v>282744</v>
      </c>
      <c r="R208" s="34">
        <f t="shared" si="285"/>
        <v>50301</v>
      </c>
      <c r="S208" s="34">
        <f t="shared" si="285"/>
        <v>232443</v>
      </c>
      <c r="T208" s="34">
        <f t="shared" si="285"/>
        <v>0</v>
      </c>
      <c r="U208" s="34">
        <f t="shared" si="285"/>
        <v>0</v>
      </c>
      <c r="V208" s="34">
        <f t="shared" si="285"/>
        <v>601645</v>
      </c>
      <c r="W208" s="34">
        <f t="shared" si="285"/>
        <v>601645</v>
      </c>
      <c r="X208" s="34">
        <f t="shared" si="285"/>
        <v>601645</v>
      </c>
      <c r="Y208" s="34">
        <f t="shared" si="285"/>
        <v>0</v>
      </c>
      <c r="Z208" s="34">
        <f t="shared" si="285"/>
        <v>0</v>
      </c>
      <c r="AA208" s="34">
        <f t="shared" si="285"/>
        <v>0</v>
      </c>
      <c r="AB208" s="34">
        <f t="shared" si="285"/>
        <v>0</v>
      </c>
      <c r="AC208" s="94">
        <f t="shared" si="224"/>
        <v>36.161493908609728</v>
      </c>
      <c r="AD208" s="16">
        <v>0</v>
      </c>
      <c r="AE208" s="44">
        <v>0</v>
      </c>
      <c r="AF208" s="34">
        <f t="shared" ref="AF208" si="286">AF209+AF211+AF217</f>
        <v>8</v>
      </c>
    </row>
    <row r="209" spans="1:32">
      <c r="A209" s="21" t="s">
        <v>209</v>
      </c>
      <c r="B209" s="56" t="s">
        <v>210</v>
      </c>
      <c r="C209" s="38">
        <f>C210</f>
        <v>2222755</v>
      </c>
      <c r="D209" s="38">
        <f t="shared" ref="D209:AB209" si="287">D210</f>
        <v>267755</v>
      </c>
      <c r="E209" s="38">
        <f t="shared" si="287"/>
        <v>14692</v>
      </c>
      <c r="F209" s="38">
        <f t="shared" si="287"/>
        <v>253063</v>
      </c>
      <c r="G209" s="38">
        <f t="shared" si="287"/>
        <v>0</v>
      </c>
      <c r="H209" s="38">
        <f t="shared" si="287"/>
        <v>0</v>
      </c>
      <c r="I209" s="38">
        <f t="shared" si="287"/>
        <v>1955000</v>
      </c>
      <c r="J209" s="38">
        <f t="shared" si="287"/>
        <v>1955000</v>
      </c>
      <c r="K209" s="38">
        <f t="shared" si="287"/>
        <v>1955000</v>
      </c>
      <c r="L209" s="38">
        <f t="shared" si="287"/>
        <v>0</v>
      </c>
      <c r="M209" s="38">
        <f t="shared" si="287"/>
        <v>0</v>
      </c>
      <c r="N209" s="38">
        <f t="shared" si="287"/>
        <v>0</v>
      </c>
      <c r="O209" s="38">
        <f t="shared" si="287"/>
        <v>0</v>
      </c>
      <c r="P209" s="38">
        <f t="shared" si="287"/>
        <v>804088</v>
      </c>
      <c r="Q209" s="38">
        <f t="shared" si="287"/>
        <v>232443</v>
      </c>
      <c r="R209" s="38">
        <f t="shared" si="287"/>
        <v>0</v>
      </c>
      <c r="S209" s="38">
        <f t="shared" si="287"/>
        <v>232443</v>
      </c>
      <c r="T209" s="38">
        <f t="shared" si="287"/>
        <v>0</v>
      </c>
      <c r="U209" s="38">
        <f t="shared" si="287"/>
        <v>0</v>
      </c>
      <c r="V209" s="38">
        <f t="shared" si="287"/>
        <v>571645</v>
      </c>
      <c r="W209" s="38">
        <f t="shared" si="287"/>
        <v>571645</v>
      </c>
      <c r="X209" s="38">
        <f t="shared" si="287"/>
        <v>571645</v>
      </c>
      <c r="Y209" s="38">
        <f t="shared" si="287"/>
        <v>0</v>
      </c>
      <c r="Z209" s="38">
        <f t="shared" si="287"/>
        <v>0</v>
      </c>
      <c r="AA209" s="38">
        <f t="shared" si="287"/>
        <v>0</v>
      </c>
      <c r="AB209" s="38">
        <f t="shared" si="287"/>
        <v>0</v>
      </c>
      <c r="AC209" s="100">
        <f t="shared" si="224"/>
        <v>36.17528697494776</v>
      </c>
      <c r="AD209" s="31"/>
      <c r="AE209" s="51">
        <v>0</v>
      </c>
      <c r="AF209" s="38">
        <f t="shared" ref="AF209" si="288">AF210</f>
        <v>1</v>
      </c>
    </row>
    <row r="210" spans="1:32" ht="89.25" customHeight="1">
      <c r="A210" s="3"/>
      <c r="B210" s="5" t="s">
        <v>211</v>
      </c>
      <c r="C210" s="39">
        <f t="shared" ref="C210" si="289">D210+I210</f>
        <v>2222755</v>
      </c>
      <c r="D210" s="39">
        <f t="shared" ref="D210" si="290">SUM(E210:H210)</f>
        <v>267755</v>
      </c>
      <c r="E210" s="35">
        <v>14692</v>
      </c>
      <c r="F210" s="35">
        <v>253063</v>
      </c>
      <c r="G210" s="35"/>
      <c r="H210" s="35"/>
      <c r="I210" s="39">
        <f t="shared" ref="I210" si="291">J210+O210</f>
        <v>1955000</v>
      </c>
      <c r="J210" s="39">
        <f t="shared" ref="J210" si="292">SUM(K210:N210)</f>
        <v>1955000</v>
      </c>
      <c r="K210" s="35">
        <v>1955000</v>
      </c>
      <c r="L210" s="35"/>
      <c r="M210" s="35"/>
      <c r="N210" s="35"/>
      <c r="O210" s="35"/>
      <c r="P210" s="35">
        <f>Q210+V210</f>
        <v>804088</v>
      </c>
      <c r="Q210" s="35">
        <f>R210+S210+T210+U210</f>
        <v>232443</v>
      </c>
      <c r="R210" s="35"/>
      <c r="S210" s="111">
        <v>232443</v>
      </c>
      <c r="T210" s="35"/>
      <c r="U210" s="35"/>
      <c r="V210" s="35">
        <f t="shared" ref="V210" si="293">W210+AB210</f>
        <v>571645</v>
      </c>
      <c r="W210" s="35">
        <f t="shared" ref="W210" si="294">X210+Y210+Z210+AA210</f>
        <v>571645</v>
      </c>
      <c r="X210" s="106">
        <v>571645</v>
      </c>
      <c r="Y210" s="35"/>
      <c r="Z210" s="35"/>
      <c r="AA210" s="35"/>
      <c r="AB210" s="35"/>
      <c r="AC210" s="95">
        <f t="shared" si="224"/>
        <v>36.17528697494776</v>
      </c>
      <c r="AD210" s="12" t="s">
        <v>271</v>
      </c>
      <c r="AE210" s="45"/>
      <c r="AF210">
        <v>1</v>
      </c>
    </row>
    <row r="211" spans="1:32">
      <c r="A211" s="21" t="s">
        <v>52</v>
      </c>
      <c r="B211" s="56" t="s">
        <v>32</v>
      </c>
      <c r="C211" s="38">
        <f>SUM(C212:C216)</f>
        <v>148808</v>
      </c>
      <c r="D211" s="38">
        <f t="shared" ref="D211:AB211" si="295">SUM(D212:D216)</f>
        <v>118808</v>
      </c>
      <c r="E211" s="38">
        <f t="shared" si="295"/>
        <v>118808</v>
      </c>
      <c r="F211" s="38">
        <f t="shared" si="295"/>
        <v>0</v>
      </c>
      <c r="G211" s="38">
        <f t="shared" si="295"/>
        <v>0</v>
      </c>
      <c r="H211" s="38">
        <f t="shared" si="295"/>
        <v>0</v>
      </c>
      <c r="I211" s="38">
        <f t="shared" si="295"/>
        <v>30000</v>
      </c>
      <c r="J211" s="38">
        <f t="shared" si="295"/>
        <v>30000</v>
      </c>
      <c r="K211" s="38">
        <f t="shared" si="295"/>
        <v>30000</v>
      </c>
      <c r="L211" s="38">
        <f t="shared" si="295"/>
        <v>0</v>
      </c>
      <c r="M211" s="38">
        <f t="shared" si="295"/>
        <v>0</v>
      </c>
      <c r="N211" s="38">
        <f t="shared" si="295"/>
        <v>0</v>
      </c>
      <c r="O211" s="38">
        <f t="shared" si="295"/>
        <v>0</v>
      </c>
      <c r="P211" s="38">
        <f t="shared" si="295"/>
        <v>75403</v>
      </c>
      <c r="Q211" s="38">
        <f t="shared" si="295"/>
        <v>45403</v>
      </c>
      <c r="R211" s="38">
        <f t="shared" si="295"/>
        <v>45403</v>
      </c>
      <c r="S211" s="38">
        <f t="shared" si="295"/>
        <v>0</v>
      </c>
      <c r="T211" s="38">
        <f t="shared" si="295"/>
        <v>0</v>
      </c>
      <c r="U211" s="38">
        <f t="shared" si="295"/>
        <v>0</v>
      </c>
      <c r="V211" s="38">
        <f t="shared" si="295"/>
        <v>30000</v>
      </c>
      <c r="W211" s="38">
        <f t="shared" si="295"/>
        <v>30000</v>
      </c>
      <c r="X211" s="38">
        <f t="shared" si="295"/>
        <v>30000</v>
      </c>
      <c r="Y211" s="38">
        <f t="shared" si="295"/>
        <v>0</v>
      </c>
      <c r="Z211" s="38">
        <f t="shared" si="295"/>
        <v>0</v>
      </c>
      <c r="AA211" s="38">
        <f t="shared" si="295"/>
        <v>0</v>
      </c>
      <c r="AB211" s="38">
        <f t="shared" si="295"/>
        <v>0</v>
      </c>
      <c r="AC211" s="100">
        <f t="shared" si="224"/>
        <v>50.67133487446911</v>
      </c>
      <c r="AD211" s="31"/>
      <c r="AE211" s="51"/>
      <c r="AF211" s="38">
        <f t="shared" ref="AF211" si="296">SUM(AF212:AF216)</f>
        <v>4</v>
      </c>
    </row>
    <row r="212" spans="1:32" ht="67.5" customHeight="1">
      <c r="A212" s="12" t="s">
        <v>49</v>
      </c>
      <c r="B212" s="5" t="s">
        <v>212</v>
      </c>
      <c r="C212" s="39">
        <f t="shared" ref="C212:C216" si="297">D212+I212</f>
        <v>62000</v>
      </c>
      <c r="D212" s="39">
        <f t="shared" ref="D212:D216" si="298">SUM(E212:H212)</f>
        <v>62000</v>
      </c>
      <c r="E212" s="35">
        <v>62000</v>
      </c>
      <c r="F212" s="35"/>
      <c r="G212" s="35"/>
      <c r="H212" s="35"/>
      <c r="I212" s="39">
        <f t="shared" ref="I212:I216" si="299">J212+O212</f>
        <v>0</v>
      </c>
      <c r="J212" s="39">
        <f t="shared" ref="J212:J216" si="300">SUM(K212:N212)</f>
        <v>0</v>
      </c>
      <c r="K212" s="35"/>
      <c r="L212" s="35"/>
      <c r="M212" s="35"/>
      <c r="N212" s="35"/>
      <c r="O212" s="35"/>
      <c r="P212" s="35">
        <f t="shared" ref="P212:P216" si="301">Q212+V212</f>
        <v>15965</v>
      </c>
      <c r="Q212" s="35">
        <f t="shared" ref="Q212:Q216" si="302">R212+S212+T212+U212</f>
        <v>15965</v>
      </c>
      <c r="R212" s="106">
        <v>15965</v>
      </c>
      <c r="S212" s="35"/>
      <c r="T212" s="35"/>
      <c r="U212" s="35"/>
      <c r="V212" s="35"/>
      <c r="W212" s="35"/>
      <c r="X212" s="35"/>
      <c r="Y212" s="35"/>
      <c r="Z212" s="35"/>
      <c r="AA212" s="35"/>
      <c r="AB212" s="35"/>
      <c r="AC212" s="95">
        <f t="shared" si="224"/>
        <v>25.75</v>
      </c>
      <c r="AD212" s="12" t="s">
        <v>271</v>
      </c>
      <c r="AE212" s="45"/>
      <c r="AF212">
        <v>1</v>
      </c>
    </row>
    <row r="213" spans="1:32" ht="49.5" customHeight="1">
      <c r="A213" s="12">
        <v>2</v>
      </c>
      <c r="B213" s="5" t="s">
        <v>213</v>
      </c>
      <c r="C213" s="39">
        <f t="shared" si="297"/>
        <v>30000</v>
      </c>
      <c r="D213" s="39">
        <f t="shared" si="298"/>
        <v>30000</v>
      </c>
      <c r="E213" s="35">
        <v>30000</v>
      </c>
      <c r="F213" s="35"/>
      <c r="G213" s="35"/>
      <c r="H213" s="35"/>
      <c r="I213" s="39">
        <f t="shared" si="299"/>
        <v>0</v>
      </c>
      <c r="J213" s="39">
        <f t="shared" si="300"/>
        <v>0</v>
      </c>
      <c r="K213" s="35"/>
      <c r="L213" s="35"/>
      <c r="M213" s="35"/>
      <c r="N213" s="35"/>
      <c r="O213" s="35"/>
      <c r="P213" s="35">
        <f t="shared" si="301"/>
        <v>29438</v>
      </c>
      <c r="Q213" s="35">
        <f t="shared" si="302"/>
        <v>29438</v>
      </c>
      <c r="R213" s="106">
        <v>29438</v>
      </c>
      <c r="S213" s="35"/>
      <c r="T213" s="35"/>
      <c r="U213" s="35"/>
      <c r="V213" s="35"/>
      <c r="W213" s="35"/>
      <c r="X213" s="35"/>
      <c r="Y213" s="35"/>
      <c r="Z213" s="35"/>
      <c r="AA213" s="35"/>
      <c r="AB213" s="35"/>
      <c r="AC213" s="95">
        <f t="shared" si="224"/>
        <v>98.126666666666665</v>
      </c>
      <c r="AD213" s="12" t="s">
        <v>265</v>
      </c>
      <c r="AE213" s="45"/>
      <c r="AF213">
        <v>1</v>
      </c>
    </row>
    <row r="214" spans="1:32" ht="36">
      <c r="A214" s="12">
        <v>3</v>
      </c>
      <c r="B214" s="5" t="s">
        <v>214</v>
      </c>
      <c r="C214" s="39">
        <f t="shared" si="297"/>
        <v>15000</v>
      </c>
      <c r="D214" s="39">
        <f t="shared" si="298"/>
        <v>15000</v>
      </c>
      <c r="E214" s="35">
        <v>15000</v>
      </c>
      <c r="F214" s="35"/>
      <c r="G214" s="35"/>
      <c r="H214" s="35"/>
      <c r="I214" s="39">
        <f t="shared" si="299"/>
        <v>0</v>
      </c>
      <c r="J214" s="39">
        <f t="shared" si="300"/>
        <v>0</v>
      </c>
      <c r="K214" s="35"/>
      <c r="L214" s="35"/>
      <c r="M214" s="35"/>
      <c r="N214" s="35"/>
      <c r="O214" s="35"/>
      <c r="P214" s="35">
        <f t="shared" si="301"/>
        <v>0</v>
      </c>
      <c r="Q214" s="35">
        <f t="shared" si="302"/>
        <v>0</v>
      </c>
      <c r="R214" s="35"/>
      <c r="S214" s="35"/>
      <c r="T214" s="35"/>
      <c r="U214" s="35"/>
      <c r="V214" s="35"/>
      <c r="W214" s="35"/>
      <c r="X214" s="35"/>
      <c r="Y214" s="35"/>
      <c r="Z214" s="35"/>
      <c r="AA214" s="35"/>
      <c r="AB214" s="35"/>
      <c r="AC214" s="95">
        <f t="shared" si="224"/>
        <v>0</v>
      </c>
      <c r="AD214" s="12" t="s">
        <v>261</v>
      </c>
      <c r="AE214" s="45"/>
      <c r="AF214">
        <v>1</v>
      </c>
    </row>
    <row r="215" spans="1:32" ht="69.75" customHeight="1">
      <c r="A215" s="12" t="s">
        <v>140</v>
      </c>
      <c r="B215" s="5" t="s">
        <v>215</v>
      </c>
      <c r="C215" s="39">
        <f t="shared" si="297"/>
        <v>11808</v>
      </c>
      <c r="D215" s="39">
        <f t="shared" si="298"/>
        <v>11808</v>
      </c>
      <c r="E215" s="35">
        <v>11808</v>
      </c>
      <c r="F215" s="35"/>
      <c r="G215" s="35"/>
      <c r="H215" s="35"/>
      <c r="I215" s="39">
        <f t="shared" si="299"/>
        <v>0</v>
      </c>
      <c r="J215" s="39">
        <f t="shared" si="300"/>
        <v>0</v>
      </c>
      <c r="K215" s="35"/>
      <c r="L215" s="35"/>
      <c r="M215" s="35"/>
      <c r="N215" s="35"/>
      <c r="O215" s="35"/>
      <c r="P215" s="35">
        <f t="shared" si="301"/>
        <v>0</v>
      </c>
      <c r="Q215" s="35">
        <f t="shared" si="302"/>
        <v>0</v>
      </c>
      <c r="R215" s="35"/>
      <c r="S215" s="35"/>
      <c r="T215" s="35"/>
      <c r="U215" s="35"/>
      <c r="V215" s="35"/>
      <c r="W215" s="35"/>
      <c r="X215" s="35"/>
      <c r="Y215" s="35"/>
      <c r="Z215" s="35"/>
      <c r="AA215" s="35"/>
      <c r="AB215" s="35"/>
      <c r="AC215" s="95">
        <f t="shared" si="224"/>
        <v>0</v>
      </c>
      <c r="AD215" s="12" t="s">
        <v>314</v>
      </c>
      <c r="AE215" s="45"/>
      <c r="AF215">
        <v>1</v>
      </c>
    </row>
    <row r="216" spans="1:32" ht="55.5" customHeight="1">
      <c r="A216" s="12">
        <v>5</v>
      </c>
      <c r="B216" s="5" t="s">
        <v>343</v>
      </c>
      <c r="C216" s="39">
        <f t="shared" si="297"/>
        <v>30000</v>
      </c>
      <c r="D216" s="39">
        <f t="shared" si="298"/>
        <v>0</v>
      </c>
      <c r="E216" s="35"/>
      <c r="F216" s="35"/>
      <c r="G216" s="35"/>
      <c r="H216" s="35"/>
      <c r="I216" s="39">
        <f t="shared" si="299"/>
        <v>30000</v>
      </c>
      <c r="J216" s="39">
        <f t="shared" si="300"/>
        <v>30000</v>
      </c>
      <c r="K216" s="35">
        <v>30000</v>
      </c>
      <c r="L216" s="35"/>
      <c r="M216" s="35"/>
      <c r="N216" s="35"/>
      <c r="O216" s="35"/>
      <c r="P216" s="35">
        <f t="shared" si="301"/>
        <v>30000</v>
      </c>
      <c r="Q216" s="35">
        <f t="shared" si="302"/>
        <v>0</v>
      </c>
      <c r="R216" s="35"/>
      <c r="S216" s="35"/>
      <c r="T216" s="35"/>
      <c r="U216" s="35"/>
      <c r="V216" s="35">
        <f t="shared" ref="V216" si="303">W216+AB216</f>
        <v>30000</v>
      </c>
      <c r="W216" s="35">
        <f t="shared" ref="W216" si="304">X216+Y216+Z216+AA216</f>
        <v>30000</v>
      </c>
      <c r="X216" s="106">
        <v>30000</v>
      </c>
      <c r="Y216" s="35"/>
      <c r="Z216" s="35"/>
      <c r="AA216" s="35"/>
      <c r="AB216" s="35"/>
      <c r="AC216" s="95">
        <f t="shared" si="224"/>
        <v>100</v>
      </c>
      <c r="AD216" s="12" t="s">
        <v>271</v>
      </c>
      <c r="AE216" s="45"/>
    </row>
    <row r="217" spans="1:32">
      <c r="A217" s="21" t="s">
        <v>46</v>
      </c>
      <c r="B217" s="56" t="s">
        <v>33</v>
      </c>
      <c r="C217" s="38">
        <f>SUM(C218:C220)</f>
        <v>74102</v>
      </c>
      <c r="D217" s="38">
        <f t="shared" ref="D217:AB217" si="305">SUM(D218:D220)</f>
        <v>74102</v>
      </c>
      <c r="E217" s="38">
        <f t="shared" si="305"/>
        <v>74102</v>
      </c>
      <c r="F217" s="38">
        <f t="shared" si="305"/>
        <v>0</v>
      </c>
      <c r="G217" s="38">
        <f t="shared" si="305"/>
        <v>0</v>
      </c>
      <c r="H217" s="38">
        <f t="shared" si="305"/>
        <v>0</v>
      </c>
      <c r="I217" s="38">
        <f t="shared" si="305"/>
        <v>0</v>
      </c>
      <c r="J217" s="38">
        <f t="shared" si="305"/>
        <v>0</v>
      </c>
      <c r="K217" s="38">
        <f t="shared" si="305"/>
        <v>0</v>
      </c>
      <c r="L217" s="38">
        <f t="shared" si="305"/>
        <v>0</v>
      </c>
      <c r="M217" s="38">
        <f t="shared" si="305"/>
        <v>0</v>
      </c>
      <c r="N217" s="38">
        <f t="shared" si="305"/>
        <v>0</v>
      </c>
      <c r="O217" s="38">
        <f t="shared" si="305"/>
        <v>0</v>
      </c>
      <c r="P217" s="38">
        <f t="shared" si="305"/>
        <v>4898</v>
      </c>
      <c r="Q217" s="38">
        <f t="shared" si="305"/>
        <v>4898</v>
      </c>
      <c r="R217" s="38">
        <f t="shared" si="305"/>
        <v>4898</v>
      </c>
      <c r="S217" s="38">
        <f t="shared" si="305"/>
        <v>0</v>
      </c>
      <c r="T217" s="38">
        <f t="shared" si="305"/>
        <v>0</v>
      </c>
      <c r="U217" s="38">
        <f t="shared" si="305"/>
        <v>0</v>
      </c>
      <c r="V217" s="38">
        <f t="shared" si="305"/>
        <v>0</v>
      </c>
      <c r="W217" s="38">
        <f t="shared" si="305"/>
        <v>0</v>
      </c>
      <c r="X217" s="38">
        <f t="shared" si="305"/>
        <v>0</v>
      </c>
      <c r="Y217" s="38">
        <f t="shared" si="305"/>
        <v>0</v>
      </c>
      <c r="Z217" s="38">
        <f t="shared" si="305"/>
        <v>0</v>
      </c>
      <c r="AA217" s="38">
        <f t="shared" si="305"/>
        <v>0</v>
      </c>
      <c r="AB217" s="38">
        <f t="shared" si="305"/>
        <v>0</v>
      </c>
      <c r="AC217" s="100">
        <f t="shared" si="224"/>
        <v>6.6098081023454158</v>
      </c>
      <c r="AD217" s="31"/>
      <c r="AE217" s="51"/>
      <c r="AF217" s="38">
        <f t="shared" ref="AF217" si="306">SUM(AF218:AF220)</f>
        <v>3</v>
      </c>
    </row>
    <row r="218" spans="1:32" ht="42" customHeight="1">
      <c r="A218" s="12" t="s">
        <v>49</v>
      </c>
      <c r="B218" s="5" t="s">
        <v>216</v>
      </c>
      <c r="C218" s="39">
        <f t="shared" ref="C218:C220" si="307">D218+I218</f>
        <v>45184</v>
      </c>
      <c r="D218" s="39">
        <f t="shared" ref="D218:D220" si="308">SUM(E218:H218)</f>
        <v>45184</v>
      </c>
      <c r="E218" s="35">
        <v>45184</v>
      </c>
      <c r="F218" s="35"/>
      <c r="G218" s="35"/>
      <c r="H218" s="35"/>
      <c r="I218" s="39">
        <f t="shared" ref="I218:I220" si="309">J218+O218</f>
        <v>0</v>
      </c>
      <c r="J218" s="39">
        <f t="shared" ref="J218:J220" si="310">SUM(K218:N218)</f>
        <v>0</v>
      </c>
      <c r="K218" s="35"/>
      <c r="L218" s="35"/>
      <c r="M218" s="35"/>
      <c r="N218" s="35"/>
      <c r="O218" s="35"/>
      <c r="P218" s="35">
        <f t="shared" ref="P218:P220" si="311">Q218+V218</f>
        <v>4898</v>
      </c>
      <c r="Q218" s="35">
        <f t="shared" ref="Q218:Q220" si="312">R218+S218+T218+U218</f>
        <v>4898</v>
      </c>
      <c r="R218" s="106">
        <v>4898</v>
      </c>
      <c r="S218" s="35"/>
      <c r="T218" s="35"/>
      <c r="U218" s="35"/>
      <c r="V218" s="35"/>
      <c r="W218" s="35"/>
      <c r="X218" s="35"/>
      <c r="Y218" s="35"/>
      <c r="Z218" s="35"/>
      <c r="AA218" s="35"/>
      <c r="AB218" s="35"/>
      <c r="AC218" s="95">
        <f t="shared" si="224"/>
        <v>10.840120396600566</v>
      </c>
      <c r="AD218" s="12" t="s">
        <v>271</v>
      </c>
      <c r="AE218" s="45"/>
      <c r="AF218">
        <v>1</v>
      </c>
    </row>
    <row r="219" spans="1:32" ht="43.5" customHeight="1">
      <c r="A219" s="12" t="s">
        <v>54</v>
      </c>
      <c r="B219" s="5" t="s">
        <v>217</v>
      </c>
      <c r="C219" s="39">
        <f t="shared" si="307"/>
        <v>17999</v>
      </c>
      <c r="D219" s="39">
        <f t="shared" si="308"/>
        <v>17999</v>
      </c>
      <c r="E219" s="35">
        <v>17999</v>
      </c>
      <c r="F219" s="35"/>
      <c r="G219" s="35"/>
      <c r="H219" s="35"/>
      <c r="I219" s="39">
        <f t="shared" si="309"/>
        <v>0</v>
      </c>
      <c r="J219" s="39">
        <f t="shared" si="310"/>
        <v>0</v>
      </c>
      <c r="K219" s="35"/>
      <c r="L219" s="35"/>
      <c r="M219" s="35"/>
      <c r="N219" s="35"/>
      <c r="O219" s="35"/>
      <c r="P219" s="35">
        <f t="shared" si="311"/>
        <v>0</v>
      </c>
      <c r="Q219" s="35">
        <f t="shared" si="312"/>
        <v>0</v>
      </c>
      <c r="R219" s="35"/>
      <c r="S219" s="35"/>
      <c r="T219" s="35"/>
      <c r="U219" s="35"/>
      <c r="V219" s="35"/>
      <c r="W219" s="35"/>
      <c r="X219" s="35"/>
      <c r="Y219" s="35"/>
      <c r="Z219" s="35"/>
      <c r="AA219" s="35"/>
      <c r="AB219" s="35"/>
      <c r="AC219" s="95">
        <f t="shared" si="224"/>
        <v>0</v>
      </c>
      <c r="AD219" s="12" t="s">
        <v>262</v>
      </c>
      <c r="AE219" s="45"/>
      <c r="AF219">
        <v>1</v>
      </c>
    </row>
    <row r="220" spans="1:32" ht="45" customHeight="1">
      <c r="A220" s="12" t="s">
        <v>138</v>
      </c>
      <c r="B220" s="5" t="s">
        <v>218</v>
      </c>
      <c r="C220" s="39">
        <f t="shared" si="307"/>
        <v>10919</v>
      </c>
      <c r="D220" s="39">
        <f t="shared" si="308"/>
        <v>10919</v>
      </c>
      <c r="E220" s="35">
        <v>10919</v>
      </c>
      <c r="F220" s="35"/>
      <c r="G220" s="35"/>
      <c r="H220" s="35"/>
      <c r="I220" s="39">
        <f t="shared" si="309"/>
        <v>0</v>
      </c>
      <c r="J220" s="39">
        <f t="shared" si="310"/>
        <v>0</v>
      </c>
      <c r="K220" s="35"/>
      <c r="L220" s="35"/>
      <c r="M220" s="35"/>
      <c r="N220" s="35"/>
      <c r="O220" s="35"/>
      <c r="P220" s="35">
        <f t="shared" si="311"/>
        <v>0</v>
      </c>
      <c r="Q220" s="35">
        <f t="shared" si="312"/>
        <v>0</v>
      </c>
      <c r="R220" s="35"/>
      <c r="S220" s="35"/>
      <c r="T220" s="35"/>
      <c r="U220" s="35"/>
      <c r="V220" s="35"/>
      <c r="W220" s="35"/>
      <c r="X220" s="35"/>
      <c r="Y220" s="35"/>
      <c r="Z220" s="35"/>
      <c r="AA220" s="35"/>
      <c r="AB220" s="35"/>
      <c r="AC220" s="95">
        <f t="shared" si="224"/>
        <v>0</v>
      </c>
      <c r="AD220" s="12" t="s">
        <v>261</v>
      </c>
      <c r="AE220" s="45"/>
      <c r="AF220">
        <v>1</v>
      </c>
    </row>
    <row r="221" spans="1:32">
      <c r="A221" s="32" t="s">
        <v>294</v>
      </c>
      <c r="B221" s="23" t="s">
        <v>221</v>
      </c>
      <c r="C221" s="40">
        <f>C222</f>
        <v>88217</v>
      </c>
      <c r="D221" s="40">
        <f t="shared" ref="D221:AB222" si="313">D222</f>
        <v>38217</v>
      </c>
      <c r="E221" s="40">
        <f t="shared" si="313"/>
        <v>38217</v>
      </c>
      <c r="F221" s="40">
        <f t="shared" si="313"/>
        <v>0</v>
      </c>
      <c r="G221" s="40">
        <f t="shared" si="313"/>
        <v>0</v>
      </c>
      <c r="H221" s="40">
        <f t="shared" si="313"/>
        <v>0</v>
      </c>
      <c r="I221" s="40">
        <f t="shared" si="313"/>
        <v>50000</v>
      </c>
      <c r="J221" s="40">
        <f t="shared" si="313"/>
        <v>50000</v>
      </c>
      <c r="K221" s="40">
        <f t="shared" si="313"/>
        <v>50000</v>
      </c>
      <c r="L221" s="40">
        <f t="shared" si="313"/>
        <v>0</v>
      </c>
      <c r="M221" s="40">
        <f t="shared" si="313"/>
        <v>0</v>
      </c>
      <c r="N221" s="40">
        <f t="shared" si="313"/>
        <v>0</v>
      </c>
      <c r="O221" s="40">
        <f t="shared" si="313"/>
        <v>0</v>
      </c>
      <c r="P221" s="40">
        <f t="shared" si="313"/>
        <v>2638</v>
      </c>
      <c r="Q221" s="40">
        <f t="shared" si="313"/>
        <v>2638</v>
      </c>
      <c r="R221" s="40">
        <f t="shared" si="313"/>
        <v>2638</v>
      </c>
      <c r="S221" s="40">
        <f t="shared" si="313"/>
        <v>0</v>
      </c>
      <c r="T221" s="40">
        <f t="shared" si="313"/>
        <v>0</v>
      </c>
      <c r="U221" s="40">
        <f t="shared" si="313"/>
        <v>0</v>
      </c>
      <c r="V221" s="40">
        <f t="shared" si="313"/>
        <v>0</v>
      </c>
      <c r="W221" s="40">
        <f t="shared" si="313"/>
        <v>0</v>
      </c>
      <c r="X221" s="40">
        <f t="shared" si="313"/>
        <v>0</v>
      </c>
      <c r="Y221" s="40">
        <f t="shared" si="313"/>
        <v>0</v>
      </c>
      <c r="Z221" s="40">
        <f t="shared" si="313"/>
        <v>0</v>
      </c>
      <c r="AA221" s="40">
        <f t="shared" si="313"/>
        <v>0</v>
      </c>
      <c r="AB221" s="40">
        <f t="shared" si="313"/>
        <v>0</v>
      </c>
      <c r="AC221" s="101">
        <f t="shared" si="224"/>
        <v>2.9903533332577621</v>
      </c>
      <c r="AD221" s="32"/>
      <c r="AE221" s="54"/>
      <c r="AF221" s="40">
        <f t="shared" ref="AF221:AF222" si="314">AF222</f>
        <v>3</v>
      </c>
    </row>
    <row r="222" spans="1:32">
      <c r="A222" s="15" t="s">
        <v>38</v>
      </c>
      <c r="B222" s="2" t="s">
        <v>29</v>
      </c>
      <c r="C222" s="34">
        <f>C223</f>
        <v>88217</v>
      </c>
      <c r="D222" s="34">
        <f t="shared" si="313"/>
        <v>38217</v>
      </c>
      <c r="E222" s="34">
        <f t="shared" si="313"/>
        <v>38217</v>
      </c>
      <c r="F222" s="34">
        <f t="shared" si="313"/>
        <v>0</v>
      </c>
      <c r="G222" s="34">
        <f t="shared" si="313"/>
        <v>0</v>
      </c>
      <c r="H222" s="34">
        <f t="shared" si="313"/>
        <v>0</v>
      </c>
      <c r="I222" s="34">
        <f t="shared" si="313"/>
        <v>50000</v>
      </c>
      <c r="J222" s="34">
        <f t="shared" si="313"/>
        <v>50000</v>
      </c>
      <c r="K222" s="34">
        <f t="shared" si="313"/>
        <v>50000</v>
      </c>
      <c r="L222" s="34">
        <f t="shared" si="313"/>
        <v>0</v>
      </c>
      <c r="M222" s="34">
        <f t="shared" si="313"/>
        <v>0</v>
      </c>
      <c r="N222" s="34">
        <f t="shared" si="313"/>
        <v>0</v>
      </c>
      <c r="O222" s="34">
        <f t="shared" si="313"/>
        <v>0</v>
      </c>
      <c r="P222" s="34">
        <f t="shared" si="313"/>
        <v>2638</v>
      </c>
      <c r="Q222" s="34">
        <f t="shared" si="313"/>
        <v>2638</v>
      </c>
      <c r="R222" s="34">
        <f t="shared" si="313"/>
        <v>2638</v>
      </c>
      <c r="S222" s="34">
        <f t="shared" si="313"/>
        <v>0</v>
      </c>
      <c r="T222" s="34">
        <f t="shared" si="313"/>
        <v>0</v>
      </c>
      <c r="U222" s="34">
        <f t="shared" si="313"/>
        <v>0</v>
      </c>
      <c r="V222" s="34">
        <f t="shared" si="313"/>
        <v>0</v>
      </c>
      <c r="W222" s="34">
        <f t="shared" si="313"/>
        <v>0</v>
      </c>
      <c r="X222" s="34">
        <f t="shared" si="313"/>
        <v>0</v>
      </c>
      <c r="Y222" s="34">
        <f t="shared" si="313"/>
        <v>0</v>
      </c>
      <c r="Z222" s="34">
        <f t="shared" si="313"/>
        <v>0</v>
      </c>
      <c r="AA222" s="34">
        <f t="shared" si="313"/>
        <v>0</v>
      </c>
      <c r="AB222" s="34">
        <f t="shared" si="313"/>
        <v>0</v>
      </c>
      <c r="AC222" s="94">
        <f t="shared" si="224"/>
        <v>2.9903533332577621</v>
      </c>
      <c r="AD222" s="16"/>
      <c r="AE222" s="44"/>
      <c r="AF222" s="34">
        <f t="shared" si="314"/>
        <v>3</v>
      </c>
    </row>
    <row r="223" spans="1:32">
      <c r="A223" s="16" t="s">
        <v>30</v>
      </c>
      <c r="B223" s="2" t="s">
        <v>31</v>
      </c>
      <c r="C223" s="34">
        <f>C224+C227</f>
        <v>88217</v>
      </c>
      <c r="D223" s="34">
        <f t="shared" ref="D223:AB223" si="315">D224+D227</f>
        <v>38217</v>
      </c>
      <c r="E223" s="34">
        <f t="shared" si="315"/>
        <v>38217</v>
      </c>
      <c r="F223" s="34">
        <f t="shared" si="315"/>
        <v>0</v>
      </c>
      <c r="G223" s="34">
        <f t="shared" si="315"/>
        <v>0</v>
      </c>
      <c r="H223" s="34">
        <f t="shared" si="315"/>
        <v>0</v>
      </c>
      <c r="I223" s="34">
        <f t="shared" si="315"/>
        <v>50000</v>
      </c>
      <c r="J223" s="34">
        <f t="shared" si="315"/>
        <v>50000</v>
      </c>
      <c r="K223" s="34">
        <f t="shared" si="315"/>
        <v>50000</v>
      </c>
      <c r="L223" s="34">
        <f t="shared" si="315"/>
        <v>0</v>
      </c>
      <c r="M223" s="34">
        <f t="shared" si="315"/>
        <v>0</v>
      </c>
      <c r="N223" s="34">
        <f t="shared" si="315"/>
        <v>0</v>
      </c>
      <c r="O223" s="34">
        <f t="shared" si="315"/>
        <v>0</v>
      </c>
      <c r="P223" s="34">
        <f t="shared" si="315"/>
        <v>2638</v>
      </c>
      <c r="Q223" s="34">
        <f t="shared" si="315"/>
        <v>2638</v>
      </c>
      <c r="R223" s="34">
        <f t="shared" si="315"/>
        <v>2638</v>
      </c>
      <c r="S223" s="34">
        <f t="shared" si="315"/>
        <v>0</v>
      </c>
      <c r="T223" s="34">
        <f t="shared" si="315"/>
        <v>0</v>
      </c>
      <c r="U223" s="34">
        <f t="shared" si="315"/>
        <v>0</v>
      </c>
      <c r="V223" s="34">
        <f t="shared" si="315"/>
        <v>0</v>
      </c>
      <c r="W223" s="34">
        <f t="shared" si="315"/>
        <v>0</v>
      </c>
      <c r="X223" s="34">
        <f t="shared" si="315"/>
        <v>0</v>
      </c>
      <c r="Y223" s="34">
        <f t="shared" si="315"/>
        <v>0</v>
      </c>
      <c r="Z223" s="34">
        <f t="shared" si="315"/>
        <v>0</v>
      </c>
      <c r="AA223" s="34">
        <f t="shared" si="315"/>
        <v>0</v>
      </c>
      <c r="AB223" s="34">
        <f t="shared" si="315"/>
        <v>0</v>
      </c>
      <c r="AC223" s="94">
        <f t="shared" si="224"/>
        <v>2.9903533332577621</v>
      </c>
      <c r="AD223" s="16"/>
      <c r="AE223" s="44"/>
      <c r="AF223" s="34">
        <f t="shared" ref="AF223" si="316">AF224+AF227</f>
        <v>3</v>
      </c>
    </row>
    <row r="224" spans="1:32">
      <c r="A224" s="21" t="s">
        <v>52</v>
      </c>
      <c r="B224" s="56" t="s">
        <v>32</v>
      </c>
      <c r="C224" s="38">
        <f>SUM(C225:C226)</f>
        <v>82650</v>
      </c>
      <c r="D224" s="38">
        <f t="shared" ref="D224:AB224" si="317">SUM(D225:D226)</f>
        <v>32650</v>
      </c>
      <c r="E224" s="38">
        <f t="shared" si="317"/>
        <v>32650</v>
      </c>
      <c r="F224" s="38">
        <f t="shared" si="317"/>
        <v>0</v>
      </c>
      <c r="G224" s="38">
        <f t="shared" si="317"/>
        <v>0</v>
      </c>
      <c r="H224" s="38">
        <f t="shared" si="317"/>
        <v>0</v>
      </c>
      <c r="I224" s="38">
        <f t="shared" si="317"/>
        <v>50000</v>
      </c>
      <c r="J224" s="38">
        <f t="shared" si="317"/>
        <v>50000</v>
      </c>
      <c r="K224" s="38">
        <f t="shared" si="317"/>
        <v>50000</v>
      </c>
      <c r="L224" s="38">
        <f t="shared" si="317"/>
        <v>0</v>
      </c>
      <c r="M224" s="38">
        <f t="shared" si="317"/>
        <v>0</v>
      </c>
      <c r="N224" s="38">
        <f t="shared" si="317"/>
        <v>0</v>
      </c>
      <c r="O224" s="38">
        <f t="shared" si="317"/>
        <v>0</v>
      </c>
      <c r="P224" s="38">
        <f t="shared" si="317"/>
        <v>2113</v>
      </c>
      <c r="Q224" s="38">
        <f t="shared" si="317"/>
        <v>2113</v>
      </c>
      <c r="R224" s="38">
        <f t="shared" si="317"/>
        <v>2113</v>
      </c>
      <c r="S224" s="38">
        <f t="shared" si="317"/>
        <v>0</v>
      </c>
      <c r="T224" s="38">
        <f t="shared" si="317"/>
        <v>0</v>
      </c>
      <c r="U224" s="38">
        <f t="shared" si="317"/>
        <v>0</v>
      </c>
      <c r="V224" s="38">
        <f t="shared" si="317"/>
        <v>0</v>
      </c>
      <c r="W224" s="38">
        <f t="shared" si="317"/>
        <v>0</v>
      </c>
      <c r="X224" s="38">
        <f t="shared" si="317"/>
        <v>0</v>
      </c>
      <c r="Y224" s="38">
        <f t="shared" si="317"/>
        <v>0</v>
      </c>
      <c r="Z224" s="38">
        <f t="shared" si="317"/>
        <v>0</v>
      </c>
      <c r="AA224" s="38">
        <f t="shared" si="317"/>
        <v>0</v>
      </c>
      <c r="AB224" s="38">
        <f t="shared" si="317"/>
        <v>0</v>
      </c>
      <c r="AC224" s="100">
        <f t="shared" si="224"/>
        <v>2.5565638233514818</v>
      </c>
      <c r="AD224" s="31"/>
      <c r="AE224" s="51"/>
      <c r="AF224" s="38">
        <f t="shared" ref="AF224" si="318">SUM(AF225:AF226)</f>
        <v>2</v>
      </c>
    </row>
    <row r="225" spans="1:32" ht="42.75" customHeight="1">
      <c r="A225" s="12" t="s">
        <v>49</v>
      </c>
      <c r="B225" s="5" t="s">
        <v>222</v>
      </c>
      <c r="C225" s="39">
        <f t="shared" ref="C225:C226" si="319">D225+I225</f>
        <v>1441</v>
      </c>
      <c r="D225" s="39">
        <f t="shared" ref="D225:D226" si="320">SUM(E225:H225)</f>
        <v>1441</v>
      </c>
      <c r="E225" s="35">
        <v>1441</v>
      </c>
      <c r="F225" s="35"/>
      <c r="G225" s="35"/>
      <c r="H225" s="35"/>
      <c r="I225" s="39">
        <f t="shared" ref="I225:I226" si="321">J225+O225</f>
        <v>0</v>
      </c>
      <c r="J225" s="39">
        <f t="shared" ref="J225:J226" si="322">SUM(K225:N225)</f>
        <v>0</v>
      </c>
      <c r="K225" s="35"/>
      <c r="L225" s="35"/>
      <c r="M225" s="35"/>
      <c r="N225" s="35"/>
      <c r="O225" s="35"/>
      <c r="P225" s="35"/>
      <c r="Q225" s="35"/>
      <c r="R225" s="35"/>
      <c r="S225" s="35"/>
      <c r="T225" s="35"/>
      <c r="U225" s="35"/>
      <c r="V225" s="35"/>
      <c r="W225" s="35"/>
      <c r="X225" s="35"/>
      <c r="Y225" s="35"/>
      <c r="Z225" s="35"/>
      <c r="AA225" s="35"/>
      <c r="AB225" s="35"/>
      <c r="AC225" s="95">
        <f t="shared" ref="AC225:AC285" si="323">P225/C225*100</f>
        <v>0</v>
      </c>
      <c r="AD225" s="12" t="s">
        <v>275</v>
      </c>
      <c r="AE225" s="45"/>
      <c r="AF225">
        <v>1</v>
      </c>
    </row>
    <row r="226" spans="1:32" ht="43.5" customHeight="1">
      <c r="A226" s="12">
        <v>2</v>
      </c>
      <c r="B226" s="5" t="s">
        <v>223</v>
      </c>
      <c r="C226" s="39">
        <f t="shared" si="319"/>
        <v>81209</v>
      </c>
      <c r="D226" s="39">
        <f t="shared" si="320"/>
        <v>31209</v>
      </c>
      <c r="E226" s="35">
        <v>31209</v>
      </c>
      <c r="F226" s="35"/>
      <c r="G226" s="35"/>
      <c r="H226" s="35"/>
      <c r="I226" s="39">
        <f t="shared" si="321"/>
        <v>50000</v>
      </c>
      <c r="J226" s="39">
        <f t="shared" si="322"/>
        <v>50000</v>
      </c>
      <c r="K226" s="35">
        <v>50000</v>
      </c>
      <c r="L226" s="35"/>
      <c r="M226" s="35"/>
      <c r="N226" s="35"/>
      <c r="O226" s="35"/>
      <c r="P226" s="35">
        <f>Q226+V226</f>
        <v>2113</v>
      </c>
      <c r="Q226" s="35">
        <f>R226+S226+T226+U226</f>
        <v>2113</v>
      </c>
      <c r="R226" s="106">
        <v>2113</v>
      </c>
      <c r="S226" s="35"/>
      <c r="T226" s="35"/>
      <c r="U226" s="35"/>
      <c r="V226" s="35"/>
      <c r="W226" s="35"/>
      <c r="X226" s="35"/>
      <c r="Y226" s="35"/>
      <c r="Z226" s="35"/>
      <c r="AA226" s="35"/>
      <c r="AB226" s="35"/>
      <c r="AC226" s="95">
        <f t="shared" si="323"/>
        <v>2.6019283576943444</v>
      </c>
      <c r="AD226" s="12" t="s">
        <v>276</v>
      </c>
      <c r="AE226" s="45"/>
      <c r="AF226">
        <v>1</v>
      </c>
    </row>
    <row r="227" spans="1:32" s="109" customFormat="1">
      <c r="A227" s="21" t="s">
        <v>46</v>
      </c>
      <c r="B227" s="56" t="s">
        <v>33</v>
      </c>
      <c r="C227" s="38">
        <f>C228</f>
        <v>5567</v>
      </c>
      <c r="D227" s="38">
        <f t="shared" ref="D227:AB227" si="324">D228</f>
        <v>5567</v>
      </c>
      <c r="E227" s="38">
        <f t="shared" si="324"/>
        <v>5567</v>
      </c>
      <c r="F227" s="38">
        <f t="shared" si="324"/>
        <v>0</v>
      </c>
      <c r="G227" s="38">
        <f t="shared" si="324"/>
        <v>0</v>
      </c>
      <c r="H227" s="38">
        <f t="shared" si="324"/>
        <v>0</v>
      </c>
      <c r="I227" s="38">
        <f t="shared" si="324"/>
        <v>0</v>
      </c>
      <c r="J227" s="38">
        <f t="shared" si="324"/>
        <v>0</v>
      </c>
      <c r="K227" s="38">
        <f t="shared" si="324"/>
        <v>0</v>
      </c>
      <c r="L227" s="38">
        <f t="shared" si="324"/>
        <v>0</v>
      </c>
      <c r="M227" s="38">
        <f t="shared" si="324"/>
        <v>0</v>
      </c>
      <c r="N227" s="38">
        <f t="shared" si="324"/>
        <v>0</v>
      </c>
      <c r="O227" s="38">
        <f t="shared" si="324"/>
        <v>0</v>
      </c>
      <c r="P227" s="38">
        <f t="shared" ref="P227:P228" si="325">Q227+V227</f>
        <v>525</v>
      </c>
      <c r="Q227" s="38">
        <f t="shared" si="324"/>
        <v>525</v>
      </c>
      <c r="R227" s="38">
        <f t="shared" si="324"/>
        <v>525</v>
      </c>
      <c r="S227" s="38">
        <f t="shared" si="324"/>
        <v>0</v>
      </c>
      <c r="T227" s="38">
        <f t="shared" si="324"/>
        <v>0</v>
      </c>
      <c r="U227" s="38">
        <f t="shared" si="324"/>
        <v>0</v>
      </c>
      <c r="V227" s="38">
        <f t="shared" si="324"/>
        <v>0</v>
      </c>
      <c r="W227" s="38">
        <f t="shared" si="324"/>
        <v>0</v>
      </c>
      <c r="X227" s="38">
        <f t="shared" si="324"/>
        <v>0</v>
      </c>
      <c r="Y227" s="38">
        <f t="shared" si="324"/>
        <v>0</v>
      </c>
      <c r="Z227" s="38">
        <f t="shared" si="324"/>
        <v>0</v>
      </c>
      <c r="AA227" s="38">
        <f t="shared" si="324"/>
        <v>0</v>
      </c>
      <c r="AB227" s="38">
        <f t="shared" si="324"/>
        <v>0</v>
      </c>
      <c r="AC227" s="100">
        <f t="shared" si="323"/>
        <v>9.4305730195796666</v>
      </c>
      <c r="AD227" s="31"/>
      <c r="AE227" s="51"/>
      <c r="AF227" s="38">
        <f t="shared" ref="AF227" si="326">AF228</f>
        <v>1</v>
      </c>
    </row>
    <row r="228" spans="1:32" ht="36">
      <c r="A228" s="3"/>
      <c r="B228" s="5" t="s">
        <v>224</v>
      </c>
      <c r="C228" s="39">
        <f t="shared" ref="C228" si="327">D228+I228</f>
        <v>5567</v>
      </c>
      <c r="D228" s="39">
        <f t="shared" ref="D228" si="328">SUM(E228:H228)</f>
        <v>5567</v>
      </c>
      <c r="E228" s="35">
        <v>5567</v>
      </c>
      <c r="F228" s="35"/>
      <c r="G228" s="35"/>
      <c r="H228" s="35"/>
      <c r="I228" s="35"/>
      <c r="J228" s="35"/>
      <c r="K228" s="35"/>
      <c r="L228" s="35"/>
      <c r="M228" s="35"/>
      <c r="N228" s="35"/>
      <c r="O228" s="35"/>
      <c r="P228" s="35">
        <f t="shared" si="325"/>
        <v>525</v>
      </c>
      <c r="Q228" s="35">
        <f>R228+S228+T228+U228</f>
        <v>525</v>
      </c>
      <c r="R228" s="106">
        <v>525</v>
      </c>
      <c r="S228" s="35"/>
      <c r="T228" s="35"/>
      <c r="U228" s="35"/>
      <c r="V228" s="35"/>
      <c r="W228" s="35"/>
      <c r="X228" s="35"/>
      <c r="Y228" s="35"/>
      <c r="Z228" s="35"/>
      <c r="AA228" s="35"/>
      <c r="AB228" s="35"/>
      <c r="AC228" s="95">
        <f t="shared" si="323"/>
        <v>9.4305730195796666</v>
      </c>
      <c r="AD228" s="12" t="s">
        <v>277</v>
      </c>
      <c r="AE228" s="45"/>
      <c r="AF228">
        <v>1</v>
      </c>
    </row>
    <row r="229" spans="1:32">
      <c r="A229" s="22" t="s">
        <v>295</v>
      </c>
      <c r="B229" s="23" t="s">
        <v>226</v>
      </c>
      <c r="C229" s="40">
        <f>C230</f>
        <v>50000</v>
      </c>
      <c r="D229" s="40">
        <f t="shared" ref="D229:O232" si="329">D230</f>
        <v>50000</v>
      </c>
      <c r="E229" s="40">
        <f t="shared" si="329"/>
        <v>0</v>
      </c>
      <c r="F229" s="40">
        <f t="shared" si="329"/>
        <v>50000</v>
      </c>
      <c r="G229" s="40">
        <f t="shared" si="329"/>
        <v>0</v>
      </c>
      <c r="H229" s="40">
        <f t="shared" si="329"/>
        <v>0</v>
      </c>
      <c r="I229" s="40">
        <f t="shared" si="329"/>
        <v>0</v>
      </c>
      <c r="J229" s="40">
        <f t="shared" si="329"/>
        <v>0</v>
      </c>
      <c r="K229" s="40">
        <f t="shared" si="329"/>
        <v>0</v>
      </c>
      <c r="L229" s="40">
        <f t="shared" si="329"/>
        <v>0</v>
      </c>
      <c r="M229" s="40">
        <f t="shared" si="329"/>
        <v>0</v>
      </c>
      <c r="N229" s="40">
        <f t="shared" si="329"/>
        <v>0</v>
      </c>
      <c r="O229" s="40">
        <f t="shared" si="329"/>
        <v>0</v>
      </c>
      <c r="P229" s="40"/>
      <c r="Q229" s="40"/>
      <c r="R229" s="40"/>
      <c r="S229" s="40"/>
      <c r="T229" s="40"/>
      <c r="U229" s="40"/>
      <c r="V229" s="40"/>
      <c r="W229" s="40"/>
      <c r="X229" s="40"/>
      <c r="Y229" s="40"/>
      <c r="Z229" s="40"/>
      <c r="AA229" s="40"/>
      <c r="AB229" s="40"/>
      <c r="AC229" s="102">
        <f t="shared" si="323"/>
        <v>0</v>
      </c>
      <c r="AD229" s="32"/>
      <c r="AE229" s="54"/>
      <c r="AF229" s="40">
        <f t="shared" ref="AF229:AF232" si="330">AF230</f>
        <v>1</v>
      </c>
    </row>
    <row r="230" spans="1:32">
      <c r="A230" s="15" t="s">
        <v>38</v>
      </c>
      <c r="B230" s="2" t="s">
        <v>29</v>
      </c>
      <c r="C230" s="34">
        <f>C231</f>
        <v>50000</v>
      </c>
      <c r="D230" s="34">
        <f t="shared" si="329"/>
        <v>50000</v>
      </c>
      <c r="E230" s="34">
        <f t="shared" si="329"/>
        <v>0</v>
      </c>
      <c r="F230" s="34">
        <f t="shared" si="329"/>
        <v>50000</v>
      </c>
      <c r="G230" s="34">
        <f t="shared" si="329"/>
        <v>0</v>
      </c>
      <c r="H230" s="34">
        <f t="shared" si="329"/>
        <v>0</v>
      </c>
      <c r="I230" s="34">
        <f t="shared" si="329"/>
        <v>0</v>
      </c>
      <c r="J230" s="34">
        <f t="shared" si="329"/>
        <v>0</v>
      </c>
      <c r="K230" s="34">
        <f t="shared" si="329"/>
        <v>0</v>
      </c>
      <c r="L230" s="34">
        <f t="shared" si="329"/>
        <v>0</v>
      </c>
      <c r="M230" s="34">
        <f t="shared" si="329"/>
        <v>0</v>
      </c>
      <c r="N230" s="34">
        <f t="shared" si="329"/>
        <v>0</v>
      </c>
      <c r="O230" s="34">
        <f t="shared" si="329"/>
        <v>0</v>
      </c>
      <c r="P230" s="34"/>
      <c r="Q230" s="34"/>
      <c r="R230" s="34"/>
      <c r="S230" s="34"/>
      <c r="T230" s="34"/>
      <c r="U230" s="34"/>
      <c r="V230" s="34"/>
      <c r="W230" s="34"/>
      <c r="X230" s="34"/>
      <c r="Y230" s="34"/>
      <c r="Z230" s="34"/>
      <c r="AA230" s="34"/>
      <c r="AB230" s="34"/>
      <c r="AC230" s="95">
        <f t="shared" si="323"/>
        <v>0</v>
      </c>
      <c r="AD230" s="16"/>
      <c r="AE230" s="44"/>
      <c r="AF230" s="34">
        <f t="shared" si="330"/>
        <v>1</v>
      </c>
    </row>
    <row r="231" spans="1:32">
      <c r="A231" s="16" t="s">
        <v>34</v>
      </c>
      <c r="B231" s="2" t="s">
        <v>35</v>
      </c>
      <c r="C231" s="34">
        <f>C232</f>
        <v>50000</v>
      </c>
      <c r="D231" s="34">
        <f t="shared" si="329"/>
        <v>50000</v>
      </c>
      <c r="E231" s="34">
        <f t="shared" si="329"/>
        <v>0</v>
      </c>
      <c r="F231" s="34">
        <f t="shared" si="329"/>
        <v>50000</v>
      </c>
      <c r="G231" s="34">
        <f t="shared" si="329"/>
        <v>0</v>
      </c>
      <c r="H231" s="34">
        <f t="shared" si="329"/>
        <v>0</v>
      </c>
      <c r="I231" s="34">
        <f t="shared" si="329"/>
        <v>0</v>
      </c>
      <c r="J231" s="34">
        <f t="shared" si="329"/>
        <v>0</v>
      </c>
      <c r="K231" s="34">
        <f t="shared" si="329"/>
        <v>0</v>
      </c>
      <c r="L231" s="34">
        <f t="shared" si="329"/>
        <v>0</v>
      </c>
      <c r="M231" s="34">
        <f t="shared" si="329"/>
        <v>0</v>
      </c>
      <c r="N231" s="34">
        <f t="shared" si="329"/>
        <v>0</v>
      </c>
      <c r="O231" s="34">
        <f t="shared" si="329"/>
        <v>0</v>
      </c>
      <c r="P231" s="34"/>
      <c r="Q231" s="34"/>
      <c r="R231" s="34"/>
      <c r="S231" s="34"/>
      <c r="T231" s="34"/>
      <c r="U231" s="34"/>
      <c r="V231" s="34"/>
      <c r="W231" s="34"/>
      <c r="X231" s="34"/>
      <c r="Y231" s="34"/>
      <c r="Z231" s="34"/>
      <c r="AA231" s="34"/>
      <c r="AB231" s="34"/>
      <c r="AC231" s="95">
        <f t="shared" si="323"/>
        <v>0</v>
      </c>
      <c r="AD231" s="16"/>
      <c r="AE231" s="44"/>
      <c r="AF231" s="34">
        <f t="shared" si="330"/>
        <v>1</v>
      </c>
    </row>
    <row r="232" spans="1:32">
      <c r="A232" s="21" t="s">
        <v>52</v>
      </c>
      <c r="B232" s="56" t="s">
        <v>32</v>
      </c>
      <c r="C232" s="38">
        <f>C233</f>
        <v>50000</v>
      </c>
      <c r="D232" s="38">
        <f t="shared" si="329"/>
        <v>50000</v>
      </c>
      <c r="E232" s="38">
        <f t="shared" si="329"/>
        <v>0</v>
      </c>
      <c r="F232" s="38">
        <f t="shared" si="329"/>
        <v>50000</v>
      </c>
      <c r="G232" s="38">
        <f t="shared" si="329"/>
        <v>0</v>
      </c>
      <c r="H232" s="38">
        <f t="shared" si="329"/>
        <v>0</v>
      </c>
      <c r="I232" s="38">
        <f t="shared" si="329"/>
        <v>0</v>
      </c>
      <c r="J232" s="38">
        <f t="shared" si="329"/>
        <v>0</v>
      </c>
      <c r="K232" s="38">
        <f t="shared" si="329"/>
        <v>0</v>
      </c>
      <c r="L232" s="38">
        <f t="shared" si="329"/>
        <v>0</v>
      </c>
      <c r="M232" s="38">
        <f t="shared" si="329"/>
        <v>0</v>
      </c>
      <c r="N232" s="38">
        <f t="shared" si="329"/>
        <v>0</v>
      </c>
      <c r="O232" s="38">
        <f t="shared" si="329"/>
        <v>0</v>
      </c>
      <c r="P232" s="38"/>
      <c r="Q232" s="38"/>
      <c r="R232" s="38"/>
      <c r="S232" s="38"/>
      <c r="T232" s="38"/>
      <c r="U232" s="38"/>
      <c r="V232" s="38"/>
      <c r="W232" s="38"/>
      <c r="X232" s="38"/>
      <c r="Y232" s="38"/>
      <c r="Z232" s="38"/>
      <c r="AA232" s="38"/>
      <c r="AB232" s="38"/>
      <c r="AC232" s="95">
        <f t="shared" si="323"/>
        <v>0</v>
      </c>
      <c r="AD232" s="31"/>
      <c r="AE232" s="51"/>
      <c r="AF232" s="38">
        <f t="shared" si="330"/>
        <v>1</v>
      </c>
    </row>
    <row r="233" spans="1:32" ht="44.25" customHeight="1">
      <c r="A233" s="3"/>
      <c r="B233" s="5" t="s">
        <v>227</v>
      </c>
      <c r="C233" s="39">
        <f t="shared" ref="C233" si="331">D233+I233</f>
        <v>50000</v>
      </c>
      <c r="D233" s="39">
        <f t="shared" ref="D233" si="332">SUM(E233:H233)</f>
        <v>50000</v>
      </c>
      <c r="E233" s="35"/>
      <c r="F233" s="35">
        <v>50000</v>
      </c>
      <c r="G233" s="35"/>
      <c r="H233" s="35"/>
      <c r="I233" s="35"/>
      <c r="J233" s="35"/>
      <c r="K233" s="35"/>
      <c r="L233" s="35"/>
      <c r="M233" s="35"/>
      <c r="N233" s="35"/>
      <c r="O233" s="35"/>
      <c r="P233" s="35"/>
      <c r="Q233" s="35"/>
      <c r="R233" s="35"/>
      <c r="S233" s="35"/>
      <c r="T233" s="35"/>
      <c r="U233" s="35"/>
      <c r="V233" s="35"/>
      <c r="W233" s="35"/>
      <c r="X233" s="35"/>
      <c r="Y233" s="35"/>
      <c r="Z233" s="35"/>
      <c r="AA233" s="35"/>
      <c r="AB233" s="35"/>
      <c r="AC233" s="95">
        <f t="shared" si="323"/>
        <v>0</v>
      </c>
      <c r="AD233" s="12" t="s">
        <v>312</v>
      </c>
      <c r="AE233" s="45"/>
      <c r="AF233">
        <v>1</v>
      </c>
    </row>
    <row r="234" spans="1:32">
      <c r="A234" s="22" t="s">
        <v>296</v>
      </c>
      <c r="B234" s="23" t="s">
        <v>228</v>
      </c>
      <c r="C234" s="40">
        <f>C235</f>
        <v>48767</v>
      </c>
      <c r="D234" s="40">
        <f t="shared" ref="D234:AB234" si="333">D235</f>
        <v>35217</v>
      </c>
      <c r="E234" s="40">
        <f t="shared" si="333"/>
        <v>48767</v>
      </c>
      <c r="F234" s="40">
        <f t="shared" si="333"/>
        <v>0</v>
      </c>
      <c r="G234" s="40">
        <f t="shared" si="333"/>
        <v>0</v>
      </c>
      <c r="H234" s="40">
        <f t="shared" si="333"/>
        <v>0</v>
      </c>
      <c r="I234" s="40">
        <f t="shared" si="333"/>
        <v>0</v>
      </c>
      <c r="J234" s="40">
        <f t="shared" si="333"/>
        <v>0</v>
      </c>
      <c r="K234" s="40">
        <f t="shared" si="333"/>
        <v>0</v>
      </c>
      <c r="L234" s="40">
        <f t="shared" si="333"/>
        <v>0</v>
      </c>
      <c r="M234" s="40">
        <f t="shared" si="333"/>
        <v>0</v>
      </c>
      <c r="N234" s="40">
        <f t="shared" si="333"/>
        <v>0</v>
      </c>
      <c r="O234" s="40">
        <f t="shared" si="333"/>
        <v>0</v>
      </c>
      <c r="P234" s="40">
        <f t="shared" si="333"/>
        <v>0</v>
      </c>
      <c r="Q234" s="40">
        <f t="shared" si="333"/>
        <v>0</v>
      </c>
      <c r="R234" s="40">
        <f t="shared" si="333"/>
        <v>0</v>
      </c>
      <c r="S234" s="40">
        <f t="shared" si="333"/>
        <v>0</v>
      </c>
      <c r="T234" s="40">
        <f t="shared" si="333"/>
        <v>0</v>
      </c>
      <c r="U234" s="40">
        <f t="shared" si="333"/>
        <v>0</v>
      </c>
      <c r="V234" s="40">
        <f t="shared" si="333"/>
        <v>0</v>
      </c>
      <c r="W234" s="40">
        <f t="shared" si="333"/>
        <v>0</v>
      </c>
      <c r="X234" s="40">
        <f t="shared" si="333"/>
        <v>0</v>
      </c>
      <c r="Y234" s="40">
        <f t="shared" si="333"/>
        <v>0</v>
      </c>
      <c r="Z234" s="40">
        <f t="shared" si="333"/>
        <v>0</v>
      </c>
      <c r="AA234" s="40">
        <f t="shared" si="333"/>
        <v>0</v>
      </c>
      <c r="AB234" s="40">
        <f t="shared" si="333"/>
        <v>0</v>
      </c>
      <c r="AC234" s="102">
        <f t="shared" si="323"/>
        <v>0</v>
      </c>
      <c r="AD234" s="32"/>
      <c r="AE234" s="54"/>
      <c r="AF234" s="40">
        <f t="shared" ref="AF234" si="334">AF235</f>
        <v>4</v>
      </c>
    </row>
    <row r="235" spans="1:32">
      <c r="A235" s="15" t="s">
        <v>38</v>
      </c>
      <c r="B235" s="2" t="s">
        <v>29</v>
      </c>
      <c r="C235" s="34">
        <f>C236+C242</f>
        <v>48767</v>
      </c>
      <c r="D235" s="34">
        <f t="shared" ref="D235:AB235" si="335">D236+D242</f>
        <v>35217</v>
      </c>
      <c r="E235" s="34">
        <f t="shared" si="335"/>
        <v>48767</v>
      </c>
      <c r="F235" s="34">
        <f t="shared" si="335"/>
        <v>0</v>
      </c>
      <c r="G235" s="34">
        <f t="shared" si="335"/>
        <v>0</v>
      </c>
      <c r="H235" s="34">
        <f t="shared" si="335"/>
        <v>0</v>
      </c>
      <c r="I235" s="34">
        <f t="shared" si="335"/>
        <v>0</v>
      </c>
      <c r="J235" s="34">
        <f t="shared" si="335"/>
        <v>0</v>
      </c>
      <c r="K235" s="34">
        <f t="shared" si="335"/>
        <v>0</v>
      </c>
      <c r="L235" s="34">
        <f t="shared" si="335"/>
        <v>0</v>
      </c>
      <c r="M235" s="34">
        <f t="shared" si="335"/>
        <v>0</v>
      </c>
      <c r="N235" s="34">
        <f t="shared" si="335"/>
        <v>0</v>
      </c>
      <c r="O235" s="34">
        <f t="shared" si="335"/>
        <v>0</v>
      </c>
      <c r="P235" s="34">
        <f t="shared" si="335"/>
        <v>0</v>
      </c>
      <c r="Q235" s="34">
        <f t="shared" si="335"/>
        <v>0</v>
      </c>
      <c r="R235" s="34">
        <f t="shared" si="335"/>
        <v>0</v>
      </c>
      <c r="S235" s="34">
        <f t="shared" si="335"/>
        <v>0</v>
      </c>
      <c r="T235" s="34">
        <f t="shared" si="335"/>
        <v>0</v>
      </c>
      <c r="U235" s="34">
        <f t="shared" si="335"/>
        <v>0</v>
      </c>
      <c r="V235" s="34">
        <f t="shared" si="335"/>
        <v>0</v>
      </c>
      <c r="W235" s="34">
        <f t="shared" si="335"/>
        <v>0</v>
      </c>
      <c r="X235" s="34">
        <f t="shared" si="335"/>
        <v>0</v>
      </c>
      <c r="Y235" s="34">
        <f t="shared" si="335"/>
        <v>0</v>
      </c>
      <c r="Z235" s="34">
        <f t="shared" si="335"/>
        <v>0</v>
      </c>
      <c r="AA235" s="34">
        <f t="shared" si="335"/>
        <v>0</v>
      </c>
      <c r="AB235" s="34">
        <f t="shared" si="335"/>
        <v>0</v>
      </c>
      <c r="AC235" s="95">
        <f t="shared" si="323"/>
        <v>0</v>
      </c>
      <c r="AD235" s="16"/>
      <c r="AE235" s="44"/>
      <c r="AF235" s="34">
        <f t="shared" ref="AF235" si="336">AF236+AF242</f>
        <v>4</v>
      </c>
    </row>
    <row r="236" spans="1:32">
      <c r="A236" s="16" t="s">
        <v>30</v>
      </c>
      <c r="B236" s="2" t="s">
        <v>31</v>
      </c>
      <c r="C236" s="34">
        <f>C237+C240</f>
        <v>44631</v>
      </c>
      <c r="D236" s="34">
        <f t="shared" ref="D236:AB236" si="337">D237+D240</f>
        <v>31081</v>
      </c>
      <c r="E236" s="34">
        <f t="shared" si="337"/>
        <v>44631</v>
      </c>
      <c r="F236" s="34">
        <f t="shared" si="337"/>
        <v>0</v>
      </c>
      <c r="G236" s="34">
        <f t="shared" si="337"/>
        <v>0</v>
      </c>
      <c r="H236" s="34">
        <f t="shared" si="337"/>
        <v>0</v>
      </c>
      <c r="I236" s="34">
        <f t="shared" si="337"/>
        <v>0</v>
      </c>
      <c r="J236" s="34">
        <f t="shared" si="337"/>
        <v>0</v>
      </c>
      <c r="K236" s="34">
        <f t="shared" si="337"/>
        <v>0</v>
      </c>
      <c r="L236" s="34">
        <f t="shared" si="337"/>
        <v>0</v>
      </c>
      <c r="M236" s="34">
        <f t="shared" si="337"/>
        <v>0</v>
      </c>
      <c r="N236" s="34">
        <f t="shared" si="337"/>
        <v>0</v>
      </c>
      <c r="O236" s="34">
        <f t="shared" si="337"/>
        <v>0</v>
      </c>
      <c r="P236" s="34">
        <f t="shared" si="337"/>
        <v>0</v>
      </c>
      <c r="Q236" s="34">
        <f t="shared" si="337"/>
        <v>0</v>
      </c>
      <c r="R236" s="34">
        <f t="shared" si="337"/>
        <v>0</v>
      </c>
      <c r="S236" s="34">
        <f t="shared" si="337"/>
        <v>0</v>
      </c>
      <c r="T236" s="34">
        <f t="shared" si="337"/>
        <v>0</v>
      </c>
      <c r="U236" s="34">
        <f t="shared" si="337"/>
        <v>0</v>
      </c>
      <c r="V236" s="34">
        <f t="shared" si="337"/>
        <v>0</v>
      </c>
      <c r="W236" s="34">
        <f t="shared" si="337"/>
        <v>0</v>
      </c>
      <c r="X236" s="34">
        <f t="shared" si="337"/>
        <v>0</v>
      </c>
      <c r="Y236" s="34">
        <f t="shared" si="337"/>
        <v>0</v>
      </c>
      <c r="Z236" s="34">
        <f t="shared" si="337"/>
        <v>0</v>
      </c>
      <c r="AA236" s="34">
        <f t="shared" si="337"/>
        <v>0</v>
      </c>
      <c r="AB236" s="34">
        <f t="shared" si="337"/>
        <v>0</v>
      </c>
      <c r="AC236" s="95">
        <f t="shared" si="323"/>
        <v>0</v>
      </c>
      <c r="AD236" s="16"/>
      <c r="AE236" s="44"/>
      <c r="AF236" s="34">
        <f t="shared" ref="AF236" si="338">AF237+AF240</f>
        <v>3</v>
      </c>
    </row>
    <row r="237" spans="1:32">
      <c r="A237" s="21" t="s">
        <v>52</v>
      </c>
      <c r="B237" s="56" t="s">
        <v>32</v>
      </c>
      <c r="C237" s="38">
        <f>SUM(C238:C239)</f>
        <v>31081</v>
      </c>
      <c r="D237" s="38">
        <f t="shared" ref="D237:AB237" si="339">SUM(D238:D239)</f>
        <v>31081</v>
      </c>
      <c r="E237" s="38">
        <f t="shared" si="339"/>
        <v>31081</v>
      </c>
      <c r="F237" s="38">
        <f t="shared" si="339"/>
        <v>0</v>
      </c>
      <c r="G237" s="38">
        <f t="shared" si="339"/>
        <v>0</v>
      </c>
      <c r="H237" s="38">
        <f t="shared" si="339"/>
        <v>0</v>
      </c>
      <c r="I237" s="38">
        <f t="shared" si="339"/>
        <v>0</v>
      </c>
      <c r="J237" s="38">
        <f t="shared" si="339"/>
        <v>0</v>
      </c>
      <c r="K237" s="38">
        <f t="shared" si="339"/>
        <v>0</v>
      </c>
      <c r="L237" s="38">
        <f t="shared" si="339"/>
        <v>0</v>
      </c>
      <c r="M237" s="38">
        <f t="shared" si="339"/>
        <v>0</v>
      </c>
      <c r="N237" s="38">
        <f t="shared" si="339"/>
        <v>0</v>
      </c>
      <c r="O237" s="38">
        <f t="shared" si="339"/>
        <v>0</v>
      </c>
      <c r="P237" s="38">
        <f t="shared" si="339"/>
        <v>0</v>
      </c>
      <c r="Q237" s="38">
        <f t="shared" si="339"/>
        <v>0</v>
      </c>
      <c r="R237" s="38">
        <f t="shared" si="339"/>
        <v>0</v>
      </c>
      <c r="S237" s="38">
        <f t="shared" si="339"/>
        <v>0</v>
      </c>
      <c r="T237" s="38">
        <f t="shared" si="339"/>
        <v>0</v>
      </c>
      <c r="U237" s="38">
        <f t="shared" si="339"/>
        <v>0</v>
      </c>
      <c r="V237" s="38">
        <f t="shared" si="339"/>
        <v>0</v>
      </c>
      <c r="W237" s="38">
        <f t="shared" si="339"/>
        <v>0</v>
      </c>
      <c r="X237" s="38">
        <f t="shared" si="339"/>
        <v>0</v>
      </c>
      <c r="Y237" s="38">
        <f t="shared" si="339"/>
        <v>0</v>
      </c>
      <c r="Z237" s="38">
        <f t="shared" si="339"/>
        <v>0</v>
      </c>
      <c r="AA237" s="38">
        <f t="shared" si="339"/>
        <v>0</v>
      </c>
      <c r="AB237" s="38">
        <f t="shared" si="339"/>
        <v>0</v>
      </c>
      <c r="AC237" s="95">
        <f t="shared" si="323"/>
        <v>0</v>
      </c>
      <c r="AD237" s="31"/>
      <c r="AE237" s="51"/>
      <c r="AF237" s="38">
        <f t="shared" ref="AF237" si="340">SUM(AF238:AF239)</f>
        <v>2</v>
      </c>
    </row>
    <row r="238" spans="1:32" ht="54">
      <c r="A238" s="12">
        <v>1</v>
      </c>
      <c r="B238" s="5" t="s">
        <v>229</v>
      </c>
      <c r="C238" s="39">
        <f t="shared" ref="C238:C239" si="341">D238+I238</f>
        <v>8958</v>
      </c>
      <c r="D238" s="39">
        <f t="shared" ref="D238:D239" si="342">SUM(E238:H238)</f>
        <v>8958</v>
      </c>
      <c r="E238" s="35">
        <v>8958</v>
      </c>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95">
        <f t="shared" si="323"/>
        <v>0</v>
      </c>
      <c r="AD238" s="12" t="s">
        <v>259</v>
      </c>
      <c r="AE238" s="45"/>
      <c r="AF238">
        <v>1</v>
      </c>
    </row>
    <row r="239" spans="1:32" ht="51" customHeight="1">
      <c r="A239" s="12">
        <v>2</v>
      </c>
      <c r="B239" s="5" t="s">
        <v>230</v>
      </c>
      <c r="C239" s="39">
        <f t="shared" si="341"/>
        <v>22123</v>
      </c>
      <c r="D239" s="39">
        <f t="shared" si="342"/>
        <v>22123</v>
      </c>
      <c r="E239" s="35">
        <v>22123</v>
      </c>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95">
        <f t="shared" si="323"/>
        <v>0</v>
      </c>
      <c r="AD239" s="12" t="s">
        <v>278</v>
      </c>
      <c r="AE239" s="45"/>
      <c r="AF239">
        <v>1</v>
      </c>
    </row>
    <row r="240" spans="1:32">
      <c r="A240" s="21" t="s">
        <v>46</v>
      </c>
      <c r="B240" s="56" t="s">
        <v>33</v>
      </c>
      <c r="C240" s="38">
        <f>C241</f>
        <v>13550</v>
      </c>
      <c r="D240" s="38"/>
      <c r="E240" s="38">
        <f t="shared" ref="E240:O240" si="343">E241</f>
        <v>13550</v>
      </c>
      <c r="F240" s="38">
        <f t="shared" si="343"/>
        <v>0</v>
      </c>
      <c r="G240" s="38">
        <f t="shared" si="343"/>
        <v>0</v>
      </c>
      <c r="H240" s="38">
        <f t="shared" si="343"/>
        <v>0</v>
      </c>
      <c r="I240" s="38"/>
      <c r="J240" s="38"/>
      <c r="K240" s="38">
        <f t="shared" si="343"/>
        <v>0</v>
      </c>
      <c r="L240" s="38"/>
      <c r="M240" s="38"/>
      <c r="N240" s="38"/>
      <c r="O240" s="38">
        <f t="shared" si="343"/>
        <v>0</v>
      </c>
      <c r="P240" s="38"/>
      <c r="Q240" s="38"/>
      <c r="R240" s="38"/>
      <c r="S240" s="38"/>
      <c r="T240" s="38"/>
      <c r="U240" s="38"/>
      <c r="V240" s="38"/>
      <c r="W240" s="38"/>
      <c r="X240" s="38"/>
      <c r="Y240" s="38"/>
      <c r="Z240" s="38"/>
      <c r="AA240" s="38"/>
      <c r="AB240" s="38"/>
      <c r="AC240" s="95">
        <f t="shared" si="323"/>
        <v>0</v>
      </c>
      <c r="AD240" s="31"/>
      <c r="AE240" s="51"/>
      <c r="AF240" s="38">
        <f t="shared" ref="AF240" si="344">AF241</f>
        <v>1</v>
      </c>
    </row>
    <row r="241" spans="1:33" ht="23.25" customHeight="1">
      <c r="A241" s="3"/>
      <c r="B241" s="5" t="s">
        <v>231</v>
      </c>
      <c r="C241" s="39">
        <f t="shared" ref="C241" si="345">D241+I241</f>
        <v>13550</v>
      </c>
      <c r="D241" s="39">
        <f t="shared" ref="D241" si="346">SUM(E241:H241)</f>
        <v>13550</v>
      </c>
      <c r="E241" s="35">
        <v>13550</v>
      </c>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95">
        <f t="shared" si="323"/>
        <v>0</v>
      </c>
      <c r="AD241" s="12" t="s">
        <v>279</v>
      </c>
      <c r="AE241" s="45"/>
      <c r="AF241">
        <v>1</v>
      </c>
    </row>
    <row r="242" spans="1:33">
      <c r="A242" s="16" t="s">
        <v>34</v>
      </c>
      <c r="B242" s="2" t="s">
        <v>35</v>
      </c>
      <c r="C242" s="34">
        <f>C243</f>
        <v>4136</v>
      </c>
      <c r="D242" s="34">
        <f t="shared" ref="D242:O243" si="347">D243</f>
        <v>4136</v>
      </c>
      <c r="E242" s="34">
        <f t="shared" si="347"/>
        <v>4136</v>
      </c>
      <c r="F242" s="34">
        <f t="shared" si="347"/>
        <v>0</v>
      </c>
      <c r="G242" s="34">
        <f t="shared" si="347"/>
        <v>0</v>
      </c>
      <c r="H242" s="34">
        <f t="shared" si="347"/>
        <v>0</v>
      </c>
      <c r="I242" s="34">
        <f t="shared" si="347"/>
        <v>0</v>
      </c>
      <c r="J242" s="34">
        <f t="shared" si="347"/>
        <v>0</v>
      </c>
      <c r="K242" s="34">
        <f t="shared" si="347"/>
        <v>0</v>
      </c>
      <c r="L242" s="34">
        <f t="shared" si="347"/>
        <v>0</v>
      </c>
      <c r="M242" s="34">
        <f t="shared" si="347"/>
        <v>0</v>
      </c>
      <c r="N242" s="34">
        <f t="shared" si="347"/>
        <v>0</v>
      </c>
      <c r="O242" s="34">
        <f t="shared" si="347"/>
        <v>0</v>
      </c>
      <c r="P242" s="34"/>
      <c r="Q242" s="34"/>
      <c r="R242" s="34"/>
      <c r="S242" s="34"/>
      <c r="T242" s="34"/>
      <c r="U242" s="34"/>
      <c r="V242" s="34"/>
      <c r="W242" s="34"/>
      <c r="X242" s="34"/>
      <c r="Y242" s="34"/>
      <c r="Z242" s="34"/>
      <c r="AA242" s="34"/>
      <c r="AB242" s="34"/>
      <c r="AC242" s="95">
        <f t="shared" si="323"/>
        <v>0</v>
      </c>
      <c r="AD242" s="16"/>
      <c r="AE242" s="44"/>
      <c r="AF242" s="34">
        <f t="shared" ref="AF242:AF243" si="348">AF243</f>
        <v>1</v>
      </c>
    </row>
    <row r="243" spans="1:33">
      <c r="A243" s="21" t="s">
        <v>46</v>
      </c>
      <c r="B243" s="56" t="s">
        <v>33</v>
      </c>
      <c r="C243" s="38">
        <f>C244</f>
        <v>4136</v>
      </c>
      <c r="D243" s="38">
        <f t="shared" si="347"/>
        <v>4136</v>
      </c>
      <c r="E243" s="38">
        <f t="shared" si="347"/>
        <v>4136</v>
      </c>
      <c r="F243" s="38">
        <f t="shared" si="347"/>
        <v>0</v>
      </c>
      <c r="G243" s="38">
        <f t="shared" si="347"/>
        <v>0</v>
      </c>
      <c r="H243" s="38">
        <f t="shared" si="347"/>
        <v>0</v>
      </c>
      <c r="I243" s="38">
        <f t="shared" si="347"/>
        <v>0</v>
      </c>
      <c r="J243" s="38">
        <f t="shared" si="347"/>
        <v>0</v>
      </c>
      <c r="K243" s="38">
        <f t="shared" si="347"/>
        <v>0</v>
      </c>
      <c r="L243" s="38">
        <f t="shared" si="347"/>
        <v>0</v>
      </c>
      <c r="M243" s="38">
        <f t="shared" si="347"/>
        <v>0</v>
      </c>
      <c r="N243" s="38">
        <f t="shared" si="347"/>
        <v>0</v>
      </c>
      <c r="O243" s="38">
        <f t="shared" si="347"/>
        <v>0</v>
      </c>
      <c r="P243" s="38"/>
      <c r="Q243" s="38"/>
      <c r="R243" s="38"/>
      <c r="S243" s="38"/>
      <c r="T243" s="38"/>
      <c r="U243" s="38"/>
      <c r="V243" s="38"/>
      <c r="W243" s="38"/>
      <c r="X243" s="38"/>
      <c r="Y243" s="38"/>
      <c r="Z243" s="38"/>
      <c r="AA243" s="38"/>
      <c r="AB243" s="38"/>
      <c r="AC243" s="95">
        <f t="shared" si="323"/>
        <v>0</v>
      </c>
      <c r="AD243" s="31"/>
      <c r="AE243" s="51"/>
      <c r="AF243" s="38">
        <f t="shared" si="348"/>
        <v>1</v>
      </c>
    </row>
    <row r="244" spans="1:33" ht="42" customHeight="1">
      <c r="A244" s="3"/>
      <c r="B244" s="5" t="s">
        <v>232</v>
      </c>
      <c r="C244" s="39">
        <f t="shared" ref="C244" si="349">D244+I244</f>
        <v>4136</v>
      </c>
      <c r="D244" s="39">
        <f t="shared" ref="D244" si="350">SUM(E244:H244)</f>
        <v>4136</v>
      </c>
      <c r="E244" s="35">
        <v>4136</v>
      </c>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95">
        <f t="shared" si="323"/>
        <v>0</v>
      </c>
      <c r="AD244" s="12" t="s">
        <v>280</v>
      </c>
      <c r="AE244" s="45"/>
      <c r="AF244">
        <v>1</v>
      </c>
    </row>
    <row r="245" spans="1:33">
      <c r="A245" s="22" t="s">
        <v>297</v>
      </c>
      <c r="B245" s="23" t="s">
        <v>233</v>
      </c>
      <c r="C245" s="40">
        <f>C246</f>
        <v>1303</v>
      </c>
      <c r="D245" s="40">
        <f t="shared" ref="D245:S247" si="351">D246</f>
        <v>1303</v>
      </c>
      <c r="E245" s="40">
        <f t="shared" si="351"/>
        <v>0</v>
      </c>
      <c r="F245" s="40">
        <f t="shared" si="351"/>
        <v>1303</v>
      </c>
      <c r="G245" s="40">
        <f t="shared" si="351"/>
        <v>0</v>
      </c>
      <c r="H245" s="40">
        <f t="shared" si="351"/>
        <v>0</v>
      </c>
      <c r="I245" s="40">
        <f t="shared" si="351"/>
        <v>0</v>
      </c>
      <c r="J245" s="40">
        <f t="shared" si="351"/>
        <v>0</v>
      </c>
      <c r="K245" s="40">
        <f t="shared" si="351"/>
        <v>0</v>
      </c>
      <c r="L245" s="40">
        <f t="shared" si="351"/>
        <v>0</v>
      </c>
      <c r="M245" s="40">
        <f t="shared" si="351"/>
        <v>0</v>
      </c>
      <c r="N245" s="40">
        <f t="shared" si="351"/>
        <v>0</v>
      </c>
      <c r="O245" s="40">
        <f t="shared" si="351"/>
        <v>0</v>
      </c>
      <c r="P245" s="40">
        <f t="shared" si="351"/>
        <v>0</v>
      </c>
      <c r="Q245" s="40">
        <f t="shared" si="351"/>
        <v>0</v>
      </c>
      <c r="R245" s="40">
        <f t="shared" si="351"/>
        <v>0</v>
      </c>
      <c r="S245" s="40">
        <f t="shared" si="351"/>
        <v>0</v>
      </c>
      <c r="T245" s="40">
        <f t="shared" ref="T245:AB247" si="352">T246</f>
        <v>0</v>
      </c>
      <c r="U245" s="40">
        <f t="shared" si="352"/>
        <v>0</v>
      </c>
      <c r="V245" s="40">
        <f t="shared" si="352"/>
        <v>0</v>
      </c>
      <c r="W245" s="40">
        <f t="shared" si="352"/>
        <v>0</v>
      </c>
      <c r="X245" s="40">
        <f t="shared" si="352"/>
        <v>0</v>
      </c>
      <c r="Y245" s="40">
        <f t="shared" si="352"/>
        <v>0</v>
      </c>
      <c r="Z245" s="40">
        <f t="shared" si="352"/>
        <v>0</v>
      </c>
      <c r="AA245" s="40">
        <f t="shared" si="352"/>
        <v>0</v>
      </c>
      <c r="AB245" s="40">
        <f t="shared" si="352"/>
        <v>0</v>
      </c>
      <c r="AC245" s="102">
        <f t="shared" si="323"/>
        <v>0</v>
      </c>
      <c r="AD245" s="32"/>
      <c r="AE245" s="54"/>
      <c r="AF245" s="40">
        <f t="shared" ref="AF245:AF247" si="353">AF246</f>
        <v>2</v>
      </c>
    </row>
    <row r="246" spans="1:33">
      <c r="A246" s="15" t="s">
        <v>38</v>
      </c>
      <c r="B246" s="2" t="s">
        <v>29</v>
      </c>
      <c r="C246" s="34">
        <f>C247</f>
        <v>1303</v>
      </c>
      <c r="D246" s="34">
        <f t="shared" si="351"/>
        <v>1303</v>
      </c>
      <c r="E246" s="34">
        <f t="shared" si="351"/>
        <v>0</v>
      </c>
      <c r="F246" s="34">
        <f t="shared" si="351"/>
        <v>1303</v>
      </c>
      <c r="G246" s="34">
        <f t="shared" si="351"/>
        <v>0</v>
      </c>
      <c r="H246" s="34">
        <f t="shared" si="351"/>
        <v>0</v>
      </c>
      <c r="I246" s="34">
        <f t="shared" si="351"/>
        <v>0</v>
      </c>
      <c r="J246" s="34">
        <f t="shared" si="351"/>
        <v>0</v>
      </c>
      <c r="K246" s="34">
        <f t="shared" si="351"/>
        <v>0</v>
      </c>
      <c r="L246" s="34">
        <f t="shared" si="351"/>
        <v>0</v>
      </c>
      <c r="M246" s="34">
        <f t="shared" si="351"/>
        <v>0</v>
      </c>
      <c r="N246" s="34">
        <f t="shared" si="351"/>
        <v>0</v>
      </c>
      <c r="O246" s="34">
        <f t="shared" si="351"/>
        <v>0</v>
      </c>
      <c r="P246" s="34">
        <f t="shared" si="351"/>
        <v>0</v>
      </c>
      <c r="Q246" s="34">
        <f t="shared" si="351"/>
        <v>0</v>
      </c>
      <c r="R246" s="34">
        <f t="shared" si="351"/>
        <v>0</v>
      </c>
      <c r="S246" s="34">
        <f t="shared" si="351"/>
        <v>0</v>
      </c>
      <c r="T246" s="34">
        <f t="shared" si="352"/>
        <v>0</v>
      </c>
      <c r="U246" s="34">
        <f t="shared" si="352"/>
        <v>0</v>
      </c>
      <c r="V246" s="34">
        <f t="shared" si="352"/>
        <v>0</v>
      </c>
      <c r="W246" s="34">
        <f t="shared" si="352"/>
        <v>0</v>
      </c>
      <c r="X246" s="34">
        <f t="shared" si="352"/>
        <v>0</v>
      </c>
      <c r="Y246" s="34">
        <f t="shared" si="352"/>
        <v>0</v>
      </c>
      <c r="Z246" s="34">
        <f t="shared" si="352"/>
        <v>0</v>
      </c>
      <c r="AA246" s="34">
        <f t="shared" si="352"/>
        <v>0</v>
      </c>
      <c r="AB246" s="34">
        <f t="shared" si="352"/>
        <v>0</v>
      </c>
      <c r="AC246" s="95">
        <f t="shared" si="323"/>
        <v>0</v>
      </c>
      <c r="AD246" s="16"/>
      <c r="AE246" s="44"/>
      <c r="AF246" s="34">
        <f t="shared" si="353"/>
        <v>2</v>
      </c>
      <c r="AG246">
        <v>364</v>
      </c>
    </row>
    <row r="247" spans="1:33">
      <c r="A247" s="16" t="s">
        <v>30</v>
      </c>
      <c r="B247" s="2" t="s">
        <v>31</v>
      </c>
      <c r="C247" s="34">
        <f>C248</f>
        <v>1303</v>
      </c>
      <c r="D247" s="34">
        <f t="shared" si="351"/>
        <v>1303</v>
      </c>
      <c r="E247" s="34">
        <f t="shared" si="351"/>
        <v>0</v>
      </c>
      <c r="F247" s="34">
        <f t="shared" si="351"/>
        <v>1303</v>
      </c>
      <c r="G247" s="34">
        <f t="shared" si="351"/>
        <v>0</v>
      </c>
      <c r="H247" s="34">
        <f t="shared" si="351"/>
        <v>0</v>
      </c>
      <c r="I247" s="34">
        <f t="shared" si="351"/>
        <v>0</v>
      </c>
      <c r="J247" s="34">
        <f t="shared" si="351"/>
        <v>0</v>
      </c>
      <c r="K247" s="34">
        <f t="shared" si="351"/>
        <v>0</v>
      </c>
      <c r="L247" s="34">
        <f t="shared" si="351"/>
        <v>0</v>
      </c>
      <c r="M247" s="34">
        <f t="shared" si="351"/>
        <v>0</v>
      </c>
      <c r="N247" s="34">
        <f t="shared" si="351"/>
        <v>0</v>
      </c>
      <c r="O247" s="34">
        <f t="shared" si="351"/>
        <v>0</v>
      </c>
      <c r="P247" s="34">
        <f t="shared" si="351"/>
        <v>0</v>
      </c>
      <c r="Q247" s="34">
        <f t="shared" si="351"/>
        <v>0</v>
      </c>
      <c r="R247" s="34">
        <f t="shared" si="351"/>
        <v>0</v>
      </c>
      <c r="S247" s="34">
        <f t="shared" si="351"/>
        <v>0</v>
      </c>
      <c r="T247" s="34">
        <f t="shared" si="352"/>
        <v>0</v>
      </c>
      <c r="U247" s="34">
        <f t="shared" si="352"/>
        <v>0</v>
      </c>
      <c r="V247" s="34">
        <f t="shared" si="352"/>
        <v>0</v>
      </c>
      <c r="W247" s="34">
        <f t="shared" si="352"/>
        <v>0</v>
      </c>
      <c r="X247" s="34">
        <f t="shared" si="352"/>
        <v>0</v>
      </c>
      <c r="Y247" s="34">
        <f t="shared" si="352"/>
        <v>0</v>
      </c>
      <c r="Z247" s="34">
        <f t="shared" si="352"/>
        <v>0</v>
      </c>
      <c r="AA247" s="34">
        <f t="shared" si="352"/>
        <v>0</v>
      </c>
      <c r="AB247" s="34">
        <f t="shared" si="352"/>
        <v>0</v>
      </c>
      <c r="AC247" s="95">
        <f t="shared" si="323"/>
        <v>0</v>
      </c>
      <c r="AD247" s="16"/>
      <c r="AE247" s="44"/>
      <c r="AF247" s="34">
        <f t="shared" si="353"/>
        <v>2</v>
      </c>
      <c r="AG247" s="57">
        <f>E244+AG246</f>
        <v>4500</v>
      </c>
    </row>
    <row r="248" spans="1:33">
      <c r="A248" s="21" t="s">
        <v>46</v>
      </c>
      <c r="B248" s="56" t="s">
        <v>33</v>
      </c>
      <c r="C248" s="38">
        <f>SUM(C249:C250)</f>
        <v>1303</v>
      </c>
      <c r="D248" s="38">
        <f t="shared" ref="D248:AB248" si="354">SUM(D249:D250)</f>
        <v>1303</v>
      </c>
      <c r="E248" s="38">
        <f t="shared" si="354"/>
        <v>0</v>
      </c>
      <c r="F248" s="38">
        <f t="shared" si="354"/>
        <v>1303</v>
      </c>
      <c r="G248" s="38">
        <f t="shared" si="354"/>
        <v>0</v>
      </c>
      <c r="H248" s="38">
        <f t="shared" si="354"/>
        <v>0</v>
      </c>
      <c r="I248" s="38">
        <f t="shared" si="354"/>
        <v>0</v>
      </c>
      <c r="J248" s="38">
        <f t="shared" si="354"/>
        <v>0</v>
      </c>
      <c r="K248" s="38">
        <f t="shared" si="354"/>
        <v>0</v>
      </c>
      <c r="L248" s="38">
        <f t="shared" si="354"/>
        <v>0</v>
      </c>
      <c r="M248" s="38">
        <f t="shared" si="354"/>
        <v>0</v>
      </c>
      <c r="N248" s="38">
        <f t="shared" si="354"/>
        <v>0</v>
      </c>
      <c r="O248" s="38">
        <f t="shared" si="354"/>
        <v>0</v>
      </c>
      <c r="P248" s="38">
        <f t="shared" si="354"/>
        <v>0</v>
      </c>
      <c r="Q248" s="38">
        <f t="shared" si="354"/>
        <v>0</v>
      </c>
      <c r="R248" s="38">
        <f t="shared" si="354"/>
        <v>0</v>
      </c>
      <c r="S248" s="38">
        <f t="shared" si="354"/>
        <v>0</v>
      </c>
      <c r="T248" s="38">
        <f t="shared" si="354"/>
        <v>0</v>
      </c>
      <c r="U248" s="38">
        <f t="shared" si="354"/>
        <v>0</v>
      </c>
      <c r="V248" s="38">
        <f t="shared" si="354"/>
        <v>0</v>
      </c>
      <c r="W248" s="38">
        <f t="shared" si="354"/>
        <v>0</v>
      </c>
      <c r="X248" s="38">
        <f t="shared" si="354"/>
        <v>0</v>
      </c>
      <c r="Y248" s="38">
        <f t="shared" si="354"/>
        <v>0</v>
      </c>
      <c r="Z248" s="38">
        <f t="shared" si="354"/>
        <v>0</v>
      </c>
      <c r="AA248" s="38">
        <f t="shared" si="354"/>
        <v>0</v>
      </c>
      <c r="AB248" s="38">
        <f t="shared" si="354"/>
        <v>0</v>
      </c>
      <c r="AC248" s="95">
        <f t="shared" si="323"/>
        <v>0</v>
      </c>
      <c r="AD248" s="31"/>
      <c r="AE248" s="51"/>
      <c r="AF248" s="38">
        <f t="shared" ref="AF248" si="355">SUM(AF249:AF250)</f>
        <v>2</v>
      </c>
      <c r="AG248" s="57">
        <f>AF248-AF244</f>
        <v>1</v>
      </c>
    </row>
    <row r="249" spans="1:33" ht="122.25" customHeight="1">
      <c r="A249" s="12">
        <v>1</v>
      </c>
      <c r="B249" s="5" t="s">
        <v>234</v>
      </c>
      <c r="C249" s="39">
        <f t="shared" ref="C249:C250" si="356">D249+I249</f>
        <v>532</v>
      </c>
      <c r="D249" s="39">
        <f t="shared" ref="D249:D250" si="357">SUM(E249:H249)</f>
        <v>532</v>
      </c>
      <c r="E249" s="35"/>
      <c r="F249" s="35">
        <v>532</v>
      </c>
      <c r="G249" s="35"/>
      <c r="H249" s="35"/>
      <c r="I249" s="35"/>
      <c r="J249" s="35"/>
      <c r="K249" s="35"/>
      <c r="L249" s="35"/>
      <c r="M249" s="35"/>
      <c r="N249" s="35"/>
      <c r="O249" s="35"/>
      <c r="P249" s="35"/>
      <c r="Q249" s="35"/>
      <c r="R249" s="35"/>
      <c r="S249" s="35"/>
      <c r="T249" s="35"/>
      <c r="U249" s="35"/>
      <c r="V249" s="35"/>
      <c r="W249" s="35"/>
      <c r="X249" s="35"/>
      <c r="Y249" s="35"/>
      <c r="Z249" s="35"/>
      <c r="AA249" s="35"/>
      <c r="AB249" s="35"/>
      <c r="AC249" s="95">
        <f t="shared" si="323"/>
        <v>0</v>
      </c>
      <c r="AD249" s="12" t="s">
        <v>281</v>
      </c>
      <c r="AE249" s="45"/>
      <c r="AF249">
        <v>1</v>
      </c>
    </row>
    <row r="250" spans="1:33" ht="84.75" customHeight="1">
      <c r="A250" s="12">
        <v>2</v>
      </c>
      <c r="B250" s="5" t="s">
        <v>235</v>
      </c>
      <c r="C250" s="39">
        <f t="shared" si="356"/>
        <v>771</v>
      </c>
      <c r="D250" s="39">
        <f t="shared" si="357"/>
        <v>771</v>
      </c>
      <c r="E250" s="35"/>
      <c r="F250" s="35">
        <v>771</v>
      </c>
      <c r="G250" s="35"/>
      <c r="H250" s="35"/>
      <c r="I250" s="35"/>
      <c r="J250" s="35"/>
      <c r="K250" s="35"/>
      <c r="L250" s="35"/>
      <c r="M250" s="35"/>
      <c r="N250" s="35"/>
      <c r="O250" s="35"/>
      <c r="P250" s="35"/>
      <c r="Q250" s="35"/>
      <c r="R250" s="35"/>
      <c r="S250" s="35"/>
      <c r="T250" s="35"/>
      <c r="U250" s="35"/>
      <c r="V250" s="35"/>
      <c r="W250" s="35"/>
      <c r="X250" s="35"/>
      <c r="Y250" s="35"/>
      <c r="Z250" s="35"/>
      <c r="AA250" s="35"/>
      <c r="AB250" s="35"/>
      <c r="AC250" s="95">
        <f t="shared" si="323"/>
        <v>0</v>
      </c>
      <c r="AD250" s="12" t="s">
        <v>281</v>
      </c>
      <c r="AE250" s="45"/>
      <c r="AF250">
        <v>1</v>
      </c>
    </row>
    <row r="251" spans="1:33" ht="52.2">
      <c r="A251" s="26" t="s">
        <v>298</v>
      </c>
      <c r="B251" s="25" t="s">
        <v>236</v>
      </c>
      <c r="C251" s="37">
        <f>C252</f>
        <v>49649</v>
      </c>
      <c r="D251" s="37">
        <f t="shared" ref="D251:S252" si="358">D252</f>
        <v>49649</v>
      </c>
      <c r="E251" s="37">
        <f t="shared" si="358"/>
        <v>49649</v>
      </c>
      <c r="F251" s="37">
        <f t="shared" si="358"/>
        <v>0</v>
      </c>
      <c r="G251" s="37">
        <f t="shared" si="358"/>
        <v>0</v>
      </c>
      <c r="H251" s="37">
        <f t="shared" si="358"/>
        <v>0</v>
      </c>
      <c r="I251" s="37">
        <f t="shared" si="358"/>
        <v>0</v>
      </c>
      <c r="J251" s="37">
        <f t="shared" si="358"/>
        <v>0</v>
      </c>
      <c r="K251" s="37">
        <f t="shared" si="358"/>
        <v>0</v>
      </c>
      <c r="L251" s="37">
        <f t="shared" si="358"/>
        <v>0</v>
      </c>
      <c r="M251" s="37">
        <f t="shared" si="358"/>
        <v>0</v>
      </c>
      <c r="N251" s="37">
        <f t="shared" si="358"/>
        <v>0</v>
      </c>
      <c r="O251" s="37">
        <f t="shared" si="358"/>
        <v>0</v>
      </c>
      <c r="P251" s="37">
        <f t="shared" si="358"/>
        <v>12531</v>
      </c>
      <c r="Q251" s="37">
        <f t="shared" si="358"/>
        <v>12531</v>
      </c>
      <c r="R251" s="37">
        <f t="shared" si="358"/>
        <v>12531</v>
      </c>
      <c r="S251" s="37">
        <f t="shared" si="358"/>
        <v>0</v>
      </c>
      <c r="T251" s="37">
        <f t="shared" ref="T251:AB252" si="359">T252</f>
        <v>0</v>
      </c>
      <c r="U251" s="37">
        <f t="shared" si="359"/>
        <v>0</v>
      </c>
      <c r="V251" s="37">
        <f t="shared" si="359"/>
        <v>0</v>
      </c>
      <c r="W251" s="37">
        <f t="shared" si="359"/>
        <v>0</v>
      </c>
      <c r="X251" s="37">
        <f t="shared" si="359"/>
        <v>0</v>
      </c>
      <c r="Y251" s="37">
        <f t="shared" si="359"/>
        <v>0</v>
      </c>
      <c r="Z251" s="37">
        <f t="shared" si="359"/>
        <v>0</v>
      </c>
      <c r="AA251" s="37">
        <f t="shared" si="359"/>
        <v>0</v>
      </c>
      <c r="AB251" s="37">
        <f t="shared" si="359"/>
        <v>0</v>
      </c>
      <c r="AC251" s="97">
        <f t="shared" si="323"/>
        <v>25.239179036838603</v>
      </c>
      <c r="AD251" s="26"/>
      <c r="AE251" s="49"/>
      <c r="AF251" s="37">
        <f t="shared" ref="AF251:AF252" si="360">AF252</f>
        <v>7</v>
      </c>
    </row>
    <row r="252" spans="1:33">
      <c r="A252" s="15" t="s">
        <v>38</v>
      </c>
      <c r="B252" s="2" t="s">
        <v>29</v>
      </c>
      <c r="C252" s="34">
        <f>C253</f>
        <v>49649</v>
      </c>
      <c r="D252" s="34">
        <f t="shared" si="358"/>
        <v>49649</v>
      </c>
      <c r="E252" s="34">
        <f t="shared" si="358"/>
        <v>49649</v>
      </c>
      <c r="F252" s="34">
        <f t="shared" si="358"/>
        <v>0</v>
      </c>
      <c r="G252" s="34">
        <f t="shared" si="358"/>
        <v>0</v>
      </c>
      <c r="H252" s="34">
        <f t="shared" si="358"/>
        <v>0</v>
      </c>
      <c r="I252" s="34">
        <f t="shared" si="358"/>
        <v>0</v>
      </c>
      <c r="J252" s="34">
        <f t="shared" si="358"/>
        <v>0</v>
      </c>
      <c r="K252" s="34">
        <f t="shared" si="358"/>
        <v>0</v>
      </c>
      <c r="L252" s="34">
        <f t="shared" si="358"/>
        <v>0</v>
      </c>
      <c r="M252" s="34">
        <f t="shared" si="358"/>
        <v>0</v>
      </c>
      <c r="N252" s="34">
        <f t="shared" si="358"/>
        <v>0</v>
      </c>
      <c r="O252" s="34">
        <f t="shared" si="358"/>
        <v>0</v>
      </c>
      <c r="P252" s="34">
        <f t="shared" si="358"/>
        <v>12531</v>
      </c>
      <c r="Q252" s="34">
        <f t="shared" si="358"/>
        <v>12531</v>
      </c>
      <c r="R252" s="34">
        <f t="shared" si="358"/>
        <v>12531</v>
      </c>
      <c r="S252" s="34">
        <f t="shared" si="358"/>
        <v>0</v>
      </c>
      <c r="T252" s="34">
        <f t="shared" si="359"/>
        <v>0</v>
      </c>
      <c r="U252" s="34">
        <f t="shared" si="359"/>
        <v>0</v>
      </c>
      <c r="V252" s="34">
        <f t="shared" si="359"/>
        <v>0</v>
      </c>
      <c r="W252" s="34">
        <f t="shared" si="359"/>
        <v>0</v>
      </c>
      <c r="X252" s="34">
        <f t="shared" si="359"/>
        <v>0</v>
      </c>
      <c r="Y252" s="34">
        <f t="shared" si="359"/>
        <v>0</v>
      </c>
      <c r="Z252" s="34">
        <f t="shared" si="359"/>
        <v>0</v>
      </c>
      <c r="AA252" s="34">
        <f t="shared" si="359"/>
        <v>0</v>
      </c>
      <c r="AB252" s="34">
        <f t="shared" si="359"/>
        <v>0</v>
      </c>
      <c r="AC252" s="94">
        <f t="shared" si="323"/>
        <v>25.239179036838603</v>
      </c>
      <c r="AD252" s="16"/>
      <c r="AE252" s="44"/>
      <c r="AF252" s="34">
        <f t="shared" si="360"/>
        <v>7</v>
      </c>
    </row>
    <row r="253" spans="1:33">
      <c r="A253" s="16" t="s">
        <v>30</v>
      </c>
      <c r="B253" s="2" t="s">
        <v>31</v>
      </c>
      <c r="C253" s="34">
        <f>C254+C257</f>
        <v>49649</v>
      </c>
      <c r="D253" s="34">
        <f t="shared" ref="D253:AB253" si="361">D254+D257</f>
        <v>49649</v>
      </c>
      <c r="E253" s="34">
        <f t="shared" si="361"/>
        <v>49649</v>
      </c>
      <c r="F253" s="34">
        <f t="shared" si="361"/>
        <v>0</v>
      </c>
      <c r="G253" s="34">
        <f t="shared" si="361"/>
        <v>0</v>
      </c>
      <c r="H253" s="34">
        <f t="shared" si="361"/>
        <v>0</v>
      </c>
      <c r="I253" s="34">
        <f t="shared" si="361"/>
        <v>0</v>
      </c>
      <c r="J253" s="34">
        <f t="shared" si="361"/>
        <v>0</v>
      </c>
      <c r="K253" s="34">
        <f t="shared" si="361"/>
        <v>0</v>
      </c>
      <c r="L253" s="34">
        <f t="shared" si="361"/>
        <v>0</v>
      </c>
      <c r="M253" s="34">
        <f t="shared" si="361"/>
        <v>0</v>
      </c>
      <c r="N253" s="34">
        <f t="shared" si="361"/>
        <v>0</v>
      </c>
      <c r="O253" s="34">
        <f t="shared" si="361"/>
        <v>0</v>
      </c>
      <c r="P253" s="34">
        <f t="shared" si="361"/>
        <v>12531</v>
      </c>
      <c r="Q253" s="34">
        <f t="shared" si="361"/>
        <v>12531</v>
      </c>
      <c r="R253" s="34">
        <f t="shared" si="361"/>
        <v>12531</v>
      </c>
      <c r="S253" s="34">
        <f t="shared" si="361"/>
        <v>0</v>
      </c>
      <c r="T253" s="34">
        <f t="shared" si="361"/>
        <v>0</v>
      </c>
      <c r="U253" s="34">
        <f t="shared" si="361"/>
        <v>0</v>
      </c>
      <c r="V253" s="34">
        <f t="shared" si="361"/>
        <v>0</v>
      </c>
      <c r="W253" s="34">
        <f t="shared" si="361"/>
        <v>0</v>
      </c>
      <c r="X253" s="34">
        <f t="shared" si="361"/>
        <v>0</v>
      </c>
      <c r="Y253" s="34">
        <f t="shared" si="361"/>
        <v>0</v>
      </c>
      <c r="Z253" s="34">
        <f t="shared" si="361"/>
        <v>0</v>
      </c>
      <c r="AA253" s="34">
        <f t="shared" si="361"/>
        <v>0</v>
      </c>
      <c r="AB253" s="34">
        <f t="shared" si="361"/>
        <v>0</v>
      </c>
      <c r="AC253" s="94">
        <f t="shared" si="323"/>
        <v>25.239179036838603</v>
      </c>
      <c r="AD253" s="16"/>
      <c r="AE253" s="44"/>
      <c r="AF253" s="34">
        <f t="shared" ref="AF253" si="362">AF254+AF257</f>
        <v>7</v>
      </c>
    </row>
    <row r="254" spans="1:33">
      <c r="A254" s="21" t="s">
        <v>52</v>
      </c>
      <c r="B254" s="56" t="s">
        <v>32</v>
      </c>
      <c r="C254" s="38">
        <f>SUM(C255:C256)</f>
        <v>20000</v>
      </c>
      <c r="D254" s="38">
        <f t="shared" ref="D254:AB254" si="363">SUM(D255:D256)</f>
        <v>20000</v>
      </c>
      <c r="E254" s="38">
        <f t="shared" si="363"/>
        <v>20000</v>
      </c>
      <c r="F254" s="38">
        <f t="shared" si="363"/>
        <v>0</v>
      </c>
      <c r="G254" s="38">
        <f t="shared" si="363"/>
        <v>0</v>
      </c>
      <c r="H254" s="38">
        <f t="shared" si="363"/>
        <v>0</v>
      </c>
      <c r="I254" s="38">
        <f t="shared" si="363"/>
        <v>0</v>
      </c>
      <c r="J254" s="38">
        <f t="shared" si="363"/>
        <v>0</v>
      </c>
      <c r="K254" s="38">
        <f t="shared" si="363"/>
        <v>0</v>
      </c>
      <c r="L254" s="38">
        <f t="shared" si="363"/>
        <v>0</v>
      </c>
      <c r="M254" s="38">
        <f t="shared" si="363"/>
        <v>0</v>
      </c>
      <c r="N254" s="38">
        <f t="shared" si="363"/>
        <v>0</v>
      </c>
      <c r="O254" s="38">
        <f t="shared" si="363"/>
        <v>0</v>
      </c>
      <c r="P254" s="38">
        <f t="shared" si="363"/>
        <v>6730</v>
      </c>
      <c r="Q254" s="38">
        <f t="shared" si="363"/>
        <v>6730</v>
      </c>
      <c r="R254" s="38">
        <f t="shared" si="363"/>
        <v>6730</v>
      </c>
      <c r="S254" s="38">
        <f t="shared" si="363"/>
        <v>0</v>
      </c>
      <c r="T254" s="38">
        <f t="shared" si="363"/>
        <v>0</v>
      </c>
      <c r="U254" s="38">
        <f t="shared" si="363"/>
        <v>0</v>
      </c>
      <c r="V254" s="38">
        <f t="shared" si="363"/>
        <v>0</v>
      </c>
      <c r="W254" s="38">
        <f t="shared" si="363"/>
        <v>0</v>
      </c>
      <c r="X254" s="38">
        <f t="shared" si="363"/>
        <v>0</v>
      </c>
      <c r="Y254" s="38">
        <f t="shared" si="363"/>
        <v>0</v>
      </c>
      <c r="Z254" s="38">
        <f t="shared" si="363"/>
        <v>0</v>
      </c>
      <c r="AA254" s="38">
        <f t="shared" si="363"/>
        <v>0</v>
      </c>
      <c r="AB254" s="38">
        <f t="shared" si="363"/>
        <v>0</v>
      </c>
      <c r="AC254" s="100">
        <f t="shared" si="323"/>
        <v>33.650000000000006</v>
      </c>
      <c r="AD254" s="31"/>
      <c r="AE254" s="51"/>
      <c r="AF254" s="38">
        <f t="shared" ref="AF254" si="364">SUM(AF255:AF256)</f>
        <v>2</v>
      </c>
    </row>
    <row r="255" spans="1:33" ht="54">
      <c r="A255" s="12">
        <v>1</v>
      </c>
      <c r="B255" s="5" t="s">
        <v>237</v>
      </c>
      <c r="C255" s="39">
        <f t="shared" ref="C255" si="365">D255+I255</f>
        <v>10000</v>
      </c>
      <c r="D255" s="39">
        <f t="shared" ref="D255:D256" si="366">SUM(E255:H255)</f>
        <v>10000</v>
      </c>
      <c r="E255" s="35">
        <v>10000</v>
      </c>
      <c r="F255" s="35"/>
      <c r="G255" s="35"/>
      <c r="H255" s="35"/>
      <c r="I255" s="35"/>
      <c r="J255" s="35"/>
      <c r="K255" s="35"/>
      <c r="L255" s="35"/>
      <c r="M255" s="35"/>
      <c r="N255" s="35"/>
      <c r="O255" s="35"/>
      <c r="P255" s="35">
        <f t="shared" ref="P255:P256" si="367">Q255+V255</f>
        <v>2489</v>
      </c>
      <c r="Q255" s="35">
        <f>R255+S255+T255+U255</f>
        <v>2489</v>
      </c>
      <c r="R255" s="106">
        <v>2489</v>
      </c>
      <c r="S255" s="35"/>
      <c r="T255" s="35"/>
      <c r="U255" s="35"/>
      <c r="V255" s="35"/>
      <c r="W255" s="35"/>
      <c r="X255" s="35"/>
      <c r="Y255" s="35"/>
      <c r="Z255" s="35"/>
      <c r="AA255" s="35"/>
      <c r="AB255" s="35"/>
      <c r="AC255" s="95">
        <f t="shared" si="323"/>
        <v>24.89</v>
      </c>
      <c r="AD255" s="12" t="s">
        <v>259</v>
      </c>
      <c r="AE255" s="45"/>
      <c r="AF255">
        <v>1</v>
      </c>
      <c r="AG255" s="57">
        <f>R256+R258+R260</f>
        <v>9228</v>
      </c>
    </row>
    <row r="256" spans="1:33">
      <c r="A256" s="12">
        <v>2</v>
      </c>
      <c r="B256" s="5" t="s">
        <v>238</v>
      </c>
      <c r="C256" s="35">
        <f t="shared" ref="C256" si="368">E256+F256+G256+H256+K256+O256</f>
        <v>10000</v>
      </c>
      <c r="D256" s="39">
        <f t="shared" si="366"/>
        <v>10000</v>
      </c>
      <c r="E256" s="35">
        <v>10000</v>
      </c>
      <c r="F256" s="35"/>
      <c r="G256" s="35"/>
      <c r="H256" s="35"/>
      <c r="I256" s="35"/>
      <c r="J256" s="35"/>
      <c r="K256" s="35"/>
      <c r="L256" s="35"/>
      <c r="M256" s="35"/>
      <c r="N256" s="35"/>
      <c r="O256" s="35"/>
      <c r="P256" s="35">
        <f t="shared" si="367"/>
        <v>4241</v>
      </c>
      <c r="Q256" s="35">
        <f>R256+S256+T256+U256</f>
        <v>4241</v>
      </c>
      <c r="R256" s="106">
        <v>4241</v>
      </c>
      <c r="S256" s="35"/>
      <c r="T256" s="35"/>
      <c r="U256" s="35"/>
      <c r="V256" s="35"/>
      <c r="W256" s="35"/>
      <c r="X256" s="35"/>
      <c r="Y256" s="35"/>
      <c r="Z256" s="35"/>
      <c r="AA256" s="35"/>
      <c r="AB256" s="35"/>
      <c r="AC256" s="95">
        <f t="shared" si="323"/>
        <v>42.41</v>
      </c>
      <c r="AD256" s="12" t="s">
        <v>282</v>
      </c>
      <c r="AE256" s="45"/>
      <c r="AF256">
        <v>1</v>
      </c>
    </row>
    <row r="257" spans="1:33">
      <c r="A257" s="21" t="s">
        <v>46</v>
      </c>
      <c r="B257" s="56" t="s">
        <v>33</v>
      </c>
      <c r="C257" s="38">
        <f>SUM(C258:C262)</f>
        <v>29649</v>
      </c>
      <c r="D257" s="38">
        <f t="shared" ref="D257:AB257" si="369">SUM(D258:D262)</f>
        <v>29649</v>
      </c>
      <c r="E257" s="38">
        <f t="shared" si="369"/>
        <v>29649</v>
      </c>
      <c r="F257" s="38">
        <f t="shared" si="369"/>
        <v>0</v>
      </c>
      <c r="G257" s="38">
        <f t="shared" si="369"/>
        <v>0</v>
      </c>
      <c r="H257" s="38">
        <f t="shared" si="369"/>
        <v>0</v>
      </c>
      <c r="I257" s="38">
        <f t="shared" si="369"/>
        <v>0</v>
      </c>
      <c r="J257" s="38">
        <f t="shared" si="369"/>
        <v>0</v>
      </c>
      <c r="K257" s="38">
        <f t="shared" si="369"/>
        <v>0</v>
      </c>
      <c r="L257" s="38">
        <f t="shared" si="369"/>
        <v>0</v>
      </c>
      <c r="M257" s="38">
        <f t="shared" si="369"/>
        <v>0</v>
      </c>
      <c r="N257" s="38">
        <f t="shared" si="369"/>
        <v>0</v>
      </c>
      <c r="O257" s="38">
        <f t="shared" si="369"/>
        <v>0</v>
      </c>
      <c r="P257" s="38">
        <f t="shared" si="369"/>
        <v>5801</v>
      </c>
      <c r="Q257" s="38">
        <f t="shared" si="369"/>
        <v>5801</v>
      </c>
      <c r="R257" s="38">
        <f t="shared" si="369"/>
        <v>5801</v>
      </c>
      <c r="S257" s="38">
        <f t="shared" si="369"/>
        <v>0</v>
      </c>
      <c r="T257" s="38">
        <f t="shared" si="369"/>
        <v>0</v>
      </c>
      <c r="U257" s="38">
        <f t="shared" si="369"/>
        <v>0</v>
      </c>
      <c r="V257" s="38">
        <f t="shared" si="369"/>
        <v>0</v>
      </c>
      <c r="W257" s="38">
        <f t="shared" si="369"/>
        <v>0</v>
      </c>
      <c r="X257" s="38">
        <f t="shared" si="369"/>
        <v>0</v>
      </c>
      <c r="Y257" s="38">
        <f t="shared" si="369"/>
        <v>0</v>
      </c>
      <c r="Z257" s="38">
        <f t="shared" si="369"/>
        <v>0</v>
      </c>
      <c r="AA257" s="38">
        <f t="shared" si="369"/>
        <v>0</v>
      </c>
      <c r="AB257" s="38">
        <f t="shared" si="369"/>
        <v>0</v>
      </c>
      <c r="AC257" s="100">
        <f t="shared" si="323"/>
        <v>19.565583999460355</v>
      </c>
      <c r="AD257" s="31">
        <v>0</v>
      </c>
      <c r="AE257" s="51">
        <v>0</v>
      </c>
      <c r="AF257" s="38">
        <f t="shared" ref="AF257" si="370">SUM(AF258:AF262)</f>
        <v>5</v>
      </c>
      <c r="AG257">
        <v>2000</v>
      </c>
    </row>
    <row r="258" spans="1:33" ht="54">
      <c r="A258" s="12">
        <v>1</v>
      </c>
      <c r="B258" s="5" t="s">
        <v>239</v>
      </c>
      <c r="C258" s="39">
        <f t="shared" ref="C258:C262" si="371">D258+I258</f>
        <v>18713</v>
      </c>
      <c r="D258" s="39">
        <f t="shared" ref="D258:D262" si="372">SUM(E258:H258)</f>
        <v>18713</v>
      </c>
      <c r="E258" s="35">
        <v>18713</v>
      </c>
      <c r="F258" s="35"/>
      <c r="G258" s="35"/>
      <c r="H258" s="35"/>
      <c r="I258" s="39">
        <f t="shared" ref="I258:I262" si="373">J258+O258</f>
        <v>0</v>
      </c>
      <c r="J258" s="39">
        <f t="shared" ref="J258:J262" si="374">SUM(K258:N258)</f>
        <v>0</v>
      </c>
      <c r="K258" s="35"/>
      <c r="L258" s="35"/>
      <c r="M258" s="35"/>
      <c r="N258" s="35"/>
      <c r="O258" s="35"/>
      <c r="P258" s="35">
        <f t="shared" ref="P258:P262" si="375">Q258+V258</f>
        <v>4197</v>
      </c>
      <c r="Q258" s="35">
        <f t="shared" ref="Q258:Q262" si="376">R258+S258+T258+U258</f>
        <v>4197</v>
      </c>
      <c r="R258" s="106">
        <v>4197</v>
      </c>
      <c r="S258" s="35"/>
      <c r="T258" s="35"/>
      <c r="U258" s="35"/>
      <c r="V258" s="35"/>
      <c r="W258" s="35"/>
      <c r="X258" s="35"/>
      <c r="Y258" s="35"/>
      <c r="Z258" s="35"/>
      <c r="AA258" s="35"/>
      <c r="AB258" s="35"/>
      <c r="AC258" s="95">
        <f t="shared" si="323"/>
        <v>22.428258429968469</v>
      </c>
      <c r="AD258" s="12" t="s">
        <v>259</v>
      </c>
      <c r="AE258" s="45"/>
      <c r="AF258">
        <v>1</v>
      </c>
    </row>
    <row r="259" spans="1:33" ht="36">
      <c r="A259" s="12" t="s">
        <v>54</v>
      </c>
      <c r="B259" s="5" t="s">
        <v>240</v>
      </c>
      <c r="C259" s="39">
        <f t="shared" si="371"/>
        <v>2000</v>
      </c>
      <c r="D259" s="39">
        <f t="shared" si="372"/>
        <v>2000</v>
      </c>
      <c r="E259" s="35">
        <v>2000</v>
      </c>
      <c r="F259" s="35"/>
      <c r="G259" s="35"/>
      <c r="H259" s="35"/>
      <c r="I259" s="39">
        <f t="shared" si="373"/>
        <v>0</v>
      </c>
      <c r="J259" s="39">
        <f t="shared" si="374"/>
        <v>0</v>
      </c>
      <c r="K259" s="35"/>
      <c r="L259" s="35"/>
      <c r="M259" s="35"/>
      <c r="N259" s="35"/>
      <c r="O259" s="35"/>
      <c r="P259" s="35">
        <f t="shared" si="375"/>
        <v>0</v>
      </c>
      <c r="Q259" s="35">
        <f t="shared" si="376"/>
        <v>0</v>
      </c>
      <c r="R259" s="35"/>
      <c r="S259" s="35"/>
      <c r="T259" s="35"/>
      <c r="U259" s="35"/>
      <c r="V259" s="35"/>
      <c r="W259" s="35"/>
      <c r="X259" s="35"/>
      <c r="Y259" s="35"/>
      <c r="Z259" s="35"/>
      <c r="AA259" s="35"/>
      <c r="AB259" s="35"/>
      <c r="AC259" s="95">
        <f t="shared" si="323"/>
        <v>0</v>
      </c>
      <c r="AD259" s="12" t="s">
        <v>264</v>
      </c>
      <c r="AE259" s="45"/>
      <c r="AF259">
        <v>1</v>
      </c>
    </row>
    <row r="260" spans="1:33" ht="54">
      <c r="A260" s="12">
        <v>3</v>
      </c>
      <c r="B260" s="5" t="s">
        <v>241</v>
      </c>
      <c r="C260" s="39">
        <f t="shared" si="371"/>
        <v>2936</v>
      </c>
      <c r="D260" s="39">
        <f t="shared" si="372"/>
        <v>2936</v>
      </c>
      <c r="E260" s="35">
        <v>2936</v>
      </c>
      <c r="F260" s="35"/>
      <c r="G260" s="35"/>
      <c r="H260" s="35"/>
      <c r="I260" s="39">
        <f t="shared" si="373"/>
        <v>0</v>
      </c>
      <c r="J260" s="39">
        <f t="shared" si="374"/>
        <v>0</v>
      </c>
      <c r="K260" s="35"/>
      <c r="L260" s="35"/>
      <c r="M260" s="35"/>
      <c r="N260" s="35"/>
      <c r="O260" s="35"/>
      <c r="P260" s="35">
        <f t="shared" si="375"/>
        <v>790</v>
      </c>
      <c r="Q260" s="35">
        <f t="shared" si="376"/>
        <v>790</v>
      </c>
      <c r="R260" s="106">
        <v>790</v>
      </c>
      <c r="S260" s="35"/>
      <c r="T260" s="35"/>
      <c r="U260" s="35"/>
      <c r="V260" s="35"/>
      <c r="W260" s="35"/>
      <c r="X260" s="35"/>
      <c r="Y260" s="35"/>
      <c r="Z260" s="35"/>
      <c r="AA260" s="35"/>
      <c r="AB260" s="35"/>
      <c r="AC260" s="95">
        <f t="shared" si="323"/>
        <v>26.907356948228884</v>
      </c>
      <c r="AD260" s="12" t="s">
        <v>259</v>
      </c>
      <c r="AE260" s="45"/>
      <c r="AF260">
        <v>1</v>
      </c>
    </row>
    <row r="261" spans="1:33" ht="36">
      <c r="A261" s="12">
        <v>4</v>
      </c>
      <c r="B261" s="5" t="s">
        <v>242</v>
      </c>
      <c r="C261" s="39">
        <f t="shared" si="371"/>
        <v>3000</v>
      </c>
      <c r="D261" s="39">
        <f t="shared" si="372"/>
        <v>3000</v>
      </c>
      <c r="E261" s="35">
        <v>3000</v>
      </c>
      <c r="F261" s="35"/>
      <c r="G261" s="35"/>
      <c r="H261" s="35"/>
      <c r="I261" s="39">
        <f t="shared" si="373"/>
        <v>0</v>
      </c>
      <c r="J261" s="39">
        <f t="shared" si="374"/>
        <v>0</v>
      </c>
      <c r="K261" s="35"/>
      <c r="L261" s="35"/>
      <c r="M261" s="35"/>
      <c r="N261" s="35"/>
      <c r="O261" s="35"/>
      <c r="P261" s="35">
        <f t="shared" si="375"/>
        <v>0</v>
      </c>
      <c r="Q261" s="35">
        <f t="shared" si="376"/>
        <v>0</v>
      </c>
      <c r="R261" s="35"/>
      <c r="S261" s="35"/>
      <c r="T261" s="35"/>
      <c r="U261" s="35"/>
      <c r="V261" s="35"/>
      <c r="W261" s="35"/>
      <c r="X261" s="35"/>
      <c r="Y261" s="35"/>
      <c r="Z261" s="35"/>
      <c r="AA261" s="35"/>
      <c r="AB261" s="35"/>
      <c r="AC261" s="95">
        <f t="shared" si="323"/>
        <v>0</v>
      </c>
      <c r="AD261" s="12" t="s">
        <v>264</v>
      </c>
      <c r="AE261" s="45"/>
      <c r="AF261">
        <v>1</v>
      </c>
    </row>
    <row r="262" spans="1:33" ht="36">
      <c r="A262" s="12" t="s">
        <v>201</v>
      </c>
      <c r="B262" s="5" t="s">
        <v>243</v>
      </c>
      <c r="C262" s="39">
        <f t="shared" si="371"/>
        <v>3000</v>
      </c>
      <c r="D262" s="39">
        <f t="shared" si="372"/>
        <v>3000</v>
      </c>
      <c r="E262" s="35">
        <v>3000</v>
      </c>
      <c r="F262" s="35"/>
      <c r="G262" s="35"/>
      <c r="H262" s="35"/>
      <c r="I262" s="39">
        <f t="shared" si="373"/>
        <v>0</v>
      </c>
      <c r="J262" s="39">
        <f t="shared" si="374"/>
        <v>0</v>
      </c>
      <c r="K262" s="35"/>
      <c r="L262" s="35"/>
      <c r="M262" s="35"/>
      <c r="N262" s="35"/>
      <c r="O262" s="35"/>
      <c r="P262" s="35">
        <f t="shared" si="375"/>
        <v>814</v>
      </c>
      <c r="Q262" s="35">
        <f t="shared" si="376"/>
        <v>814</v>
      </c>
      <c r="R262" s="106">
        <v>814</v>
      </c>
      <c r="S262" s="35"/>
      <c r="T262" s="35"/>
      <c r="U262" s="35"/>
      <c r="V262" s="35"/>
      <c r="W262" s="35"/>
      <c r="X262" s="35"/>
      <c r="Y262" s="35"/>
      <c r="Z262" s="35"/>
      <c r="AA262" s="35"/>
      <c r="AB262" s="35"/>
      <c r="AC262" s="95">
        <f t="shared" si="323"/>
        <v>27.133333333333333</v>
      </c>
      <c r="AD262" s="12" t="s">
        <v>264</v>
      </c>
      <c r="AE262" s="45"/>
      <c r="AF262">
        <v>1</v>
      </c>
    </row>
    <row r="263" spans="1:33">
      <c r="A263" s="24" t="s">
        <v>299</v>
      </c>
      <c r="B263" s="25" t="s">
        <v>244</v>
      </c>
      <c r="C263" s="37">
        <f>C264</f>
        <v>370978.06085343228</v>
      </c>
      <c r="D263" s="37">
        <f t="shared" ref="D263:S265" si="377">D264</f>
        <v>14195.693506493506</v>
      </c>
      <c r="E263" s="37">
        <f t="shared" si="377"/>
        <v>0</v>
      </c>
      <c r="F263" s="37">
        <f t="shared" si="377"/>
        <v>14195.693506493506</v>
      </c>
      <c r="G263" s="37">
        <f t="shared" si="377"/>
        <v>0</v>
      </c>
      <c r="H263" s="37">
        <f t="shared" si="377"/>
        <v>0</v>
      </c>
      <c r="I263" s="37">
        <f t="shared" si="377"/>
        <v>356782.36734693882</v>
      </c>
      <c r="J263" s="37">
        <f t="shared" si="377"/>
        <v>356782.36734693882</v>
      </c>
      <c r="K263" s="37">
        <f t="shared" si="377"/>
        <v>0</v>
      </c>
      <c r="L263" s="37">
        <f t="shared" si="377"/>
        <v>95317</v>
      </c>
      <c r="M263" s="37">
        <f t="shared" si="377"/>
        <v>46640.36734693878</v>
      </c>
      <c r="N263" s="37">
        <f t="shared" si="377"/>
        <v>214825</v>
      </c>
      <c r="O263" s="37">
        <f t="shared" si="377"/>
        <v>0</v>
      </c>
      <c r="P263" s="37">
        <f t="shared" si="377"/>
        <v>78371</v>
      </c>
      <c r="Q263" s="37">
        <f t="shared" si="377"/>
        <v>315</v>
      </c>
      <c r="R263" s="37">
        <f t="shared" si="377"/>
        <v>0</v>
      </c>
      <c r="S263" s="37">
        <f t="shared" si="377"/>
        <v>315</v>
      </c>
      <c r="T263" s="37">
        <f t="shared" ref="T263:AF265" si="378">T264</f>
        <v>0</v>
      </c>
      <c r="U263" s="37">
        <f t="shared" si="378"/>
        <v>0</v>
      </c>
      <c r="V263" s="37">
        <f t="shared" si="378"/>
        <v>78056</v>
      </c>
      <c r="W263" s="37">
        <f t="shared" si="378"/>
        <v>78056</v>
      </c>
      <c r="X263" s="37">
        <f t="shared" si="378"/>
        <v>0</v>
      </c>
      <c r="Y263" s="37">
        <f t="shared" si="378"/>
        <v>33827</v>
      </c>
      <c r="Z263" s="37">
        <f t="shared" si="378"/>
        <v>1305</v>
      </c>
      <c r="AA263" s="37">
        <f t="shared" si="378"/>
        <v>42924</v>
      </c>
      <c r="AB263" s="37">
        <f t="shared" si="378"/>
        <v>0</v>
      </c>
      <c r="AC263" s="97">
        <f t="shared" si="323"/>
        <v>21.125508020530404</v>
      </c>
      <c r="AD263" s="26"/>
      <c r="AE263" s="49"/>
      <c r="AF263" s="37">
        <f t="shared" si="378"/>
        <v>2</v>
      </c>
    </row>
    <row r="264" spans="1:33">
      <c r="A264" s="15" t="s">
        <v>38</v>
      </c>
      <c r="B264" s="2" t="s">
        <v>29</v>
      </c>
      <c r="C264" s="34">
        <f>C265</f>
        <v>370978.06085343228</v>
      </c>
      <c r="D264" s="34">
        <f t="shared" si="377"/>
        <v>14195.693506493506</v>
      </c>
      <c r="E264" s="34">
        <f t="shared" si="377"/>
        <v>0</v>
      </c>
      <c r="F264" s="34">
        <f t="shared" si="377"/>
        <v>14195.693506493506</v>
      </c>
      <c r="G264" s="34">
        <f t="shared" si="377"/>
        <v>0</v>
      </c>
      <c r="H264" s="34">
        <f t="shared" si="377"/>
        <v>0</v>
      </c>
      <c r="I264" s="34">
        <f t="shared" si="377"/>
        <v>356782.36734693882</v>
      </c>
      <c r="J264" s="34">
        <f t="shared" si="377"/>
        <v>356782.36734693882</v>
      </c>
      <c r="K264" s="34">
        <f t="shared" si="377"/>
        <v>0</v>
      </c>
      <c r="L264" s="34">
        <f t="shared" si="377"/>
        <v>95317</v>
      </c>
      <c r="M264" s="34">
        <f t="shared" si="377"/>
        <v>46640.36734693878</v>
      </c>
      <c r="N264" s="34">
        <f t="shared" si="377"/>
        <v>214825</v>
      </c>
      <c r="O264" s="34">
        <f t="shared" si="377"/>
        <v>0</v>
      </c>
      <c r="P264" s="34">
        <f t="shared" si="377"/>
        <v>78371</v>
      </c>
      <c r="Q264" s="34">
        <f t="shared" si="377"/>
        <v>315</v>
      </c>
      <c r="R264" s="34">
        <f t="shared" si="377"/>
        <v>0</v>
      </c>
      <c r="S264" s="34">
        <f t="shared" si="377"/>
        <v>315</v>
      </c>
      <c r="T264" s="34">
        <f t="shared" si="378"/>
        <v>0</v>
      </c>
      <c r="U264" s="34">
        <f t="shared" si="378"/>
        <v>0</v>
      </c>
      <c r="V264" s="34">
        <f t="shared" si="378"/>
        <v>78056</v>
      </c>
      <c r="W264" s="34">
        <f t="shared" si="378"/>
        <v>78056</v>
      </c>
      <c r="X264" s="34">
        <f t="shared" si="378"/>
        <v>0</v>
      </c>
      <c r="Y264" s="34">
        <f t="shared" si="378"/>
        <v>33827</v>
      </c>
      <c r="Z264" s="34">
        <f t="shared" si="378"/>
        <v>1305</v>
      </c>
      <c r="AA264" s="34">
        <f t="shared" si="378"/>
        <v>42924</v>
      </c>
      <c r="AB264" s="34">
        <f t="shared" si="378"/>
        <v>0</v>
      </c>
      <c r="AC264" s="94">
        <f t="shared" si="323"/>
        <v>21.125508020530404</v>
      </c>
      <c r="AD264" s="16"/>
      <c r="AE264" s="44"/>
      <c r="AF264" s="34">
        <f t="shared" si="378"/>
        <v>2</v>
      </c>
    </row>
    <row r="265" spans="1:33">
      <c r="A265" s="16" t="s">
        <v>34</v>
      </c>
      <c r="B265" s="2" t="s">
        <v>35</v>
      </c>
      <c r="C265" s="34">
        <f>C266</f>
        <v>370978.06085343228</v>
      </c>
      <c r="D265" s="34">
        <f t="shared" si="377"/>
        <v>14195.693506493506</v>
      </c>
      <c r="E265" s="34">
        <f t="shared" si="377"/>
        <v>0</v>
      </c>
      <c r="F265" s="34">
        <f t="shared" si="377"/>
        <v>14195.693506493506</v>
      </c>
      <c r="G265" s="34">
        <f t="shared" si="377"/>
        <v>0</v>
      </c>
      <c r="H265" s="34">
        <f t="shared" si="377"/>
        <v>0</v>
      </c>
      <c r="I265" s="34">
        <f t="shared" si="377"/>
        <v>356782.36734693882</v>
      </c>
      <c r="J265" s="34">
        <f t="shared" si="377"/>
        <v>356782.36734693882</v>
      </c>
      <c r="K265" s="34">
        <f t="shared" si="377"/>
        <v>0</v>
      </c>
      <c r="L265" s="34">
        <f t="shared" si="377"/>
        <v>95317</v>
      </c>
      <c r="M265" s="34">
        <f t="shared" si="377"/>
        <v>46640.36734693878</v>
      </c>
      <c r="N265" s="34">
        <f t="shared" si="377"/>
        <v>214825</v>
      </c>
      <c r="O265" s="34">
        <f t="shared" si="377"/>
        <v>0</v>
      </c>
      <c r="P265" s="34">
        <f t="shared" si="377"/>
        <v>78371</v>
      </c>
      <c r="Q265" s="34">
        <f t="shared" si="377"/>
        <v>315</v>
      </c>
      <c r="R265" s="34">
        <f t="shared" si="377"/>
        <v>0</v>
      </c>
      <c r="S265" s="34">
        <f t="shared" si="377"/>
        <v>315</v>
      </c>
      <c r="T265" s="34">
        <f t="shared" si="378"/>
        <v>0</v>
      </c>
      <c r="U265" s="34">
        <f t="shared" si="378"/>
        <v>0</v>
      </c>
      <c r="V265" s="34">
        <f t="shared" si="378"/>
        <v>78056</v>
      </c>
      <c r="W265" s="34">
        <f t="shared" si="378"/>
        <v>78056</v>
      </c>
      <c r="X265" s="34">
        <f t="shared" si="378"/>
        <v>0</v>
      </c>
      <c r="Y265" s="34">
        <f t="shared" si="378"/>
        <v>33827</v>
      </c>
      <c r="Z265" s="34">
        <f t="shared" si="378"/>
        <v>1305</v>
      </c>
      <c r="AA265" s="34">
        <f t="shared" si="378"/>
        <v>42924</v>
      </c>
      <c r="AB265" s="34">
        <f t="shared" si="378"/>
        <v>0</v>
      </c>
      <c r="AC265" s="94">
        <f t="shared" si="323"/>
        <v>21.125508020530404</v>
      </c>
      <c r="AD265" s="16"/>
      <c r="AE265" s="44"/>
      <c r="AF265" s="34">
        <f t="shared" si="378"/>
        <v>2</v>
      </c>
    </row>
    <row r="266" spans="1:33">
      <c r="A266" s="21" t="s">
        <v>46</v>
      </c>
      <c r="B266" s="56" t="s">
        <v>33</v>
      </c>
      <c r="C266" s="38">
        <f>SUM(C267,C278,C302)</f>
        <v>370978.06085343228</v>
      </c>
      <c r="D266" s="38">
        <f t="shared" ref="D266:AB266" si="379">SUM(D267,D278,D302)</f>
        <v>14195.693506493506</v>
      </c>
      <c r="E266" s="38">
        <f t="shared" si="379"/>
        <v>0</v>
      </c>
      <c r="F266" s="38">
        <f t="shared" si="379"/>
        <v>14195.693506493506</v>
      </c>
      <c r="G266" s="38">
        <f t="shared" si="379"/>
        <v>0</v>
      </c>
      <c r="H266" s="38">
        <f t="shared" si="379"/>
        <v>0</v>
      </c>
      <c r="I266" s="38">
        <f t="shared" si="379"/>
        <v>356782.36734693882</v>
      </c>
      <c r="J266" s="38">
        <f t="shared" si="379"/>
        <v>356782.36734693882</v>
      </c>
      <c r="K266" s="38">
        <f t="shared" si="379"/>
        <v>0</v>
      </c>
      <c r="L266" s="38">
        <f t="shared" si="379"/>
        <v>95317</v>
      </c>
      <c r="M266" s="38">
        <f t="shared" si="379"/>
        <v>46640.36734693878</v>
      </c>
      <c r="N266" s="38">
        <f t="shared" si="379"/>
        <v>214825</v>
      </c>
      <c r="O266" s="38">
        <f t="shared" si="379"/>
        <v>0</v>
      </c>
      <c r="P266" s="38">
        <f t="shared" si="379"/>
        <v>78371</v>
      </c>
      <c r="Q266" s="38">
        <f t="shared" si="379"/>
        <v>315</v>
      </c>
      <c r="R266" s="38">
        <f t="shared" si="379"/>
        <v>0</v>
      </c>
      <c r="S266" s="38">
        <f t="shared" si="379"/>
        <v>315</v>
      </c>
      <c r="T266" s="38">
        <f t="shared" si="379"/>
        <v>0</v>
      </c>
      <c r="U266" s="38">
        <f t="shared" si="379"/>
        <v>0</v>
      </c>
      <c r="V266" s="38">
        <f t="shared" si="379"/>
        <v>78056</v>
      </c>
      <c r="W266" s="38">
        <f t="shared" si="379"/>
        <v>78056</v>
      </c>
      <c r="X266" s="38">
        <f t="shared" si="379"/>
        <v>0</v>
      </c>
      <c r="Y266" s="38">
        <f t="shared" si="379"/>
        <v>33827</v>
      </c>
      <c r="Z266" s="38">
        <f t="shared" si="379"/>
        <v>1305</v>
      </c>
      <c r="AA266" s="38">
        <f t="shared" si="379"/>
        <v>42924</v>
      </c>
      <c r="AB266" s="38">
        <f t="shared" si="379"/>
        <v>0</v>
      </c>
      <c r="AC266" s="100">
        <f t="shared" si="323"/>
        <v>21.125508020530404</v>
      </c>
      <c r="AD266" s="31"/>
      <c r="AE266" s="51"/>
      <c r="AF266" s="38">
        <f t="shared" ref="AF266" si="380">SUM(AF267,AF278,AF302)</f>
        <v>2</v>
      </c>
    </row>
    <row r="267" spans="1:33" ht="44.25" customHeight="1">
      <c r="A267" s="64" t="s">
        <v>8</v>
      </c>
      <c r="B267" s="65" t="s">
        <v>245</v>
      </c>
      <c r="C267" s="66">
        <f>C268+C271</f>
        <v>104849</v>
      </c>
      <c r="D267" s="66">
        <f t="shared" ref="D267:AB267" si="381">D268+D271</f>
        <v>9532</v>
      </c>
      <c r="E267" s="66">
        <f t="shared" si="381"/>
        <v>0</v>
      </c>
      <c r="F267" s="66">
        <f t="shared" si="381"/>
        <v>9532</v>
      </c>
      <c r="G267" s="66">
        <f t="shared" si="381"/>
        <v>0</v>
      </c>
      <c r="H267" s="66">
        <f t="shared" si="381"/>
        <v>0</v>
      </c>
      <c r="I267" s="66">
        <f t="shared" si="381"/>
        <v>95317</v>
      </c>
      <c r="J267" s="66">
        <f t="shared" si="381"/>
        <v>95317</v>
      </c>
      <c r="K267" s="66">
        <f t="shared" si="381"/>
        <v>0</v>
      </c>
      <c r="L267" s="66">
        <f t="shared" si="381"/>
        <v>95317</v>
      </c>
      <c r="M267" s="66">
        <f t="shared" si="381"/>
        <v>0</v>
      </c>
      <c r="N267" s="66">
        <f t="shared" si="381"/>
        <v>0</v>
      </c>
      <c r="O267" s="66">
        <f t="shared" si="381"/>
        <v>0</v>
      </c>
      <c r="P267" s="66">
        <f t="shared" si="381"/>
        <v>33827</v>
      </c>
      <c r="Q267" s="66">
        <f t="shared" si="381"/>
        <v>0</v>
      </c>
      <c r="R267" s="66">
        <f t="shared" si="381"/>
        <v>0</v>
      </c>
      <c r="S267" s="66">
        <f t="shared" si="381"/>
        <v>0</v>
      </c>
      <c r="T267" s="66">
        <f t="shared" si="381"/>
        <v>0</v>
      </c>
      <c r="U267" s="66">
        <f t="shared" si="381"/>
        <v>0</v>
      </c>
      <c r="V267" s="66">
        <f t="shared" si="381"/>
        <v>33827</v>
      </c>
      <c r="W267" s="66">
        <f t="shared" si="381"/>
        <v>33827</v>
      </c>
      <c r="X267" s="66">
        <f t="shared" si="381"/>
        <v>0</v>
      </c>
      <c r="Y267" s="66">
        <f t="shared" si="381"/>
        <v>33827</v>
      </c>
      <c r="Z267" s="66">
        <f t="shared" si="381"/>
        <v>0</v>
      </c>
      <c r="AA267" s="66">
        <f t="shared" si="381"/>
        <v>0</v>
      </c>
      <c r="AB267" s="66">
        <f t="shared" si="381"/>
        <v>0</v>
      </c>
      <c r="AC267" s="103">
        <f t="shared" si="323"/>
        <v>32.262587149138284</v>
      </c>
      <c r="AD267" s="64"/>
      <c r="AE267" s="67"/>
      <c r="AF267" s="66">
        <v>1</v>
      </c>
    </row>
    <row r="268" spans="1:33" ht="44.25" customHeight="1">
      <c r="A268" s="16">
        <v>1</v>
      </c>
      <c r="B268" s="2" t="s">
        <v>346</v>
      </c>
      <c r="C268" s="34">
        <f>C269+C270</f>
        <v>61767</v>
      </c>
      <c r="D268" s="34">
        <f t="shared" ref="D268:AB268" si="382">D269+D270</f>
        <v>5615</v>
      </c>
      <c r="E268" s="34">
        <f t="shared" si="382"/>
        <v>0</v>
      </c>
      <c r="F268" s="34">
        <f t="shared" si="382"/>
        <v>5615</v>
      </c>
      <c r="G268" s="34">
        <f t="shared" si="382"/>
        <v>0</v>
      </c>
      <c r="H268" s="34">
        <f t="shared" si="382"/>
        <v>0</v>
      </c>
      <c r="I268" s="34">
        <f t="shared" si="382"/>
        <v>56152</v>
      </c>
      <c r="J268" s="34">
        <f t="shared" si="382"/>
        <v>56152</v>
      </c>
      <c r="K268" s="34">
        <f t="shared" si="382"/>
        <v>0</v>
      </c>
      <c r="L268" s="34">
        <f t="shared" si="382"/>
        <v>56152</v>
      </c>
      <c r="M268" s="34">
        <f t="shared" si="382"/>
        <v>0</v>
      </c>
      <c r="N268" s="34">
        <f t="shared" si="382"/>
        <v>0</v>
      </c>
      <c r="O268" s="34">
        <f t="shared" si="382"/>
        <v>0</v>
      </c>
      <c r="P268" s="34">
        <f t="shared" si="382"/>
        <v>32284</v>
      </c>
      <c r="Q268" s="34">
        <f t="shared" si="382"/>
        <v>0</v>
      </c>
      <c r="R268" s="34">
        <f t="shared" si="382"/>
        <v>0</v>
      </c>
      <c r="S268" s="34">
        <f t="shared" si="382"/>
        <v>0</v>
      </c>
      <c r="T268" s="34">
        <f t="shared" si="382"/>
        <v>0</v>
      </c>
      <c r="U268" s="34">
        <f t="shared" si="382"/>
        <v>0</v>
      </c>
      <c r="V268" s="34">
        <f t="shared" si="382"/>
        <v>32284</v>
      </c>
      <c r="W268" s="34">
        <f t="shared" si="382"/>
        <v>32284</v>
      </c>
      <c r="X268" s="34">
        <f t="shared" si="382"/>
        <v>0</v>
      </c>
      <c r="Y268" s="34">
        <f t="shared" si="382"/>
        <v>32284</v>
      </c>
      <c r="Z268" s="34">
        <f t="shared" si="382"/>
        <v>0</v>
      </c>
      <c r="AA268" s="34">
        <f t="shared" si="382"/>
        <v>0</v>
      </c>
      <c r="AB268" s="34">
        <f t="shared" si="382"/>
        <v>0</v>
      </c>
      <c r="AC268" s="95">
        <f t="shared" si="323"/>
        <v>52.26739197306005</v>
      </c>
      <c r="AD268" s="16"/>
      <c r="AE268" s="44"/>
      <c r="AF268" s="34"/>
    </row>
    <row r="269" spans="1:33" ht="51.75" customHeight="1">
      <c r="A269" s="27" t="s">
        <v>331</v>
      </c>
      <c r="B269" s="28" t="s">
        <v>347</v>
      </c>
      <c r="C269" s="39">
        <f t="shared" ref="C269:C270" si="383">D269+I269</f>
        <v>50767</v>
      </c>
      <c r="D269" s="39">
        <f t="shared" ref="D269:D270" si="384">SUM(E269:H269)</f>
        <v>4615</v>
      </c>
      <c r="E269" s="39"/>
      <c r="F269" s="39">
        <v>4615</v>
      </c>
      <c r="G269" s="39"/>
      <c r="H269" s="39"/>
      <c r="I269" s="39">
        <f t="shared" ref="I269:I270" si="385">J269+O269</f>
        <v>46152</v>
      </c>
      <c r="J269" s="39">
        <f t="shared" ref="J269:J270" si="386">SUM(K269:N269)</f>
        <v>46152</v>
      </c>
      <c r="K269" s="39"/>
      <c r="L269" s="39">
        <v>46152</v>
      </c>
      <c r="M269" s="39"/>
      <c r="N269" s="39"/>
      <c r="O269" s="39"/>
      <c r="P269" s="35">
        <f t="shared" ref="P269:P270" si="387">Q269+V269</f>
        <v>32284</v>
      </c>
      <c r="Q269" s="35">
        <f t="shared" ref="Q269:Q270" si="388">R269+S269+T269+U269</f>
        <v>0</v>
      </c>
      <c r="R269" s="39"/>
      <c r="S269" s="39"/>
      <c r="T269" s="39"/>
      <c r="U269" s="39"/>
      <c r="V269" s="35">
        <f t="shared" ref="V269:V270" si="389">W269+AB269</f>
        <v>32284</v>
      </c>
      <c r="W269" s="35">
        <f t="shared" ref="W269:W270" si="390">X269+Y269+Z269+AA269</f>
        <v>32284</v>
      </c>
      <c r="X269" s="39"/>
      <c r="Y269" s="108">
        <v>32284</v>
      </c>
      <c r="Z269" s="39"/>
      <c r="AA269" s="39"/>
      <c r="AB269" s="39"/>
      <c r="AC269" s="95">
        <f t="shared" si="323"/>
        <v>63.592491185218748</v>
      </c>
      <c r="AD269" s="27" t="s">
        <v>277</v>
      </c>
      <c r="AE269" s="52"/>
    </row>
    <row r="270" spans="1:33" ht="88.5" customHeight="1">
      <c r="A270" s="27" t="s">
        <v>332</v>
      </c>
      <c r="B270" s="28" t="s">
        <v>348</v>
      </c>
      <c r="C270" s="39">
        <f t="shared" si="383"/>
        <v>11000</v>
      </c>
      <c r="D270" s="39">
        <f t="shared" si="384"/>
        <v>1000</v>
      </c>
      <c r="E270" s="39"/>
      <c r="F270" s="39">
        <v>1000</v>
      </c>
      <c r="G270" s="39"/>
      <c r="H270" s="39"/>
      <c r="I270" s="39">
        <f t="shared" si="385"/>
        <v>10000</v>
      </c>
      <c r="J270" s="39">
        <f t="shared" si="386"/>
        <v>10000</v>
      </c>
      <c r="K270" s="39"/>
      <c r="L270" s="39">
        <v>10000</v>
      </c>
      <c r="M270" s="39"/>
      <c r="N270" s="39"/>
      <c r="O270" s="39"/>
      <c r="P270" s="35">
        <f t="shared" si="387"/>
        <v>0</v>
      </c>
      <c r="Q270" s="35">
        <f t="shared" si="388"/>
        <v>0</v>
      </c>
      <c r="R270" s="39"/>
      <c r="S270" s="39"/>
      <c r="T270" s="39"/>
      <c r="U270" s="39"/>
      <c r="V270" s="35">
        <f t="shared" si="389"/>
        <v>0</v>
      </c>
      <c r="W270" s="35">
        <f t="shared" si="390"/>
        <v>0</v>
      </c>
      <c r="X270" s="39"/>
      <c r="Y270" s="39"/>
      <c r="Z270" s="39"/>
      <c r="AA270" s="39"/>
      <c r="AB270" s="39"/>
      <c r="AC270" s="95">
        <f t="shared" si="323"/>
        <v>0</v>
      </c>
      <c r="AD270" s="27" t="s">
        <v>277</v>
      </c>
      <c r="AE270" s="52"/>
    </row>
    <row r="271" spans="1:33" ht="44.25" customHeight="1">
      <c r="A271" s="16">
        <v>2</v>
      </c>
      <c r="B271" s="2" t="s">
        <v>349</v>
      </c>
      <c r="C271" s="34">
        <f>C272+C276</f>
        <v>43082</v>
      </c>
      <c r="D271" s="34">
        <f t="shared" ref="D271:AB271" si="391">D272+D276</f>
        <v>3917</v>
      </c>
      <c r="E271" s="34">
        <f t="shared" si="391"/>
        <v>0</v>
      </c>
      <c r="F271" s="34">
        <f t="shared" si="391"/>
        <v>3917</v>
      </c>
      <c r="G271" s="34">
        <f t="shared" si="391"/>
        <v>0</v>
      </c>
      <c r="H271" s="34">
        <f t="shared" si="391"/>
        <v>0</v>
      </c>
      <c r="I271" s="34">
        <f t="shared" si="391"/>
        <v>39165</v>
      </c>
      <c r="J271" s="34">
        <f t="shared" si="391"/>
        <v>39165</v>
      </c>
      <c r="K271" s="34">
        <f t="shared" si="391"/>
        <v>0</v>
      </c>
      <c r="L271" s="34">
        <f t="shared" si="391"/>
        <v>39165</v>
      </c>
      <c r="M271" s="34">
        <f t="shared" si="391"/>
        <v>0</v>
      </c>
      <c r="N271" s="34">
        <f t="shared" si="391"/>
        <v>0</v>
      </c>
      <c r="O271" s="34">
        <f t="shared" si="391"/>
        <v>0</v>
      </c>
      <c r="P271" s="34">
        <f t="shared" si="391"/>
        <v>1543</v>
      </c>
      <c r="Q271" s="34">
        <f t="shared" si="391"/>
        <v>0</v>
      </c>
      <c r="R271" s="34">
        <f t="shared" si="391"/>
        <v>0</v>
      </c>
      <c r="S271" s="34">
        <f t="shared" si="391"/>
        <v>0</v>
      </c>
      <c r="T271" s="34">
        <f t="shared" si="391"/>
        <v>0</v>
      </c>
      <c r="U271" s="34">
        <f t="shared" si="391"/>
        <v>0</v>
      </c>
      <c r="V271" s="34">
        <f t="shared" si="391"/>
        <v>1543</v>
      </c>
      <c r="W271" s="34">
        <f t="shared" si="391"/>
        <v>1543</v>
      </c>
      <c r="X271" s="34">
        <f t="shared" si="391"/>
        <v>0</v>
      </c>
      <c r="Y271" s="34">
        <f t="shared" si="391"/>
        <v>1543</v>
      </c>
      <c r="Z271" s="34">
        <f t="shared" si="391"/>
        <v>0</v>
      </c>
      <c r="AA271" s="34">
        <f t="shared" si="391"/>
        <v>0</v>
      </c>
      <c r="AB271" s="34">
        <f t="shared" si="391"/>
        <v>0</v>
      </c>
      <c r="AC271" s="95">
        <f t="shared" si="323"/>
        <v>3.5815421753864722</v>
      </c>
      <c r="AD271" s="16"/>
      <c r="AE271" s="44"/>
      <c r="AF271" s="34"/>
    </row>
    <row r="272" spans="1:33" ht="44.25" customHeight="1">
      <c r="A272" s="27" t="s">
        <v>350</v>
      </c>
      <c r="B272" s="28" t="s">
        <v>351</v>
      </c>
      <c r="C272" s="39">
        <f>C273+C274+C275</f>
        <v>38055</v>
      </c>
      <c r="D272" s="39">
        <f t="shared" ref="D272:AB272" si="392">D273+D274+D275</f>
        <v>3460</v>
      </c>
      <c r="E272" s="39">
        <f t="shared" si="392"/>
        <v>0</v>
      </c>
      <c r="F272" s="39">
        <f t="shared" si="392"/>
        <v>3460</v>
      </c>
      <c r="G272" s="39">
        <f t="shared" si="392"/>
        <v>0</v>
      </c>
      <c r="H272" s="39">
        <f t="shared" si="392"/>
        <v>0</v>
      </c>
      <c r="I272" s="39">
        <f t="shared" si="392"/>
        <v>34595</v>
      </c>
      <c r="J272" s="39">
        <f t="shared" si="392"/>
        <v>34595</v>
      </c>
      <c r="K272" s="39">
        <f t="shared" si="392"/>
        <v>0</v>
      </c>
      <c r="L272" s="39">
        <f t="shared" si="392"/>
        <v>34595</v>
      </c>
      <c r="M272" s="39">
        <f t="shared" si="392"/>
        <v>0</v>
      </c>
      <c r="N272" s="39">
        <f t="shared" si="392"/>
        <v>0</v>
      </c>
      <c r="O272" s="39">
        <f t="shared" si="392"/>
        <v>0</v>
      </c>
      <c r="P272" s="39">
        <f t="shared" si="392"/>
        <v>1543</v>
      </c>
      <c r="Q272" s="39">
        <f t="shared" si="392"/>
        <v>0</v>
      </c>
      <c r="R272" s="39">
        <f t="shared" si="392"/>
        <v>0</v>
      </c>
      <c r="S272" s="39">
        <f t="shared" si="392"/>
        <v>0</v>
      </c>
      <c r="T272" s="39">
        <f t="shared" si="392"/>
        <v>0</v>
      </c>
      <c r="U272" s="39">
        <f t="shared" si="392"/>
        <v>0</v>
      </c>
      <c r="V272" s="39">
        <f t="shared" si="392"/>
        <v>1543</v>
      </c>
      <c r="W272" s="39">
        <f t="shared" si="392"/>
        <v>1543</v>
      </c>
      <c r="X272" s="39">
        <f t="shared" si="392"/>
        <v>0</v>
      </c>
      <c r="Y272" s="39">
        <f t="shared" si="392"/>
        <v>1543</v>
      </c>
      <c r="Z272" s="39">
        <f t="shared" si="392"/>
        <v>0</v>
      </c>
      <c r="AA272" s="39">
        <f t="shared" si="392"/>
        <v>0</v>
      </c>
      <c r="AB272" s="39">
        <f t="shared" si="392"/>
        <v>0</v>
      </c>
      <c r="AC272" s="95">
        <f t="shared" si="323"/>
        <v>4.0546577322296677</v>
      </c>
      <c r="AD272" s="27"/>
      <c r="AE272" s="52"/>
      <c r="AF272" s="39"/>
    </row>
    <row r="273" spans="1:32" ht="44.25" customHeight="1">
      <c r="A273" s="30"/>
      <c r="B273" s="18" t="s">
        <v>352</v>
      </c>
      <c r="C273" s="36">
        <f t="shared" ref="C273:C275" si="393">D273+I273</f>
        <v>16585</v>
      </c>
      <c r="D273" s="36">
        <f t="shared" ref="D273:D275" si="394">SUM(E273:H273)</f>
        <v>1507</v>
      </c>
      <c r="E273" s="36"/>
      <c r="F273" s="36">
        <v>1507</v>
      </c>
      <c r="G273" s="36"/>
      <c r="H273" s="36"/>
      <c r="I273" s="36">
        <f t="shared" ref="I273:I275" si="395">J273+O273</f>
        <v>15078</v>
      </c>
      <c r="J273" s="36">
        <f t="shared" ref="J273:J275" si="396">SUM(K273:N273)</f>
        <v>15078</v>
      </c>
      <c r="K273" s="36"/>
      <c r="L273" s="36">
        <v>15078</v>
      </c>
      <c r="M273" s="36"/>
      <c r="N273" s="36"/>
      <c r="O273" s="36"/>
      <c r="P273" s="36">
        <f t="shared" ref="P273:P275" si="397">Q273+V273</f>
        <v>1170</v>
      </c>
      <c r="Q273" s="36">
        <f t="shared" ref="Q273:Q275" si="398">R273+S273+T273+U273</f>
        <v>0</v>
      </c>
      <c r="R273" s="36"/>
      <c r="S273" s="36"/>
      <c r="T273" s="36"/>
      <c r="U273" s="36"/>
      <c r="V273" s="36">
        <f t="shared" ref="V273:V275" si="399">W273+AB273</f>
        <v>1170</v>
      </c>
      <c r="W273" s="36">
        <f t="shared" ref="W273:W275" si="400">X273+Y273+Z273+AA273</f>
        <v>1170</v>
      </c>
      <c r="X273" s="36"/>
      <c r="Y273" s="107">
        <v>1170</v>
      </c>
      <c r="Z273" s="36"/>
      <c r="AA273" s="36"/>
      <c r="AB273" s="36"/>
      <c r="AC273" s="95">
        <f t="shared" si="323"/>
        <v>7.0545673801627977</v>
      </c>
      <c r="AD273" s="30" t="s">
        <v>356</v>
      </c>
      <c r="AE273" s="47"/>
    </row>
    <row r="274" spans="1:32" ht="44.25" customHeight="1">
      <c r="A274" s="30"/>
      <c r="B274" s="18" t="s">
        <v>352</v>
      </c>
      <c r="C274" s="36">
        <f t="shared" si="393"/>
        <v>3790</v>
      </c>
      <c r="D274" s="36">
        <f t="shared" si="394"/>
        <v>345</v>
      </c>
      <c r="E274" s="36"/>
      <c r="F274" s="36">
        <v>345</v>
      </c>
      <c r="G274" s="36"/>
      <c r="H274" s="36"/>
      <c r="I274" s="36">
        <f t="shared" si="395"/>
        <v>3445</v>
      </c>
      <c r="J274" s="36">
        <f t="shared" si="396"/>
        <v>3445</v>
      </c>
      <c r="K274" s="36"/>
      <c r="L274" s="36">
        <v>3445</v>
      </c>
      <c r="M274" s="36"/>
      <c r="N274" s="36"/>
      <c r="O274" s="36"/>
      <c r="P274" s="36">
        <f t="shared" si="397"/>
        <v>0</v>
      </c>
      <c r="Q274" s="36">
        <f t="shared" si="398"/>
        <v>0</v>
      </c>
      <c r="R274" s="36"/>
      <c r="S274" s="36"/>
      <c r="T274" s="36"/>
      <c r="U274" s="36"/>
      <c r="V274" s="36">
        <f t="shared" si="399"/>
        <v>0</v>
      </c>
      <c r="W274" s="36">
        <f t="shared" si="400"/>
        <v>0</v>
      </c>
      <c r="X274" s="36"/>
      <c r="Y274" s="36"/>
      <c r="Z274" s="36"/>
      <c r="AA274" s="36"/>
      <c r="AB274" s="36"/>
      <c r="AC274" s="95">
        <f t="shared" si="323"/>
        <v>0</v>
      </c>
      <c r="AD274" s="30" t="s">
        <v>357</v>
      </c>
      <c r="AE274" s="47"/>
    </row>
    <row r="275" spans="1:32" ht="58.5" customHeight="1">
      <c r="A275" s="30"/>
      <c r="B275" s="18" t="s">
        <v>352</v>
      </c>
      <c r="C275" s="36">
        <f t="shared" si="393"/>
        <v>17680</v>
      </c>
      <c r="D275" s="36">
        <f t="shared" si="394"/>
        <v>1608</v>
      </c>
      <c r="E275" s="36"/>
      <c r="F275" s="36">
        <v>1608</v>
      </c>
      <c r="G275" s="36"/>
      <c r="H275" s="36"/>
      <c r="I275" s="36">
        <f t="shared" si="395"/>
        <v>16072</v>
      </c>
      <c r="J275" s="36">
        <f t="shared" si="396"/>
        <v>16072</v>
      </c>
      <c r="K275" s="36"/>
      <c r="L275" s="36">
        <v>16072</v>
      </c>
      <c r="M275" s="36"/>
      <c r="N275" s="36"/>
      <c r="O275" s="36"/>
      <c r="P275" s="36">
        <f t="shared" si="397"/>
        <v>373</v>
      </c>
      <c r="Q275" s="36">
        <f t="shared" si="398"/>
        <v>0</v>
      </c>
      <c r="R275" s="36"/>
      <c r="S275" s="36"/>
      <c r="T275" s="36"/>
      <c r="U275" s="36"/>
      <c r="V275" s="36">
        <f t="shared" si="399"/>
        <v>373</v>
      </c>
      <c r="W275" s="36">
        <f t="shared" si="400"/>
        <v>373</v>
      </c>
      <c r="X275" s="36"/>
      <c r="Y275" s="107">
        <v>373</v>
      </c>
      <c r="Z275" s="36"/>
      <c r="AA275" s="36"/>
      <c r="AB275" s="36"/>
      <c r="AC275" s="95">
        <f t="shared" si="323"/>
        <v>2.1097285067873304</v>
      </c>
      <c r="AD275" s="30" t="s">
        <v>358</v>
      </c>
      <c r="AE275" s="47"/>
    </row>
    <row r="276" spans="1:32" ht="44.25" customHeight="1">
      <c r="A276" s="27" t="s">
        <v>353</v>
      </c>
      <c r="B276" s="28" t="s">
        <v>354</v>
      </c>
      <c r="C276" s="39">
        <f>C277</f>
        <v>5027</v>
      </c>
      <c r="D276" s="39">
        <f t="shared" ref="D276:AB276" si="401">D277</f>
        <v>457</v>
      </c>
      <c r="E276" s="39">
        <f t="shared" si="401"/>
        <v>0</v>
      </c>
      <c r="F276" s="39">
        <f t="shared" si="401"/>
        <v>457</v>
      </c>
      <c r="G276" s="39">
        <f t="shared" si="401"/>
        <v>0</v>
      </c>
      <c r="H276" s="39">
        <f t="shared" si="401"/>
        <v>0</v>
      </c>
      <c r="I276" s="39">
        <f t="shared" si="401"/>
        <v>4570</v>
      </c>
      <c r="J276" s="39">
        <f t="shared" si="401"/>
        <v>4570</v>
      </c>
      <c r="K276" s="39">
        <f t="shared" si="401"/>
        <v>0</v>
      </c>
      <c r="L276" s="39">
        <f t="shared" si="401"/>
        <v>4570</v>
      </c>
      <c r="M276" s="39">
        <f t="shared" si="401"/>
        <v>0</v>
      </c>
      <c r="N276" s="39">
        <f t="shared" si="401"/>
        <v>0</v>
      </c>
      <c r="O276" s="39">
        <f t="shared" si="401"/>
        <v>0</v>
      </c>
      <c r="P276" s="39">
        <f t="shared" si="401"/>
        <v>0</v>
      </c>
      <c r="Q276" s="39">
        <f t="shared" si="401"/>
        <v>0</v>
      </c>
      <c r="R276" s="39">
        <f t="shared" si="401"/>
        <v>0</v>
      </c>
      <c r="S276" s="39">
        <f t="shared" si="401"/>
        <v>0</v>
      </c>
      <c r="T276" s="39">
        <f t="shared" si="401"/>
        <v>0</v>
      </c>
      <c r="U276" s="39">
        <f t="shared" si="401"/>
        <v>0</v>
      </c>
      <c r="V276" s="39">
        <f t="shared" si="401"/>
        <v>0</v>
      </c>
      <c r="W276" s="39">
        <f t="shared" si="401"/>
        <v>0</v>
      </c>
      <c r="X276" s="39">
        <f t="shared" si="401"/>
        <v>0</v>
      </c>
      <c r="Y276" s="39">
        <f t="shared" si="401"/>
        <v>0</v>
      </c>
      <c r="Z276" s="39">
        <f t="shared" si="401"/>
        <v>0</v>
      </c>
      <c r="AA276" s="39">
        <f t="shared" si="401"/>
        <v>0</v>
      </c>
      <c r="AB276" s="39">
        <f t="shared" si="401"/>
        <v>0</v>
      </c>
      <c r="AC276" s="95">
        <f t="shared" si="323"/>
        <v>0</v>
      </c>
      <c r="AD276" s="27"/>
      <c r="AE276" s="52"/>
      <c r="AF276" s="39"/>
    </row>
    <row r="277" spans="1:32" ht="86.25" customHeight="1">
      <c r="A277" s="30"/>
      <c r="B277" s="18" t="s">
        <v>355</v>
      </c>
      <c r="C277" s="36">
        <f t="shared" ref="C277" si="402">D277+I277</f>
        <v>5027</v>
      </c>
      <c r="D277" s="36">
        <f t="shared" ref="D277" si="403">SUM(E277:H277)</f>
        <v>457</v>
      </c>
      <c r="E277" s="36"/>
      <c r="F277" s="36">
        <v>457</v>
      </c>
      <c r="G277" s="36"/>
      <c r="H277" s="36"/>
      <c r="I277" s="36">
        <f t="shared" ref="I277" si="404">J277+O277</f>
        <v>4570</v>
      </c>
      <c r="J277" s="36">
        <f t="shared" ref="J277" si="405">SUM(K277:N277)</f>
        <v>4570</v>
      </c>
      <c r="K277" s="36"/>
      <c r="L277" s="36">
        <v>4570</v>
      </c>
      <c r="M277" s="36"/>
      <c r="N277" s="36"/>
      <c r="O277" s="36"/>
      <c r="P277" s="36">
        <f t="shared" ref="P277" si="406">Q277+V277</f>
        <v>0</v>
      </c>
      <c r="Q277" s="36">
        <f t="shared" ref="Q277" si="407">R277+S277+T277+U277</f>
        <v>0</v>
      </c>
      <c r="R277" s="36"/>
      <c r="S277" s="36"/>
      <c r="T277" s="36"/>
      <c r="U277" s="36"/>
      <c r="V277" s="35">
        <f t="shared" ref="V277" si="408">W277+AB277</f>
        <v>0</v>
      </c>
      <c r="W277" s="35">
        <f t="shared" ref="W277" si="409">X277+Y277+Z277+AA277</f>
        <v>0</v>
      </c>
      <c r="X277" s="36"/>
      <c r="Y277" s="36"/>
      <c r="Z277" s="36"/>
      <c r="AA277" s="36"/>
      <c r="AB277" s="36"/>
      <c r="AC277" s="95">
        <f t="shared" si="323"/>
        <v>0</v>
      </c>
      <c r="AD277" s="30" t="s">
        <v>447</v>
      </c>
      <c r="AE277" s="47"/>
    </row>
    <row r="278" spans="1:32" ht="63" customHeight="1">
      <c r="A278" s="64" t="s">
        <v>21</v>
      </c>
      <c r="B278" s="65" t="s">
        <v>246</v>
      </c>
      <c r="C278" s="66">
        <f>C279+C285+C291+C296+C298</f>
        <v>51304.060853432282</v>
      </c>
      <c r="D278" s="66">
        <f t="shared" ref="D278:AB278" si="410">D279+D285+D291+D296+D298</f>
        <v>4663.6935064935069</v>
      </c>
      <c r="E278" s="66">
        <f t="shared" si="410"/>
        <v>0</v>
      </c>
      <c r="F278" s="66">
        <f t="shared" si="410"/>
        <v>4663.6935064935069</v>
      </c>
      <c r="G278" s="66">
        <f t="shared" si="410"/>
        <v>0</v>
      </c>
      <c r="H278" s="66">
        <f t="shared" si="410"/>
        <v>0</v>
      </c>
      <c r="I278" s="66">
        <f t="shared" si="410"/>
        <v>46640.36734693878</v>
      </c>
      <c r="J278" s="66">
        <f t="shared" si="410"/>
        <v>46640.36734693878</v>
      </c>
      <c r="K278" s="66">
        <f t="shared" si="410"/>
        <v>0</v>
      </c>
      <c r="L278" s="66">
        <f t="shared" si="410"/>
        <v>0</v>
      </c>
      <c r="M278" s="66">
        <f t="shared" si="410"/>
        <v>46640.36734693878</v>
      </c>
      <c r="N278" s="66">
        <f t="shared" si="410"/>
        <v>0</v>
      </c>
      <c r="O278" s="66">
        <f t="shared" si="410"/>
        <v>0</v>
      </c>
      <c r="P278" s="66">
        <f t="shared" si="410"/>
        <v>1620</v>
      </c>
      <c r="Q278" s="66">
        <f t="shared" si="410"/>
        <v>315</v>
      </c>
      <c r="R278" s="66">
        <f t="shared" si="410"/>
        <v>0</v>
      </c>
      <c r="S278" s="66">
        <f t="shared" si="410"/>
        <v>315</v>
      </c>
      <c r="T278" s="66">
        <f t="shared" si="410"/>
        <v>0</v>
      </c>
      <c r="U278" s="66">
        <f t="shared" si="410"/>
        <v>0</v>
      </c>
      <c r="V278" s="66">
        <f t="shared" si="410"/>
        <v>1305</v>
      </c>
      <c r="W278" s="66">
        <f t="shared" si="410"/>
        <v>1305</v>
      </c>
      <c r="X278" s="66">
        <f t="shared" si="410"/>
        <v>0</v>
      </c>
      <c r="Y278" s="66">
        <f t="shared" si="410"/>
        <v>0</v>
      </c>
      <c r="Z278" s="66">
        <f t="shared" si="410"/>
        <v>1305</v>
      </c>
      <c r="AA278" s="66">
        <f t="shared" si="410"/>
        <v>0</v>
      </c>
      <c r="AB278" s="66">
        <f t="shared" si="410"/>
        <v>0</v>
      </c>
      <c r="AC278" s="104">
        <f t="shared" si="323"/>
        <v>3.1576447810400192</v>
      </c>
      <c r="AD278" s="64"/>
      <c r="AE278" s="67"/>
      <c r="AF278" s="66">
        <v>1</v>
      </c>
    </row>
    <row r="279" spans="1:32" ht="63" customHeight="1">
      <c r="A279" s="16">
        <v>1</v>
      </c>
      <c r="B279" s="2" t="s">
        <v>359</v>
      </c>
      <c r="C279" s="34">
        <f t="shared" ref="C279" si="411">SUM(C280:C284)</f>
        <v>13993</v>
      </c>
      <c r="D279" s="34">
        <f t="shared" ref="D279:AB279" si="412">SUM(D280:D284)</f>
        <v>1272</v>
      </c>
      <c r="E279" s="34">
        <f t="shared" si="412"/>
        <v>0</v>
      </c>
      <c r="F279" s="34">
        <f t="shared" si="412"/>
        <v>1272</v>
      </c>
      <c r="G279" s="34">
        <f t="shared" si="412"/>
        <v>0</v>
      </c>
      <c r="H279" s="34">
        <f t="shared" si="412"/>
        <v>0</v>
      </c>
      <c r="I279" s="34">
        <f t="shared" si="412"/>
        <v>12721</v>
      </c>
      <c r="J279" s="34">
        <f t="shared" si="412"/>
        <v>12721</v>
      </c>
      <c r="K279" s="34">
        <f t="shared" si="412"/>
        <v>0</v>
      </c>
      <c r="L279" s="34">
        <f t="shared" si="412"/>
        <v>0</v>
      </c>
      <c r="M279" s="34">
        <f t="shared" si="412"/>
        <v>12721</v>
      </c>
      <c r="N279" s="34">
        <f t="shared" si="412"/>
        <v>0</v>
      </c>
      <c r="O279" s="34">
        <f t="shared" si="412"/>
        <v>0</v>
      </c>
      <c r="P279" s="34">
        <f t="shared" si="412"/>
        <v>0</v>
      </c>
      <c r="Q279" s="34">
        <f t="shared" si="412"/>
        <v>0</v>
      </c>
      <c r="R279" s="34">
        <f t="shared" si="412"/>
        <v>0</v>
      </c>
      <c r="S279" s="34">
        <f t="shared" si="412"/>
        <v>0</v>
      </c>
      <c r="T279" s="34">
        <f t="shared" si="412"/>
        <v>0</v>
      </c>
      <c r="U279" s="34">
        <f t="shared" si="412"/>
        <v>0</v>
      </c>
      <c r="V279" s="34">
        <f t="shared" si="412"/>
        <v>0</v>
      </c>
      <c r="W279" s="34">
        <f t="shared" si="412"/>
        <v>0</v>
      </c>
      <c r="X279" s="34">
        <f t="shared" si="412"/>
        <v>0</v>
      </c>
      <c r="Y279" s="34">
        <f t="shared" si="412"/>
        <v>0</v>
      </c>
      <c r="Z279" s="34">
        <f t="shared" si="412"/>
        <v>0</v>
      </c>
      <c r="AA279" s="34">
        <f t="shared" si="412"/>
        <v>0</v>
      </c>
      <c r="AB279" s="34">
        <f t="shared" si="412"/>
        <v>0</v>
      </c>
      <c r="AC279" s="95">
        <f t="shared" si="323"/>
        <v>0</v>
      </c>
      <c r="AD279" s="16"/>
      <c r="AE279" s="44"/>
      <c r="AF279" s="34"/>
    </row>
    <row r="280" spans="1:32" ht="63" customHeight="1">
      <c r="A280" s="12"/>
      <c r="B280" s="18" t="s">
        <v>368</v>
      </c>
      <c r="C280" s="36">
        <f t="shared" ref="C280:C284" si="413">D280+I280</f>
        <v>7052</v>
      </c>
      <c r="D280" s="36">
        <f t="shared" ref="D280:D284" si="414">SUM(E280:H280)</f>
        <v>641</v>
      </c>
      <c r="E280" s="36"/>
      <c r="F280" s="36">
        <v>641</v>
      </c>
      <c r="G280" s="36"/>
      <c r="H280" s="36"/>
      <c r="I280" s="36">
        <f t="shared" ref="I280:I284" si="415">J280+O280</f>
        <v>6411</v>
      </c>
      <c r="J280" s="36">
        <f t="shared" ref="J280:J284" si="416">SUM(K280:N280)</f>
        <v>6411</v>
      </c>
      <c r="K280" s="36"/>
      <c r="L280" s="36"/>
      <c r="M280" s="36">
        <v>6411</v>
      </c>
      <c r="N280" s="36"/>
      <c r="O280" s="36"/>
      <c r="P280" s="36">
        <f t="shared" ref="P280:P284" si="417">Q280+V280</f>
        <v>0</v>
      </c>
      <c r="Q280" s="36">
        <f t="shared" ref="Q280:Q284" si="418">R280+S280+T280+U280</f>
        <v>0</v>
      </c>
      <c r="R280" s="36"/>
      <c r="S280" s="36"/>
      <c r="T280" s="36"/>
      <c r="U280" s="36"/>
      <c r="V280" s="36">
        <f t="shared" ref="V280:V284" si="419">W280+AB280</f>
        <v>0</v>
      </c>
      <c r="W280" s="36">
        <f t="shared" ref="W280:W284" si="420">X280+Y280+Z280+AA280</f>
        <v>0</v>
      </c>
      <c r="X280" s="36"/>
      <c r="Y280" s="36"/>
      <c r="Z280" s="36"/>
      <c r="AA280" s="36"/>
      <c r="AB280" s="36"/>
      <c r="AC280" s="95">
        <f t="shared" si="323"/>
        <v>0</v>
      </c>
      <c r="AD280" s="30" t="s">
        <v>277</v>
      </c>
      <c r="AE280" s="47"/>
    </row>
    <row r="281" spans="1:32" ht="63" customHeight="1">
      <c r="A281" s="12"/>
      <c r="B281" s="18" t="s">
        <v>369</v>
      </c>
      <c r="C281" s="36">
        <f t="shared" si="413"/>
        <v>2937</v>
      </c>
      <c r="D281" s="36">
        <f t="shared" si="414"/>
        <v>267</v>
      </c>
      <c r="E281" s="36"/>
      <c r="F281" s="36">
        <v>267</v>
      </c>
      <c r="G281" s="36"/>
      <c r="H281" s="36"/>
      <c r="I281" s="36">
        <f t="shared" si="415"/>
        <v>2670</v>
      </c>
      <c r="J281" s="36">
        <f t="shared" si="416"/>
        <v>2670</v>
      </c>
      <c r="K281" s="36"/>
      <c r="L281" s="36"/>
      <c r="M281" s="36">
        <v>2670</v>
      </c>
      <c r="N281" s="36"/>
      <c r="O281" s="36"/>
      <c r="P281" s="36">
        <f t="shared" si="417"/>
        <v>0</v>
      </c>
      <c r="Q281" s="36">
        <f t="shared" si="418"/>
        <v>0</v>
      </c>
      <c r="R281" s="36"/>
      <c r="S281" s="36"/>
      <c r="T281" s="36"/>
      <c r="U281" s="36"/>
      <c r="V281" s="36">
        <f t="shared" si="419"/>
        <v>0</v>
      </c>
      <c r="W281" s="36">
        <f t="shared" si="420"/>
        <v>0</v>
      </c>
      <c r="X281" s="36"/>
      <c r="Y281" s="36"/>
      <c r="Z281" s="36"/>
      <c r="AA281" s="36"/>
      <c r="AB281" s="36"/>
      <c r="AC281" s="95">
        <f t="shared" si="323"/>
        <v>0</v>
      </c>
      <c r="AD281" s="30" t="s">
        <v>400</v>
      </c>
      <c r="AE281" s="47"/>
    </row>
    <row r="282" spans="1:32" ht="63" customHeight="1">
      <c r="A282" s="12"/>
      <c r="B282" s="18" t="s">
        <v>370</v>
      </c>
      <c r="C282" s="36">
        <f t="shared" si="413"/>
        <v>1825</v>
      </c>
      <c r="D282" s="36">
        <f t="shared" si="414"/>
        <v>166</v>
      </c>
      <c r="E282" s="36"/>
      <c r="F282" s="36">
        <v>166</v>
      </c>
      <c r="G282" s="36"/>
      <c r="H282" s="36"/>
      <c r="I282" s="36">
        <f t="shared" si="415"/>
        <v>1659</v>
      </c>
      <c r="J282" s="36">
        <f t="shared" si="416"/>
        <v>1659</v>
      </c>
      <c r="K282" s="36"/>
      <c r="L282" s="36"/>
      <c r="M282" s="36">
        <v>1659</v>
      </c>
      <c r="N282" s="36"/>
      <c r="O282" s="36"/>
      <c r="P282" s="36">
        <f t="shared" si="417"/>
        <v>0</v>
      </c>
      <c r="Q282" s="36">
        <f t="shared" si="418"/>
        <v>0</v>
      </c>
      <c r="R282" s="36"/>
      <c r="S282" s="36"/>
      <c r="T282" s="36"/>
      <c r="U282" s="36"/>
      <c r="V282" s="36">
        <f t="shared" si="419"/>
        <v>0</v>
      </c>
      <c r="W282" s="36">
        <f t="shared" si="420"/>
        <v>0</v>
      </c>
      <c r="X282" s="36"/>
      <c r="Y282" s="36"/>
      <c r="Z282" s="36"/>
      <c r="AA282" s="36"/>
      <c r="AB282" s="36"/>
      <c r="AC282" s="95">
        <f t="shared" si="323"/>
        <v>0</v>
      </c>
      <c r="AD282" s="30" t="s">
        <v>382</v>
      </c>
      <c r="AE282" s="47"/>
    </row>
    <row r="283" spans="1:32" ht="63" customHeight="1">
      <c r="A283" s="12"/>
      <c r="B283" s="18" t="s">
        <v>371</v>
      </c>
      <c r="C283" s="36">
        <f t="shared" si="413"/>
        <v>991</v>
      </c>
      <c r="D283" s="36">
        <f t="shared" si="414"/>
        <v>90</v>
      </c>
      <c r="E283" s="36"/>
      <c r="F283" s="36">
        <v>90</v>
      </c>
      <c r="G283" s="36"/>
      <c r="H283" s="36"/>
      <c r="I283" s="36">
        <f t="shared" si="415"/>
        <v>901</v>
      </c>
      <c r="J283" s="36">
        <f t="shared" si="416"/>
        <v>901</v>
      </c>
      <c r="K283" s="36"/>
      <c r="L283" s="36"/>
      <c r="M283" s="36">
        <v>901</v>
      </c>
      <c r="N283" s="36"/>
      <c r="O283" s="36"/>
      <c r="P283" s="36">
        <f t="shared" si="417"/>
        <v>0</v>
      </c>
      <c r="Q283" s="36">
        <f t="shared" si="418"/>
        <v>0</v>
      </c>
      <c r="R283" s="36"/>
      <c r="S283" s="36"/>
      <c r="T283" s="36"/>
      <c r="U283" s="36"/>
      <c r="V283" s="36">
        <f t="shared" si="419"/>
        <v>0</v>
      </c>
      <c r="W283" s="36">
        <f t="shared" si="420"/>
        <v>0</v>
      </c>
      <c r="X283" s="36"/>
      <c r="Y283" s="36"/>
      <c r="Z283" s="36"/>
      <c r="AA283" s="36"/>
      <c r="AB283" s="36"/>
      <c r="AC283" s="95">
        <f t="shared" si="323"/>
        <v>0</v>
      </c>
      <c r="AD283" s="30" t="s">
        <v>383</v>
      </c>
      <c r="AE283" s="47"/>
    </row>
    <row r="284" spans="1:32" ht="63" customHeight="1">
      <c r="A284" s="12"/>
      <c r="B284" s="18" t="s">
        <v>372</v>
      </c>
      <c r="C284" s="36">
        <f t="shared" si="413"/>
        <v>1188</v>
      </c>
      <c r="D284" s="36">
        <f t="shared" si="414"/>
        <v>108</v>
      </c>
      <c r="E284" s="36"/>
      <c r="F284" s="36">
        <v>108</v>
      </c>
      <c r="G284" s="36"/>
      <c r="H284" s="36"/>
      <c r="I284" s="36">
        <f t="shared" si="415"/>
        <v>1080</v>
      </c>
      <c r="J284" s="36">
        <f t="shared" si="416"/>
        <v>1080</v>
      </c>
      <c r="K284" s="36"/>
      <c r="L284" s="36"/>
      <c r="M284" s="36">
        <v>1080</v>
      </c>
      <c r="N284" s="36"/>
      <c r="O284" s="36"/>
      <c r="P284" s="36">
        <f t="shared" si="417"/>
        <v>0</v>
      </c>
      <c r="Q284" s="36">
        <f t="shared" si="418"/>
        <v>0</v>
      </c>
      <c r="R284" s="36"/>
      <c r="S284" s="36"/>
      <c r="T284" s="36"/>
      <c r="U284" s="36"/>
      <c r="V284" s="36">
        <f t="shared" si="419"/>
        <v>0</v>
      </c>
      <c r="W284" s="36">
        <f t="shared" si="420"/>
        <v>0</v>
      </c>
      <c r="X284" s="36"/>
      <c r="Y284" s="36"/>
      <c r="Z284" s="36"/>
      <c r="AA284" s="36"/>
      <c r="AB284" s="36"/>
      <c r="AC284" s="95">
        <f t="shared" si="323"/>
        <v>0</v>
      </c>
      <c r="AD284" s="30" t="s">
        <v>399</v>
      </c>
      <c r="AE284" s="47"/>
    </row>
    <row r="285" spans="1:32" ht="84.75" customHeight="1">
      <c r="A285" s="16">
        <v>2</v>
      </c>
      <c r="B285" s="2" t="s">
        <v>360</v>
      </c>
      <c r="C285" s="34">
        <f>C286</f>
        <v>24708</v>
      </c>
      <c r="D285" s="34">
        <f t="shared" ref="D285:AB285" si="421">D286</f>
        <v>2246</v>
      </c>
      <c r="E285" s="34">
        <f t="shared" si="421"/>
        <v>0</v>
      </c>
      <c r="F285" s="34">
        <f t="shared" si="421"/>
        <v>2246</v>
      </c>
      <c r="G285" s="34">
        <f t="shared" si="421"/>
        <v>0</v>
      </c>
      <c r="H285" s="34">
        <f t="shared" si="421"/>
        <v>0</v>
      </c>
      <c r="I285" s="34">
        <f t="shared" si="421"/>
        <v>22462</v>
      </c>
      <c r="J285" s="34">
        <f t="shared" si="421"/>
        <v>22462</v>
      </c>
      <c r="K285" s="34">
        <f t="shared" si="421"/>
        <v>0</v>
      </c>
      <c r="L285" s="34">
        <f t="shared" si="421"/>
        <v>0</v>
      </c>
      <c r="M285" s="34">
        <f t="shared" si="421"/>
        <v>22462</v>
      </c>
      <c r="N285" s="34">
        <f t="shared" si="421"/>
        <v>0</v>
      </c>
      <c r="O285" s="34">
        <f t="shared" si="421"/>
        <v>0</v>
      </c>
      <c r="P285" s="34">
        <f t="shared" si="421"/>
        <v>762</v>
      </c>
      <c r="Q285" s="34">
        <f t="shared" si="421"/>
        <v>0</v>
      </c>
      <c r="R285" s="34">
        <f t="shared" si="421"/>
        <v>0</v>
      </c>
      <c r="S285" s="34">
        <f t="shared" si="421"/>
        <v>0</v>
      </c>
      <c r="T285" s="34">
        <f t="shared" si="421"/>
        <v>0</v>
      </c>
      <c r="U285" s="34">
        <f t="shared" si="421"/>
        <v>0</v>
      </c>
      <c r="V285" s="34">
        <f t="shared" si="421"/>
        <v>762</v>
      </c>
      <c r="W285" s="34">
        <f t="shared" si="421"/>
        <v>762</v>
      </c>
      <c r="X285" s="34">
        <f t="shared" si="421"/>
        <v>0</v>
      </c>
      <c r="Y285" s="34">
        <f t="shared" si="421"/>
        <v>0</v>
      </c>
      <c r="Z285" s="34">
        <f t="shared" si="421"/>
        <v>762</v>
      </c>
      <c r="AA285" s="34">
        <f t="shared" si="421"/>
        <v>0</v>
      </c>
      <c r="AB285" s="34">
        <f t="shared" si="421"/>
        <v>0</v>
      </c>
      <c r="AC285" s="95">
        <f t="shared" si="323"/>
        <v>3.0840213695968917</v>
      </c>
      <c r="AD285" s="16"/>
      <c r="AE285" s="44"/>
      <c r="AF285" s="34"/>
    </row>
    <row r="286" spans="1:32" ht="63" customHeight="1">
      <c r="A286" s="12"/>
      <c r="B286" s="5" t="s">
        <v>361</v>
      </c>
      <c r="C286" s="35">
        <f t="shared" ref="C286:AB286" si="422">SUM(C287:C290)</f>
        <v>24708</v>
      </c>
      <c r="D286" s="35">
        <f t="shared" si="422"/>
        <v>2246</v>
      </c>
      <c r="E286" s="35">
        <f t="shared" si="422"/>
        <v>0</v>
      </c>
      <c r="F286" s="35">
        <f t="shared" si="422"/>
        <v>2246</v>
      </c>
      <c r="G286" s="35">
        <f t="shared" si="422"/>
        <v>0</v>
      </c>
      <c r="H286" s="35">
        <f t="shared" si="422"/>
        <v>0</v>
      </c>
      <c r="I286" s="35">
        <f t="shared" si="422"/>
        <v>22462</v>
      </c>
      <c r="J286" s="35">
        <f t="shared" si="422"/>
        <v>22462</v>
      </c>
      <c r="K286" s="35">
        <f t="shared" si="422"/>
        <v>0</v>
      </c>
      <c r="L286" s="35">
        <f t="shared" si="422"/>
        <v>0</v>
      </c>
      <c r="M286" s="35">
        <f t="shared" si="422"/>
        <v>22462</v>
      </c>
      <c r="N286" s="35">
        <f t="shared" si="422"/>
        <v>0</v>
      </c>
      <c r="O286" s="35">
        <f t="shared" si="422"/>
        <v>0</v>
      </c>
      <c r="P286" s="35">
        <f t="shared" si="422"/>
        <v>762</v>
      </c>
      <c r="Q286" s="35">
        <f t="shared" si="422"/>
        <v>0</v>
      </c>
      <c r="R286" s="35">
        <f t="shared" si="422"/>
        <v>0</v>
      </c>
      <c r="S286" s="35">
        <f t="shared" si="422"/>
        <v>0</v>
      </c>
      <c r="T286" s="35">
        <f t="shared" si="422"/>
        <v>0</v>
      </c>
      <c r="U286" s="35">
        <f t="shared" si="422"/>
        <v>0</v>
      </c>
      <c r="V286" s="35">
        <f t="shared" si="422"/>
        <v>762</v>
      </c>
      <c r="W286" s="35">
        <f t="shared" si="422"/>
        <v>762</v>
      </c>
      <c r="X286" s="35">
        <f t="shared" si="422"/>
        <v>0</v>
      </c>
      <c r="Y286" s="35">
        <f t="shared" si="422"/>
        <v>0</v>
      </c>
      <c r="Z286" s="35">
        <f t="shared" si="422"/>
        <v>762</v>
      </c>
      <c r="AA286" s="35">
        <f t="shared" si="422"/>
        <v>0</v>
      </c>
      <c r="AB286" s="35">
        <f t="shared" si="422"/>
        <v>0</v>
      </c>
      <c r="AC286" s="95">
        <f t="shared" ref="AC286:AC324" si="423">P286/C286*100</f>
        <v>3.0840213695968917</v>
      </c>
      <c r="AD286" s="12"/>
      <c r="AE286" s="45"/>
      <c r="AF286" s="35"/>
    </row>
    <row r="287" spans="1:32" ht="63" customHeight="1">
      <c r="A287" s="12"/>
      <c r="B287" s="18" t="s">
        <v>373</v>
      </c>
      <c r="C287" s="36">
        <f t="shared" ref="C287:C290" si="424">D287+I287</f>
        <v>17417</v>
      </c>
      <c r="D287" s="36">
        <f t="shared" ref="D287:D290" si="425">SUM(E287:H287)</f>
        <v>1583</v>
      </c>
      <c r="E287" s="36"/>
      <c r="F287" s="36">
        <v>1583</v>
      </c>
      <c r="G287" s="36"/>
      <c r="H287" s="36"/>
      <c r="I287" s="36">
        <f t="shared" ref="I287:I290" si="426">J287+O287</f>
        <v>15834</v>
      </c>
      <c r="J287" s="36">
        <f t="shared" ref="J287:J290" si="427">SUM(K287:N287)</f>
        <v>15834</v>
      </c>
      <c r="K287" s="36"/>
      <c r="L287" s="36"/>
      <c r="M287" s="36">
        <v>15834</v>
      </c>
      <c r="N287" s="36"/>
      <c r="O287" s="36"/>
      <c r="P287" s="36">
        <f t="shared" ref="P287:P290" si="428">Q287+V287</f>
        <v>0</v>
      </c>
      <c r="Q287" s="36">
        <f t="shared" ref="Q287:Q290" si="429">R287+S287+T287+U287</f>
        <v>0</v>
      </c>
      <c r="R287" s="36"/>
      <c r="S287" s="36"/>
      <c r="T287" s="36"/>
      <c r="U287" s="36"/>
      <c r="V287" s="36">
        <f t="shared" ref="V287:V290" si="430">W287+AB287</f>
        <v>0</v>
      </c>
      <c r="W287" s="36">
        <f t="shared" ref="W287:W290" si="431">X287+Y287+Z287+AA287</f>
        <v>0</v>
      </c>
      <c r="X287" s="36"/>
      <c r="Y287" s="36"/>
      <c r="Z287" s="36"/>
      <c r="AA287" s="36"/>
      <c r="AB287" s="36"/>
      <c r="AC287" s="95">
        <f t="shared" si="423"/>
        <v>0</v>
      </c>
      <c r="AD287" s="30" t="s">
        <v>277</v>
      </c>
      <c r="AE287" s="47"/>
    </row>
    <row r="288" spans="1:32" ht="63" customHeight="1">
      <c r="A288" s="12"/>
      <c r="B288" s="18" t="s">
        <v>374</v>
      </c>
      <c r="C288" s="36">
        <f t="shared" si="424"/>
        <v>7291</v>
      </c>
      <c r="D288" s="36">
        <f t="shared" si="425"/>
        <v>663</v>
      </c>
      <c r="E288" s="36"/>
      <c r="F288" s="36">
        <v>663</v>
      </c>
      <c r="G288" s="36"/>
      <c r="H288" s="36"/>
      <c r="I288" s="36">
        <f t="shared" si="426"/>
        <v>6628</v>
      </c>
      <c r="J288" s="36">
        <f t="shared" si="427"/>
        <v>6628</v>
      </c>
      <c r="K288" s="36"/>
      <c r="L288" s="36"/>
      <c r="M288" s="36">
        <v>6628</v>
      </c>
      <c r="N288" s="36"/>
      <c r="O288" s="36"/>
      <c r="P288" s="36">
        <f t="shared" si="428"/>
        <v>762</v>
      </c>
      <c r="Q288" s="36">
        <f t="shared" si="429"/>
        <v>0</v>
      </c>
      <c r="R288" s="36"/>
      <c r="S288" s="36"/>
      <c r="T288" s="36"/>
      <c r="U288" s="36"/>
      <c r="V288" s="36">
        <f t="shared" si="430"/>
        <v>762</v>
      </c>
      <c r="W288" s="36">
        <f t="shared" si="431"/>
        <v>762</v>
      </c>
      <c r="X288" s="36"/>
      <c r="Y288" s="36"/>
      <c r="Z288" s="36">
        <v>762</v>
      </c>
      <c r="AA288" s="36"/>
      <c r="AB288" s="36"/>
      <c r="AC288" s="95">
        <f t="shared" si="423"/>
        <v>10.451241256343437</v>
      </c>
      <c r="AD288" s="30" t="s">
        <v>400</v>
      </c>
      <c r="AE288" s="47"/>
    </row>
    <row r="289" spans="1:32" ht="63" customHeight="1">
      <c r="A289" s="12"/>
      <c r="B289" s="18" t="s">
        <v>375</v>
      </c>
      <c r="C289" s="36">
        <f t="shared" si="424"/>
        <v>0</v>
      </c>
      <c r="D289" s="36">
        <f t="shared" si="425"/>
        <v>0</v>
      </c>
      <c r="E289" s="36"/>
      <c r="F289" s="36"/>
      <c r="G289" s="36"/>
      <c r="H289" s="36"/>
      <c r="I289" s="36">
        <f t="shared" si="426"/>
        <v>0</v>
      </c>
      <c r="J289" s="36">
        <f t="shared" si="427"/>
        <v>0</v>
      </c>
      <c r="K289" s="36"/>
      <c r="L289" s="36"/>
      <c r="M289" s="36"/>
      <c r="N289" s="36"/>
      <c r="O289" s="36"/>
      <c r="P289" s="36">
        <f t="shared" si="428"/>
        <v>0</v>
      </c>
      <c r="Q289" s="36">
        <f t="shared" si="429"/>
        <v>0</v>
      </c>
      <c r="R289" s="36"/>
      <c r="S289" s="36"/>
      <c r="T289" s="36"/>
      <c r="U289" s="36"/>
      <c r="V289" s="36">
        <f t="shared" si="430"/>
        <v>0</v>
      </c>
      <c r="W289" s="36">
        <f t="shared" si="431"/>
        <v>0</v>
      </c>
      <c r="X289" s="36"/>
      <c r="Y289" s="36"/>
      <c r="Z289" s="36"/>
      <c r="AA289" s="36"/>
      <c r="AB289" s="36"/>
      <c r="AC289" s="95"/>
      <c r="AD289" s="30" t="s">
        <v>382</v>
      </c>
      <c r="AE289" s="47"/>
    </row>
    <row r="290" spans="1:32" ht="63" customHeight="1">
      <c r="A290" s="12"/>
      <c r="B290" s="18" t="s">
        <v>376</v>
      </c>
      <c r="C290" s="36">
        <f t="shared" si="424"/>
        <v>0</v>
      </c>
      <c r="D290" s="36">
        <f t="shared" si="425"/>
        <v>0</v>
      </c>
      <c r="E290" s="36"/>
      <c r="F290" s="36"/>
      <c r="G290" s="36"/>
      <c r="H290" s="36"/>
      <c r="I290" s="36">
        <f t="shared" si="426"/>
        <v>0</v>
      </c>
      <c r="J290" s="36">
        <f t="shared" si="427"/>
        <v>0</v>
      </c>
      <c r="K290" s="36"/>
      <c r="L290" s="36"/>
      <c r="M290" s="36"/>
      <c r="N290" s="36"/>
      <c r="O290" s="36"/>
      <c r="P290" s="36">
        <f t="shared" si="428"/>
        <v>0</v>
      </c>
      <c r="Q290" s="36">
        <f t="shared" si="429"/>
        <v>0</v>
      </c>
      <c r="R290" s="36"/>
      <c r="S290" s="36"/>
      <c r="T290" s="36"/>
      <c r="U290" s="36"/>
      <c r="V290" s="36">
        <f t="shared" si="430"/>
        <v>0</v>
      </c>
      <c r="W290" s="36">
        <f t="shared" si="431"/>
        <v>0</v>
      </c>
      <c r="X290" s="36"/>
      <c r="Y290" s="36"/>
      <c r="Z290" s="36"/>
      <c r="AA290" s="36"/>
      <c r="AB290" s="36"/>
      <c r="AC290" s="95"/>
      <c r="AD290" s="30" t="s">
        <v>383</v>
      </c>
      <c r="AE290" s="47"/>
    </row>
    <row r="291" spans="1:32" ht="63" customHeight="1">
      <c r="A291" s="16">
        <v>3</v>
      </c>
      <c r="B291" s="2" t="s">
        <v>362</v>
      </c>
      <c r="C291" s="34">
        <f>C292</f>
        <v>6739.0040816326582</v>
      </c>
      <c r="D291" s="34">
        <f t="shared" ref="D291:AB291" si="432">D292</f>
        <v>612.636734693878</v>
      </c>
      <c r="E291" s="34">
        <f t="shared" si="432"/>
        <v>0</v>
      </c>
      <c r="F291" s="34">
        <f t="shared" si="432"/>
        <v>612.636734693878</v>
      </c>
      <c r="G291" s="34">
        <f t="shared" si="432"/>
        <v>0</v>
      </c>
      <c r="H291" s="34">
        <f t="shared" si="432"/>
        <v>0</v>
      </c>
      <c r="I291" s="34">
        <f t="shared" si="432"/>
        <v>6126.3673469387795</v>
      </c>
      <c r="J291" s="34">
        <f t="shared" si="432"/>
        <v>6126.3673469387795</v>
      </c>
      <c r="K291" s="34">
        <f t="shared" si="432"/>
        <v>0</v>
      </c>
      <c r="L291" s="34">
        <f t="shared" si="432"/>
        <v>0</v>
      </c>
      <c r="M291" s="34">
        <f t="shared" si="432"/>
        <v>6126.3673469387795</v>
      </c>
      <c r="N291" s="34">
        <f t="shared" si="432"/>
        <v>0</v>
      </c>
      <c r="O291" s="34">
        <f t="shared" si="432"/>
        <v>0</v>
      </c>
      <c r="P291" s="34">
        <f t="shared" si="432"/>
        <v>858</v>
      </c>
      <c r="Q291" s="34">
        <f t="shared" si="432"/>
        <v>315</v>
      </c>
      <c r="R291" s="34">
        <f t="shared" si="432"/>
        <v>0</v>
      </c>
      <c r="S291" s="34">
        <f t="shared" si="432"/>
        <v>315</v>
      </c>
      <c r="T291" s="34">
        <f t="shared" si="432"/>
        <v>0</v>
      </c>
      <c r="U291" s="34">
        <f t="shared" si="432"/>
        <v>0</v>
      </c>
      <c r="V291" s="34">
        <f t="shared" si="432"/>
        <v>543</v>
      </c>
      <c r="W291" s="34">
        <f t="shared" si="432"/>
        <v>543</v>
      </c>
      <c r="X291" s="34">
        <f t="shared" si="432"/>
        <v>0</v>
      </c>
      <c r="Y291" s="34">
        <f t="shared" si="432"/>
        <v>0</v>
      </c>
      <c r="Z291" s="34">
        <f t="shared" si="432"/>
        <v>543</v>
      </c>
      <c r="AA291" s="34">
        <f t="shared" si="432"/>
        <v>0</v>
      </c>
      <c r="AB291" s="34">
        <f t="shared" si="432"/>
        <v>0</v>
      </c>
      <c r="AC291" s="94">
        <f t="shared" si="423"/>
        <v>12.731851614966411</v>
      </c>
      <c r="AD291" s="16"/>
      <c r="AE291" s="44"/>
      <c r="AF291" s="34">
        <f t="shared" ref="AF291" si="433">AF292</f>
        <v>0</v>
      </c>
    </row>
    <row r="292" spans="1:32" ht="108.75" customHeight="1">
      <c r="A292" s="12"/>
      <c r="B292" s="5" t="s">
        <v>363</v>
      </c>
      <c r="C292" s="35">
        <f>C293+C294+C295</f>
        <v>6739.0040816326582</v>
      </c>
      <c r="D292" s="35">
        <f t="shared" ref="D292:AB292" si="434">D293+D294+D295</f>
        <v>612.636734693878</v>
      </c>
      <c r="E292" s="35">
        <f t="shared" si="434"/>
        <v>0</v>
      </c>
      <c r="F292" s="35">
        <f t="shared" si="434"/>
        <v>612.636734693878</v>
      </c>
      <c r="G292" s="35">
        <f t="shared" si="434"/>
        <v>0</v>
      </c>
      <c r="H292" s="35">
        <f t="shared" si="434"/>
        <v>0</v>
      </c>
      <c r="I292" s="35">
        <f t="shared" si="434"/>
        <v>6126.3673469387795</v>
      </c>
      <c r="J292" s="35">
        <f t="shared" si="434"/>
        <v>6126.3673469387795</v>
      </c>
      <c r="K292" s="35">
        <f t="shared" si="434"/>
        <v>0</v>
      </c>
      <c r="L292" s="35">
        <f t="shared" si="434"/>
        <v>0</v>
      </c>
      <c r="M292" s="35">
        <f t="shared" si="434"/>
        <v>6126.3673469387795</v>
      </c>
      <c r="N292" s="35">
        <f t="shared" si="434"/>
        <v>0</v>
      </c>
      <c r="O292" s="35">
        <f t="shared" si="434"/>
        <v>0</v>
      </c>
      <c r="P292" s="35">
        <f t="shared" si="434"/>
        <v>858</v>
      </c>
      <c r="Q292" s="35">
        <f t="shared" si="434"/>
        <v>315</v>
      </c>
      <c r="R292" s="35">
        <f t="shared" si="434"/>
        <v>0</v>
      </c>
      <c r="S292" s="35">
        <f t="shared" si="434"/>
        <v>315</v>
      </c>
      <c r="T292" s="35">
        <f t="shared" si="434"/>
        <v>0</v>
      </c>
      <c r="U292" s="35">
        <f t="shared" si="434"/>
        <v>0</v>
      </c>
      <c r="V292" s="35">
        <f t="shared" si="434"/>
        <v>543</v>
      </c>
      <c r="W292" s="35">
        <f t="shared" si="434"/>
        <v>543</v>
      </c>
      <c r="X292" s="35">
        <f t="shared" si="434"/>
        <v>0</v>
      </c>
      <c r="Y292" s="35">
        <f t="shared" si="434"/>
        <v>0</v>
      </c>
      <c r="Z292" s="35">
        <f t="shared" si="434"/>
        <v>543</v>
      </c>
      <c r="AA292" s="35">
        <f t="shared" si="434"/>
        <v>0</v>
      </c>
      <c r="AB292" s="35">
        <f t="shared" si="434"/>
        <v>0</v>
      </c>
      <c r="AC292" s="95">
        <f t="shared" si="423"/>
        <v>12.731851614966411</v>
      </c>
      <c r="AD292" s="12"/>
      <c r="AE292" s="45"/>
      <c r="AF292" s="35">
        <f t="shared" ref="AF292" si="435">AF293+AF294+AF295</f>
        <v>0</v>
      </c>
    </row>
    <row r="293" spans="1:32" ht="63" customHeight="1">
      <c r="A293" s="12"/>
      <c r="B293" s="18" t="s">
        <v>377</v>
      </c>
      <c r="C293" s="36">
        <f t="shared" ref="C293:C295" si="436">D293+I293</f>
        <v>3265.0884353741499</v>
      </c>
      <c r="D293" s="36">
        <f t="shared" ref="D293:D295" si="437">SUM(E293:H293)</f>
        <v>296.82622139764999</v>
      </c>
      <c r="E293" s="36"/>
      <c r="F293" s="36">
        <v>296.82622139764999</v>
      </c>
      <c r="G293" s="36"/>
      <c r="H293" s="36"/>
      <c r="I293" s="36">
        <f t="shared" ref="I293:I295" si="438">J293+O293</f>
        <v>2968.2622139764999</v>
      </c>
      <c r="J293" s="36">
        <f t="shared" ref="J293:J295" si="439">SUM(K293:N293)</f>
        <v>2968.2622139764999</v>
      </c>
      <c r="K293" s="36"/>
      <c r="L293" s="36"/>
      <c r="M293" s="36">
        <v>2968.2622139764999</v>
      </c>
      <c r="N293" s="36"/>
      <c r="O293" s="36"/>
      <c r="P293" s="36">
        <f t="shared" ref="P293:P295" si="440">Q293+V293</f>
        <v>0</v>
      </c>
      <c r="Q293" s="36">
        <f t="shared" ref="Q293:Q295" si="441">R293+S293+T293+U293</f>
        <v>0</v>
      </c>
      <c r="R293" s="36"/>
      <c r="S293" s="36"/>
      <c r="T293" s="36"/>
      <c r="U293" s="36"/>
      <c r="V293" s="36">
        <f t="shared" ref="V293:V295" si="442">W293+AB293</f>
        <v>0</v>
      </c>
      <c r="W293" s="36">
        <f t="shared" ref="W293:W295" si="443">X293+Y293+Z293+AA293</f>
        <v>0</v>
      </c>
      <c r="X293" s="36"/>
      <c r="Y293" s="36"/>
      <c r="Z293" s="36"/>
      <c r="AA293" s="36"/>
      <c r="AB293" s="36"/>
      <c r="AC293" s="95">
        <f t="shared" si="423"/>
        <v>0</v>
      </c>
      <c r="AD293" s="30" t="s">
        <v>384</v>
      </c>
      <c r="AE293" s="47"/>
    </row>
    <row r="294" spans="1:32" ht="63" customHeight="1">
      <c r="A294" s="12"/>
      <c r="B294" s="18" t="s">
        <v>378</v>
      </c>
      <c r="C294" s="36">
        <f t="shared" si="436"/>
        <v>1785.9918367346991</v>
      </c>
      <c r="D294" s="36">
        <f t="shared" si="437"/>
        <v>162.362894248609</v>
      </c>
      <c r="E294" s="36"/>
      <c r="F294" s="36">
        <v>162.362894248609</v>
      </c>
      <c r="G294" s="36"/>
      <c r="H294" s="36"/>
      <c r="I294" s="36">
        <f t="shared" si="438"/>
        <v>1623.62894248609</v>
      </c>
      <c r="J294" s="36">
        <f t="shared" si="439"/>
        <v>1623.62894248609</v>
      </c>
      <c r="K294" s="36"/>
      <c r="L294" s="36"/>
      <c r="M294" s="36">
        <v>1623.62894248609</v>
      </c>
      <c r="N294" s="36"/>
      <c r="O294" s="36"/>
      <c r="P294" s="36">
        <f t="shared" si="440"/>
        <v>593</v>
      </c>
      <c r="Q294" s="36">
        <f t="shared" si="441"/>
        <v>162</v>
      </c>
      <c r="R294" s="36"/>
      <c r="S294" s="113">
        <v>162</v>
      </c>
      <c r="T294" s="36"/>
      <c r="U294" s="36"/>
      <c r="V294" s="36">
        <f t="shared" si="442"/>
        <v>431</v>
      </c>
      <c r="W294" s="36">
        <f t="shared" si="443"/>
        <v>431</v>
      </c>
      <c r="X294" s="36"/>
      <c r="Y294" s="36"/>
      <c r="Z294" s="36">
        <v>431</v>
      </c>
      <c r="AA294" s="36"/>
      <c r="AB294" s="36"/>
      <c r="AC294" s="95">
        <f t="shared" si="423"/>
        <v>33.202839330115452</v>
      </c>
      <c r="AD294" s="30" t="s">
        <v>384</v>
      </c>
      <c r="AE294" s="47"/>
    </row>
    <row r="295" spans="1:32" ht="63" customHeight="1">
      <c r="A295" s="12"/>
      <c r="B295" s="18" t="s">
        <v>379</v>
      </c>
      <c r="C295" s="36">
        <f t="shared" si="436"/>
        <v>1687.9238095238088</v>
      </c>
      <c r="D295" s="36">
        <f t="shared" si="437"/>
        <v>153.44761904761901</v>
      </c>
      <c r="E295" s="36"/>
      <c r="F295" s="36">
        <v>153.44761904761901</v>
      </c>
      <c r="G295" s="36"/>
      <c r="H295" s="36"/>
      <c r="I295" s="36">
        <f t="shared" si="438"/>
        <v>1534.4761904761899</v>
      </c>
      <c r="J295" s="36">
        <f t="shared" si="439"/>
        <v>1534.4761904761899</v>
      </c>
      <c r="K295" s="36"/>
      <c r="L295" s="36"/>
      <c r="M295" s="36">
        <v>1534.4761904761899</v>
      </c>
      <c r="N295" s="36"/>
      <c r="O295" s="36"/>
      <c r="P295" s="36">
        <f t="shared" si="440"/>
        <v>265</v>
      </c>
      <c r="Q295" s="36">
        <f t="shared" si="441"/>
        <v>153</v>
      </c>
      <c r="R295" s="36"/>
      <c r="S295" s="113">
        <v>153</v>
      </c>
      <c r="T295" s="36"/>
      <c r="U295" s="36"/>
      <c r="V295" s="36">
        <f t="shared" si="442"/>
        <v>112</v>
      </c>
      <c r="W295" s="36">
        <f t="shared" si="443"/>
        <v>112</v>
      </c>
      <c r="X295" s="36"/>
      <c r="Y295" s="36"/>
      <c r="Z295" s="36">
        <v>112</v>
      </c>
      <c r="AA295" s="36"/>
      <c r="AB295" s="36"/>
      <c r="AC295" s="95">
        <f t="shared" si="423"/>
        <v>15.699760765550247</v>
      </c>
      <c r="AD295" s="30" t="s">
        <v>384</v>
      </c>
      <c r="AE295" s="47"/>
    </row>
    <row r="296" spans="1:32" ht="63" customHeight="1">
      <c r="A296" s="16">
        <v>4</v>
      </c>
      <c r="B296" s="2" t="s">
        <v>364</v>
      </c>
      <c r="C296" s="34">
        <f>C297</f>
        <v>2528.8567717996289</v>
      </c>
      <c r="D296" s="34">
        <f t="shared" ref="D296:AB296" si="444">D297</f>
        <v>229.856771799629</v>
      </c>
      <c r="E296" s="34">
        <f t="shared" si="444"/>
        <v>0</v>
      </c>
      <c r="F296" s="34">
        <f t="shared" si="444"/>
        <v>229.856771799629</v>
      </c>
      <c r="G296" s="34">
        <f t="shared" si="444"/>
        <v>0</v>
      </c>
      <c r="H296" s="34">
        <f t="shared" si="444"/>
        <v>0</v>
      </c>
      <c r="I296" s="34">
        <f t="shared" si="444"/>
        <v>2299</v>
      </c>
      <c r="J296" s="34">
        <f t="shared" si="444"/>
        <v>2299</v>
      </c>
      <c r="K296" s="34">
        <f t="shared" si="444"/>
        <v>0</v>
      </c>
      <c r="L296" s="34">
        <f t="shared" si="444"/>
        <v>0</v>
      </c>
      <c r="M296" s="34">
        <f t="shared" si="444"/>
        <v>2299</v>
      </c>
      <c r="N296" s="34">
        <f t="shared" si="444"/>
        <v>0</v>
      </c>
      <c r="O296" s="34">
        <f t="shared" si="444"/>
        <v>0</v>
      </c>
      <c r="P296" s="34">
        <f t="shared" si="444"/>
        <v>0</v>
      </c>
      <c r="Q296" s="34">
        <f t="shared" si="444"/>
        <v>0</v>
      </c>
      <c r="R296" s="34">
        <f t="shared" si="444"/>
        <v>0</v>
      </c>
      <c r="S296" s="34">
        <f t="shared" si="444"/>
        <v>0</v>
      </c>
      <c r="T296" s="34">
        <f t="shared" si="444"/>
        <v>0</v>
      </c>
      <c r="U296" s="34">
        <f t="shared" si="444"/>
        <v>0</v>
      </c>
      <c r="V296" s="34">
        <f t="shared" si="444"/>
        <v>0</v>
      </c>
      <c r="W296" s="34">
        <f t="shared" si="444"/>
        <v>0</v>
      </c>
      <c r="X296" s="34">
        <f t="shared" si="444"/>
        <v>0</v>
      </c>
      <c r="Y296" s="34">
        <f t="shared" si="444"/>
        <v>0</v>
      </c>
      <c r="Z296" s="34">
        <f t="shared" si="444"/>
        <v>0</v>
      </c>
      <c r="AA296" s="34">
        <f t="shared" si="444"/>
        <v>0</v>
      </c>
      <c r="AB296" s="34">
        <f t="shared" si="444"/>
        <v>0</v>
      </c>
      <c r="AC296" s="95">
        <f t="shared" si="423"/>
        <v>0</v>
      </c>
      <c r="AD296" s="16"/>
      <c r="AE296" s="44"/>
      <c r="AF296" s="34"/>
    </row>
    <row r="297" spans="1:32" ht="63" customHeight="1">
      <c r="A297" s="12"/>
      <c r="B297" s="5" t="s">
        <v>365</v>
      </c>
      <c r="C297" s="39">
        <f t="shared" ref="C297" si="445">D297+I297</f>
        <v>2528.8567717996289</v>
      </c>
      <c r="D297" s="39">
        <f t="shared" ref="D297" si="446">SUM(E297:H297)</f>
        <v>229.856771799629</v>
      </c>
      <c r="E297" s="35"/>
      <c r="F297" s="35">
        <v>229.856771799629</v>
      </c>
      <c r="G297" s="35"/>
      <c r="H297" s="35"/>
      <c r="I297" s="39">
        <f t="shared" ref="I297" si="447">J297+O297</f>
        <v>2299</v>
      </c>
      <c r="J297" s="39">
        <f t="shared" ref="J297" si="448">SUM(K297:N297)</f>
        <v>2299</v>
      </c>
      <c r="K297" s="35"/>
      <c r="L297" s="35"/>
      <c r="M297" s="35">
        <v>2299</v>
      </c>
      <c r="N297" s="35"/>
      <c r="O297" s="35"/>
      <c r="P297" s="36">
        <f t="shared" ref="P297" si="449">Q297+V297</f>
        <v>0</v>
      </c>
      <c r="Q297" s="36">
        <f t="shared" ref="Q297" si="450">R297+S297+T297+U297</f>
        <v>0</v>
      </c>
      <c r="R297" s="35"/>
      <c r="S297" s="35"/>
      <c r="T297" s="35"/>
      <c r="U297" s="35"/>
      <c r="V297" s="35"/>
      <c r="W297" s="35"/>
      <c r="X297" s="35"/>
      <c r="Y297" s="35"/>
      <c r="Z297" s="35"/>
      <c r="AA297" s="35"/>
      <c r="AB297" s="35"/>
      <c r="AC297" s="95">
        <f t="shared" si="423"/>
        <v>0</v>
      </c>
      <c r="AD297" s="12" t="s">
        <v>385</v>
      </c>
      <c r="AE297" s="45"/>
    </row>
    <row r="298" spans="1:32" ht="81" customHeight="1">
      <c r="A298" s="16">
        <v>5</v>
      </c>
      <c r="B298" s="2" t="s">
        <v>366</v>
      </c>
      <c r="C298" s="34">
        <f>C299</f>
        <v>3335.2</v>
      </c>
      <c r="D298" s="34">
        <f t="shared" ref="D298:AB298" si="451">D299</f>
        <v>303.2</v>
      </c>
      <c r="E298" s="34">
        <f t="shared" si="451"/>
        <v>0</v>
      </c>
      <c r="F298" s="34">
        <f t="shared" si="451"/>
        <v>303.2</v>
      </c>
      <c r="G298" s="34">
        <f t="shared" si="451"/>
        <v>0</v>
      </c>
      <c r="H298" s="34">
        <f t="shared" si="451"/>
        <v>0</v>
      </c>
      <c r="I298" s="34">
        <f t="shared" si="451"/>
        <v>3032</v>
      </c>
      <c r="J298" s="34">
        <f t="shared" si="451"/>
        <v>3032</v>
      </c>
      <c r="K298" s="34">
        <f t="shared" si="451"/>
        <v>0</v>
      </c>
      <c r="L298" s="34">
        <f t="shared" si="451"/>
        <v>0</v>
      </c>
      <c r="M298" s="34">
        <f t="shared" si="451"/>
        <v>3032</v>
      </c>
      <c r="N298" s="34">
        <f t="shared" si="451"/>
        <v>0</v>
      </c>
      <c r="O298" s="34">
        <f t="shared" si="451"/>
        <v>0</v>
      </c>
      <c r="P298" s="34">
        <f t="shared" si="451"/>
        <v>0</v>
      </c>
      <c r="Q298" s="34">
        <f t="shared" si="451"/>
        <v>0</v>
      </c>
      <c r="R298" s="34">
        <f t="shared" si="451"/>
        <v>0</v>
      </c>
      <c r="S298" s="34">
        <f t="shared" si="451"/>
        <v>0</v>
      </c>
      <c r="T298" s="34">
        <f t="shared" si="451"/>
        <v>0</v>
      </c>
      <c r="U298" s="34">
        <f t="shared" si="451"/>
        <v>0</v>
      </c>
      <c r="V298" s="34">
        <f t="shared" si="451"/>
        <v>0</v>
      </c>
      <c r="W298" s="34">
        <f t="shared" si="451"/>
        <v>0</v>
      </c>
      <c r="X298" s="34">
        <f t="shared" si="451"/>
        <v>0</v>
      </c>
      <c r="Y298" s="34">
        <f t="shared" si="451"/>
        <v>0</v>
      </c>
      <c r="Z298" s="34">
        <f t="shared" si="451"/>
        <v>0</v>
      </c>
      <c r="AA298" s="34">
        <f t="shared" si="451"/>
        <v>0</v>
      </c>
      <c r="AB298" s="34">
        <f t="shared" si="451"/>
        <v>0</v>
      </c>
      <c r="AC298" s="95">
        <f t="shared" si="423"/>
        <v>0</v>
      </c>
      <c r="AD298" s="16"/>
      <c r="AE298" s="44"/>
      <c r="AF298" s="34"/>
    </row>
    <row r="299" spans="1:32" ht="63" customHeight="1">
      <c r="A299" s="12"/>
      <c r="B299" s="5" t="s">
        <v>367</v>
      </c>
      <c r="C299" s="35">
        <f>C300+C301</f>
        <v>3335.2</v>
      </c>
      <c r="D299" s="35">
        <f t="shared" ref="D299:AB299" si="452">D300+D301</f>
        <v>303.2</v>
      </c>
      <c r="E299" s="35">
        <f t="shared" si="452"/>
        <v>0</v>
      </c>
      <c r="F299" s="35">
        <f t="shared" si="452"/>
        <v>303.2</v>
      </c>
      <c r="G299" s="35">
        <f t="shared" si="452"/>
        <v>0</v>
      </c>
      <c r="H299" s="35">
        <f t="shared" si="452"/>
        <v>0</v>
      </c>
      <c r="I299" s="35">
        <f t="shared" si="452"/>
        <v>3032</v>
      </c>
      <c r="J299" s="35">
        <f t="shared" si="452"/>
        <v>3032</v>
      </c>
      <c r="K299" s="35">
        <f t="shared" si="452"/>
        <v>0</v>
      </c>
      <c r="L299" s="35">
        <f t="shared" si="452"/>
        <v>0</v>
      </c>
      <c r="M299" s="35">
        <f t="shared" si="452"/>
        <v>3032</v>
      </c>
      <c r="N299" s="35">
        <f t="shared" si="452"/>
        <v>0</v>
      </c>
      <c r="O299" s="35">
        <f t="shared" si="452"/>
        <v>0</v>
      </c>
      <c r="P299" s="35">
        <f t="shared" si="452"/>
        <v>0</v>
      </c>
      <c r="Q299" s="35">
        <f t="shared" si="452"/>
        <v>0</v>
      </c>
      <c r="R299" s="35">
        <f t="shared" si="452"/>
        <v>0</v>
      </c>
      <c r="S299" s="35">
        <f t="shared" si="452"/>
        <v>0</v>
      </c>
      <c r="T299" s="35">
        <f t="shared" si="452"/>
        <v>0</v>
      </c>
      <c r="U299" s="35">
        <f t="shared" si="452"/>
        <v>0</v>
      </c>
      <c r="V299" s="35">
        <f t="shared" si="452"/>
        <v>0</v>
      </c>
      <c r="W299" s="35">
        <f t="shared" si="452"/>
        <v>0</v>
      </c>
      <c r="X299" s="35">
        <f t="shared" si="452"/>
        <v>0</v>
      </c>
      <c r="Y299" s="35">
        <f t="shared" si="452"/>
        <v>0</v>
      </c>
      <c r="Z299" s="35">
        <f t="shared" si="452"/>
        <v>0</v>
      </c>
      <c r="AA299" s="35">
        <f t="shared" si="452"/>
        <v>0</v>
      </c>
      <c r="AB299" s="35">
        <f t="shared" si="452"/>
        <v>0</v>
      </c>
      <c r="AC299" s="95">
        <f t="shared" si="423"/>
        <v>0</v>
      </c>
      <c r="AD299" s="12"/>
      <c r="AE299" s="45"/>
      <c r="AF299" s="35"/>
    </row>
    <row r="300" spans="1:32" ht="90" customHeight="1">
      <c r="A300" s="30"/>
      <c r="B300" s="18" t="s">
        <v>380</v>
      </c>
      <c r="C300" s="36">
        <f t="shared" ref="C300:C301" si="453">D300+I300</f>
        <v>2840.2</v>
      </c>
      <c r="D300" s="36">
        <f t="shared" ref="D300:D301" si="454">SUM(E300:H300)</f>
        <v>258.2</v>
      </c>
      <c r="E300" s="36"/>
      <c r="F300" s="36">
        <v>258.2</v>
      </c>
      <c r="G300" s="36"/>
      <c r="H300" s="36"/>
      <c r="I300" s="36">
        <f t="shared" ref="I300:I301" si="455">J300+O300</f>
        <v>2582</v>
      </c>
      <c r="J300" s="36">
        <f t="shared" ref="J300:J301" si="456">SUM(K300:N300)</f>
        <v>2582</v>
      </c>
      <c r="K300" s="36"/>
      <c r="L300" s="36"/>
      <c r="M300" s="36">
        <v>2582</v>
      </c>
      <c r="N300" s="36"/>
      <c r="O300" s="36"/>
      <c r="P300" s="36">
        <f t="shared" ref="P300:P301" si="457">Q300+V300</f>
        <v>0</v>
      </c>
      <c r="Q300" s="36">
        <f t="shared" ref="Q300:Q301" si="458">R300+S300+T300+U300</f>
        <v>0</v>
      </c>
      <c r="R300" s="36"/>
      <c r="S300" s="36"/>
      <c r="T300" s="36"/>
      <c r="U300" s="36"/>
      <c r="V300" s="36">
        <f t="shared" ref="V300:V301" si="459">W300+AB300</f>
        <v>0</v>
      </c>
      <c r="W300" s="36">
        <f t="shared" ref="W300:W301" si="460">X300+Y300+Z300+AA300</f>
        <v>0</v>
      </c>
      <c r="X300" s="36"/>
      <c r="Y300" s="36"/>
      <c r="Z300" s="36"/>
      <c r="AA300" s="36"/>
      <c r="AB300" s="36"/>
      <c r="AC300" s="95">
        <f t="shared" si="423"/>
        <v>0</v>
      </c>
      <c r="AD300" s="30" t="s">
        <v>386</v>
      </c>
      <c r="AE300" s="47"/>
    </row>
    <row r="301" spans="1:32" ht="63" customHeight="1">
      <c r="A301" s="30"/>
      <c r="B301" s="18" t="s">
        <v>381</v>
      </c>
      <c r="C301" s="36">
        <f t="shared" si="453"/>
        <v>495</v>
      </c>
      <c r="D301" s="36">
        <f t="shared" si="454"/>
        <v>45</v>
      </c>
      <c r="E301" s="36"/>
      <c r="F301" s="36">
        <v>45</v>
      </c>
      <c r="G301" s="36"/>
      <c r="H301" s="36"/>
      <c r="I301" s="36">
        <f t="shared" si="455"/>
        <v>450</v>
      </c>
      <c r="J301" s="36">
        <f t="shared" si="456"/>
        <v>450</v>
      </c>
      <c r="K301" s="36"/>
      <c r="L301" s="36"/>
      <c r="M301" s="36">
        <v>450</v>
      </c>
      <c r="N301" s="36"/>
      <c r="O301" s="36"/>
      <c r="P301" s="36">
        <f t="shared" si="457"/>
        <v>0</v>
      </c>
      <c r="Q301" s="36">
        <f t="shared" si="458"/>
        <v>0</v>
      </c>
      <c r="R301" s="36"/>
      <c r="S301" s="36"/>
      <c r="T301" s="36"/>
      <c r="U301" s="36"/>
      <c r="V301" s="36">
        <f t="shared" si="459"/>
        <v>0</v>
      </c>
      <c r="W301" s="36">
        <f t="shared" si="460"/>
        <v>0</v>
      </c>
      <c r="X301" s="36"/>
      <c r="Y301" s="36"/>
      <c r="Z301" s="36"/>
      <c r="AA301" s="36"/>
      <c r="AB301" s="36"/>
      <c r="AC301" s="95">
        <f t="shared" si="423"/>
        <v>0</v>
      </c>
      <c r="AD301" s="30" t="s">
        <v>387</v>
      </c>
      <c r="AE301" s="47"/>
    </row>
    <row r="302" spans="1:32" ht="56.25" customHeight="1">
      <c r="A302" s="64" t="s">
        <v>57</v>
      </c>
      <c r="B302" s="65" t="s">
        <v>388</v>
      </c>
      <c r="C302" s="66">
        <f>C303+C319</f>
        <v>214825</v>
      </c>
      <c r="D302" s="66">
        <f t="shared" ref="D302:AB302" si="461">D303+D319</f>
        <v>0</v>
      </c>
      <c r="E302" s="66">
        <f t="shared" si="461"/>
        <v>0</v>
      </c>
      <c r="F302" s="66">
        <f t="shared" si="461"/>
        <v>0</v>
      </c>
      <c r="G302" s="66">
        <f t="shared" si="461"/>
        <v>0</v>
      </c>
      <c r="H302" s="66">
        <f t="shared" si="461"/>
        <v>0</v>
      </c>
      <c r="I302" s="66">
        <f t="shared" si="461"/>
        <v>214825</v>
      </c>
      <c r="J302" s="66">
        <f t="shared" si="461"/>
        <v>214825</v>
      </c>
      <c r="K302" s="66">
        <f t="shared" si="461"/>
        <v>0</v>
      </c>
      <c r="L302" s="66">
        <f t="shared" si="461"/>
        <v>0</v>
      </c>
      <c r="M302" s="66">
        <f t="shared" si="461"/>
        <v>0</v>
      </c>
      <c r="N302" s="66">
        <f t="shared" si="461"/>
        <v>214825</v>
      </c>
      <c r="O302" s="66">
        <f t="shared" si="461"/>
        <v>0</v>
      </c>
      <c r="P302" s="66">
        <f t="shared" si="461"/>
        <v>42924</v>
      </c>
      <c r="Q302" s="66">
        <f t="shared" si="461"/>
        <v>0</v>
      </c>
      <c r="R302" s="66">
        <f t="shared" si="461"/>
        <v>0</v>
      </c>
      <c r="S302" s="66">
        <f t="shared" si="461"/>
        <v>0</v>
      </c>
      <c r="T302" s="66">
        <f t="shared" si="461"/>
        <v>0</v>
      </c>
      <c r="U302" s="66">
        <f t="shared" si="461"/>
        <v>0</v>
      </c>
      <c r="V302" s="66">
        <f t="shared" si="461"/>
        <v>42924</v>
      </c>
      <c r="W302" s="66">
        <f t="shared" si="461"/>
        <v>42924</v>
      </c>
      <c r="X302" s="66">
        <f t="shared" si="461"/>
        <v>0</v>
      </c>
      <c r="Y302" s="66">
        <f t="shared" si="461"/>
        <v>0</v>
      </c>
      <c r="Z302" s="66">
        <f t="shared" si="461"/>
        <v>0</v>
      </c>
      <c r="AA302" s="66">
        <f t="shared" si="461"/>
        <v>42924</v>
      </c>
      <c r="AB302" s="66">
        <f t="shared" si="461"/>
        <v>0</v>
      </c>
      <c r="AC302" s="103">
        <f t="shared" si="423"/>
        <v>19.980914698010007</v>
      </c>
      <c r="AD302" s="64"/>
      <c r="AE302" s="67"/>
      <c r="AF302" s="66"/>
    </row>
    <row r="303" spans="1:32" s="62" customFormat="1" ht="45.75" customHeight="1">
      <c r="A303" s="16"/>
      <c r="B303" s="2" t="s">
        <v>401</v>
      </c>
      <c r="C303" s="34">
        <f>C304+C307</f>
        <v>204825</v>
      </c>
      <c r="D303" s="34">
        <f t="shared" ref="D303:AB303" si="462">D304+D307</f>
        <v>0</v>
      </c>
      <c r="E303" s="34">
        <f t="shared" si="462"/>
        <v>0</v>
      </c>
      <c r="F303" s="34">
        <f t="shared" si="462"/>
        <v>0</v>
      </c>
      <c r="G303" s="34">
        <f t="shared" si="462"/>
        <v>0</v>
      </c>
      <c r="H303" s="34">
        <f t="shared" si="462"/>
        <v>0</v>
      </c>
      <c r="I303" s="34">
        <f t="shared" si="462"/>
        <v>204825</v>
      </c>
      <c r="J303" s="34">
        <f t="shared" si="462"/>
        <v>204825</v>
      </c>
      <c r="K303" s="34">
        <f t="shared" si="462"/>
        <v>0</v>
      </c>
      <c r="L303" s="34">
        <f t="shared" si="462"/>
        <v>0</v>
      </c>
      <c r="M303" s="34">
        <f t="shared" si="462"/>
        <v>0</v>
      </c>
      <c r="N303" s="34">
        <f t="shared" si="462"/>
        <v>204825</v>
      </c>
      <c r="O303" s="34">
        <f t="shared" si="462"/>
        <v>0</v>
      </c>
      <c r="P303" s="34">
        <f t="shared" si="462"/>
        <v>42924</v>
      </c>
      <c r="Q303" s="34">
        <f t="shared" si="462"/>
        <v>0</v>
      </c>
      <c r="R303" s="34">
        <f t="shared" si="462"/>
        <v>0</v>
      </c>
      <c r="S303" s="34">
        <f t="shared" si="462"/>
        <v>0</v>
      </c>
      <c r="T303" s="34">
        <f t="shared" si="462"/>
        <v>0</v>
      </c>
      <c r="U303" s="34">
        <f t="shared" si="462"/>
        <v>0</v>
      </c>
      <c r="V303" s="34">
        <f t="shared" si="462"/>
        <v>42924</v>
      </c>
      <c r="W303" s="34">
        <f t="shared" si="462"/>
        <v>42924</v>
      </c>
      <c r="X303" s="34">
        <f t="shared" si="462"/>
        <v>0</v>
      </c>
      <c r="Y303" s="34">
        <f t="shared" si="462"/>
        <v>0</v>
      </c>
      <c r="Z303" s="34">
        <f t="shared" si="462"/>
        <v>0</v>
      </c>
      <c r="AA303" s="34">
        <f t="shared" si="462"/>
        <v>42924</v>
      </c>
      <c r="AB303" s="34">
        <f t="shared" si="462"/>
        <v>0</v>
      </c>
      <c r="AC303" s="95">
        <f t="shared" si="423"/>
        <v>20.956426217502745</v>
      </c>
      <c r="AD303" s="16"/>
      <c r="AE303" s="44"/>
      <c r="AF303" s="34"/>
    </row>
    <row r="304" spans="1:32" s="62" customFormat="1" ht="41.25" customHeight="1">
      <c r="A304" s="16">
        <v>1</v>
      </c>
      <c r="B304" s="2" t="s">
        <v>389</v>
      </c>
      <c r="C304" s="34">
        <f>C305+C306</f>
        <v>27586</v>
      </c>
      <c r="D304" s="34">
        <f t="shared" ref="D304:AB304" si="463">D305+D306</f>
        <v>0</v>
      </c>
      <c r="E304" s="34">
        <f t="shared" si="463"/>
        <v>0</v>
      </c>
      <c r="F304" s="34">
        <f t="shared" si="463"/>
        <v>0</v>
      </c>
      <c r="G304" s="34">
        <f t="shared" si="463"/>
        <v>0</v>
      </c>
      <c r="H304" s="34">
        <f t="shared" si="463"/>
        <v>0</v>
      </c>
      <c r="I304" s="34">
        <f t="shared" si="463"/>
        <v>27586</v>
      </c>
      <c r="J304" s="34">
        <f t="shared" si="463"/>
        <v>27586</v>
      </c>
      <c r="K304" s="34">
        <f t="shared" si="463"/>
        <v>0</v>
      </c>
      <c r="L304" s="34">
        <f t="shared" si="463"/>
        <v>0</v>
      </c>
      <c r="M304" s="34">
        <f t="shared" si="463"/>
        <v>0</v>
      </c>
      <c r="N304" s="34">
        <f t="shared" si="463"/>
        <v>27586</v>
      </c>
      <c r="O304" s="34">
        <f t="shared" si="463"/>
        <v>0</v>
      </c>
      <c r="P304" s="34">
        <f t="shared" si="463"/>
        <v>5934</v>
      </c>
      <c r="Q304" s="34">
        <f t="shared" si="463"/>
        <v>0</v>
      </c>
      <c r="R304" s="34">
        <f t="shared" si="463"/>
        <v>0</v>
      </c>
      <c r="S304" s="34">
        <f t="shared" si="463"/>
        <v>0</v>
      </c>
      <c r="T304" s="34">
        <f t="shared" si="463"/>
        <v>0</v>
      </c>
      <c r="U304" s="34">
        <f t="shared" si="463"/>
        <v>0</v>
      </c>
      <c r="V304" s="34">
        <f t="shared" si="463"/>
        <v>5934</v>
      </c>
      <c r="W304" s="34">
        <f t="shared" si="463"/>
        <v>5934</v>
      </c>
      <c r="X304" s="34">
        <f t="shared" si="463"/>
        <v>0</v>
      </c>
      <c r="Y304" s="34">
        <f t="shared" si="463"/>
        <v>0</v>
      </c>
      <c r="Z304" s="34">
        <f t="shared" si="463"/>
        <v>0</v>
      </c>
      <c r="AA304" s="34">
        <f t="shared" si="463"/>
        <v>5934</v>
      </c>
      <c r="AB304" s="34">
        <f t="shared" si="463"/>
        <v>0</v>
      </c>
      <c r="AC304" s="95">
        <f t="shared" si="423"/>
        <v>21.51091133183499</v>
      </c>
      <c r="AD304" s="16"/>
      <c r="AE304" s="44"/>
      <c r="AF304" s="34"/>
    </row>
    <row r="305" spans="1:32" s="62" customFormat="1" ht="36">
      <c r="A305" s="63" t="s">
        <v>331</v>
      </c>
      <c r="B305" s="18" t="s">
        <v>390</v>
      </c>
      <c r="C305" s="36">
        <f t="shared" ref="C305:C306" si="464">D305+I305</f>
        <v>13793</v>
      </c>
      <c r="D305" s="36">
        <f t="shared" ref="D305:D306" si="465">SUM(E305:H305)</f>
        <v>0</v>
      </c>
      <c r="E305" s="36"/>
      <c r="F305" s="36"/>
      <c r="G305" s="36"/>
      <c r="H305" s="36"/>
      <c r="I305" s="36">
        <f t="shared" ref="I305:I306" si="466">J305+O305</f>
        <v>13793</v>
      </c>
      <c r="J305" s="36">
        <f t="shared" ref="J305:J306" si="467">SUM(K305:N305)</f>
        <v>13793</v>
      </c>
      <c r="K305" s="36"/>
      <c r="L305" s="36"/>
      <c r="M305" s="36"/>
      <c r="N305" s="36">
        <v>13793</v>
      </c>
      <c r="O305" s="36"/>
      <c r="P305" s="36">
        <f t="shared" ref="P305:P306" si="468">Q305+V305</f>
        <v>0</v>
      </c>
      <c r="Q305" s="36">
        <f t="shared" ref="Q305:Q306" si="469">R305+S305+T305+U305</f>
        <v>0</v>
      </c>
      <c r="R305" s="36"/>
      <c r="S305" s="36"/>
      <c r="T305" s="36"/>
      <c r="U305" s="36"/>
      <c r="V305" s="36">
        <f t="shared" ref="V305:V306" si="470">W305+AB305</f>
        <v>0</v>
      </c>
      <c r="W305" s="36">
        <f t="shared" ref="W305:W306" si="471">X305+Y305+Z305+AA305</f>
        <v>0</v>
      </c>
      <c r="X305" s="36"/>
      <c r="Y305" s="36"/>
      <c r="Z305" s="36"/>
      <c r="AA305" s="36"/>
      <c r="AB305" s="36"/>
      <c r="AC305" s="95">
        <f t="shared" si="423"/>
        <v>0</v>
      </c>
      <c r="AD305" s="30" t="s">
        <v>396</v>
      </c>
      <c r="AE305" s="47"/>
      <c r="AF305"/>
    </row>
    <row r="306" spans="1:32" s="62" customFormat="1" ht="36">
      <c r="A306" s="63" t="s">
        <v>332</v>
      </c>
      <c r="B306" s="18" t="s">
        <v>391</v>
      </c>
      <c r="C306" s="36">
        <f t="shared" si="464"/>
        <v>13793</v>
      </c>
      <c r="D306" s="36">
        <f t="shared" si="465"/>
        <v>0</v>
      </c>
      <c r="E306" s="36"/>
      <c r="F306" s="36"/>
      <c r="G306" s="36"/>
      <c r="H306" s="36"/>
      <c r="I306" s="36">
        <f t="shared" si="466"/>
        <v>13793</v>
      </c>
      <c r="J306" s="36">
        <f t="shared" si="467"/>
        <v>13793</v>
      </c>
      <c r="K306" s="36"/>
      <c r="L306" s="36"/>
      <c r="M306" s="36"/>
      <c r="N306" s="36">
        <v>13793</v>
      </c>
      <c r="O306" s="36"/>
      <c r="P306" s="36">
        <f t="shared" si="468"/>
        <v>5934</v>
      </c>
      <c r="Q306" s="36">
        <f t="shared" si="469"/>
        <v>0</v>
      </c>
      <c r="R306" s="36"/>
      <c r="S306" s="36"/>
      <c r="T306" s="36"/>
      <c r="U306" s="36"/>
      <c r="V306" s="36">
        <f t="shared" si="470"/>
        <v>5934</v>
      </c>
      <c r="W306" s="36">
        <f t="shared" si="471"/>
        <v>5934</v>
      </c>
      <c r="X306" s="36"/>
      <c r="Y306" s="36"/>
      <c r="Z306" s="36"/>
      <c r="AA306" s="107">
        <v>5934</v>
      </c>
      <c r="AB306" s="36"/>
      <c r="AC306" s="95">
        <f t="shared" si="423"/>
        <v>43.02182266366998</v>
      </c>
      <c r="AD306" s="30" t="s">
        <v>342</v>
      </c>
      <c r="AE306" s="47"/>
      <c r="AF306"/>
    </row>
    <row r="307" spans="1:32" s="62" customFormat="1" ht="48" customHeight="1">
      <c r="A307" s="16">
        <v>2</v>
      </c>
      <c r="B307" s="2" t="s">
        <v>392</v>
      </c>
      <c r="C307" s="34">
        <f>SUM(C308:C318)</f>
        <v>177239</v>
      </c>
      <c r="D307" s="34">
        <f t="shared" ref="D307:AB307" si="472">SUM(D308:D318)</f>
        <v>0</v>
      </c>
      <c r="E307" s="34">
        <f t="shared" si="472"/>
        <v>0</v>
      </c>
      <c r="F307" s="34">
        <f t="shared" si="472"/>
        <v>0</v>
      </c>
      <c r="G307" s="34">
        <f t="shared" si="472"/>
        <v>0</v>
      </c>
      <c r="H307" s="34">
        <f t="shared" si="472"/>
        <v>0</v>
      </c>
      <c r="I307" s="34">
        <f t="shared" si="472"/>
        <v>177239</v>
      </c>
      <c r="J307" s="34">
        <f t="shared" si="472"/>
        <v>177239</v>
      </c>
      <c r="K307" s="34">
        <f t="shared" si="472"/>
        <v>0</v>
      </c>
      <c r="L307" s="34">
        <f t="shared" si="472"/>
        <v>0</v>
      </c>
      <c r="M307" s="34">
        <f t="shared" si="472"/>
        <v>0</v>
      </c>
      <c r="N307" s="34">
        <f t="shared" si="472"/>
        <v>177239</v>
      </c>
      <c r="O307" s="34">
        <f t="shared" si="472"/>
        <v>0</v>
      </c>
      <c r="P307" s="34">
        <f t="shared" si="472"/>
        <v>36990</v>
      </c>
      <c r="Q307" s="34">
        <f t="shared" si="472"/>
        <v>0</v>
      </c>
      <c r="R307" s="34">
        <f t="shared" si="472"/>
        <v>0</v>
      </c>
      <c r="S307" s="34">
        <f t="shared" si="472"/>
        <v>0</v>
      </c>
      <c r="T307" s="34">
        <f t="shared" si="472"/>
        <v>0</v>
      </c>
      <c r="U307" s="34">
        <f t="shared" si="472"/>
        <v>0</v>
      </c>
      <c r="V307" s="34">
        <f t="shared" si="472"/>
        <v>36990</v>
      </c>
      <c r="W307" s="34">
        <f t="shared" si="472"/>
        <v>36990</v>
      </c>
      <c r="X307" s="34">
        <f t="shared" si="472"/>
        <v>0</v>
      </c>
      <c r="Y307" s="34">
        <f t="shared" si="472"/>
        <v>0</v>
      </c>
      <c r="Z307" s="34">
        <f t="shared" si="472"/>
        <v>0</v>
      </c>
      <c r="AA307" s="34">
        <f t="shared" si="472"/>
        <v>36990</v>
      </c>
      <c r="AB307" s="34">
        <f t="shared" si="472"/>
        <v>0</v>
      </c>
      <c r="AC307" s="95">
        <f t="shared" si="423"/>
        <v>20.87012452112684</v>
      </c>
      <c r="AD307" s="16"/>
      <c r="AE307" s="44"/>
      <c r="AF307" s="34"/>
    </row>
    <row r="308" spans="1:32" s="62" customFormat="1" ht="36">
      <c r="A308" s="63" t="s">
        <v>350</v>
      </c>
      <c r="B308" s="18" t="s">
        <v>393</v>
      </c>
      <c r="C308" s="36">
        <f t="shared" ref="C308:C319" si="473">D308+I308</f>
        <v>1379</v>
      </c>
      <c r="D308" s="36">
        <f t="shared" ref="D308:D319" si="474">SUM(E308:H308)</f>
        <v>0</v>
      </c>
      <c r="E308" s="36"/>
      <c r="F308" s="36">
        <v>0</v>
      </c>
      <c r="G308" s="36"/>
      <c r="H308" s="36"/>
      <c r="I308" s="36">
        <f t="shared" ref="I308:I318" si="475">J308+O308</f>
        <v>1379</v>
      </c>
      <c r="J308" s="36">
        <f t="shared" ref="J308:J318" si="476">SUM(K308:N308)</f>
        <v>1379</v>
      </c>
      <c r="K308" s="36"/>
      <c r="L308" s="36"/>
      <c r="M308" s="36"/>
      <c r="N308" s="36">
        <v>1379</v>
      </c>
      <c r="O308" s="36"/>
      <c r="P308" s="36">
        <f t="shared" ref="P308:P319" si="477">Q308+V308</f>
        <v>1323</v>
      </c>
      <c r="Q308" s="36">
        <f t="shared" ref="Q308:Q319" si="478">R308+S308+T308+U308</f>
        <v>0</v>
      </c>
      <c r="R308" s="36"/>
      <c r="S308" s="36"/>
      <c r="T308" s="36"/>
      <c r="U308" s="36"/>
      <c r="V308" s="36">
        <f t="shared" ref="V308:V318" si="479">W308+AB308</f>
        <v>1323</v>
      </c>
      <c r="W308" s="36">
        <f t="shared" ref="W308:W318" si="480">X308+Y308+Z308+AA308</f>
        <v>1323</v>
      </c>
      <c r="X308" s="36"/>
      <c r="Y308" s="36"/>
      <c r="Z308" s="36"/>
      <c r="AA308" s="107">
        <v>1323</v>
      </c>
      <c r="AB308" s="36"/>
      <c r="AC308" s="95">
        <f t="shared" si="423"/>
        <v>95.939086294416242</v>
      </c>
      <c r="AD308" s="30" t="s">
        <v>398</v>
      </c>
      <c r="AE308" s="47"/>
      <c r="AF308"/>
    </row>
    <row r="309" spans="1:32" s="62" customFormat="1" ht="36">
      <c r="A309" s="63" t="s">
        <v>353</v>
      </c>
      <c r="B309" s="18" t="s">
        <v>394</v>
      </c>
      <c r="C309" s="36">
        <f t="shared" si="473"/>
        <v>1379</v>
      </c>
      <c r="D309" s="36">
        <f t="shared" si="474"/>
        <v>0</v>
      </c>
      <c r="E309" s="36"/>
      <c r="F309" s="36">
        <v>0</v>
      </c>
      <c r="G309" s="36"/>
      <c r="H309" s="36"/>
      <c r="I309" s="36">
        <f t="shared" si="475"/>
        <v>1379</v>
      </c>
      <c r="J309" s="36">
        <f t="shared" si="476"/>
        <v>1379</v>
      </c>
      <c r="K309" s="36"/>
      <c r="L309" s="36"/>
      <c r="M309" s="36"/>
      <c r="N309" s="36">
        <v>1379</v>
      </c>
      <c r="O309" s="36"/>
      <c r="P309" s="36">
        <f t="shared" si="477"/>
        <v>0</v>
      </c>
      <c r="Q309" s="36">
        <f t="shared" si="478"/>
        <v>0</v>
      </c>
      <c r="R309" s="36"/>
      <c r="S309" s="36"/>
      <c r="T309" s="36"/>
      <c r="U309" s="36"/>
      <c r="V309" s="36">
        <f t="shared" si="479"/>
        <v>0</v>
      </c>
      <c r="W309" s="36">
        <f t="shared" si="480"/>
        <v>0</v>
      </c>
      <c r="X309" s="36"/>
      <c r="Y309" s="36"/>
      <c r="Z309" s="36"/>
      <c r="AA309" s="36"/>
      <c r="AB309" s="36"/>
      <c r="AC309" s="95">
        <f t="shared" si="423"/>
        <v>0</v>
      </c>
      <c r="AD309" s="30" t="s">
        <v>311</v>
      </c>
      <c r="AE309" s="47"/>
      <c r="AF309"/>
    </row>
    <row r="310" spans="1:32" s="62" customFormat="1" ht="36">
      <c r="A310" s="63" t="s">
        <v>403</v>
      </c>
      <c r="B310" s="18" t="s">
        <v>76</v>
      </c>
      <c r="C310" s="36">
        <f t="shared" si="473"/>
        <v>17241</v>
      </c>
      <c r="D310" s="36">
        <f t="shared" si="474"/>
        <v>0</v>
      </c>
      <c r="E310" s="36"/>
      <c r="F310" s="36"/>
      <c r="G310" s="36"/>
      <c r="H310" s="36"/>
      <c r="I310" s="36">
        <f t="shared" si="475"/>
        <v>17241</v>
      </c>
      <c r="J310" s="36">
        <f t="shared" si="476"/>
        <v>17241</v>
      </c>
      <c r="K310" s="36"/>
      <c r="L310" s="36"/>
      <c r="M310" s="36"/>
      <c r="N310" s="36">
        <v>17241</v>
      </c>
      <c r="O310" s="36"/>
      <c r="P310" s="36">
        <f t="shared" si="477"/>
        <v>0</v>
      </c>
      <c r="Q310" s="36">
        <f t="shared" si="478"/>
        <v>0</v>
      </c>
      <c r="R310" s="36"/>
      <c r="S310" s="36"/>
      <c r="T310" s="36"/>
      <c r="U310" s="36"/>
      <c r="V310" s="36">
        <f t="shared" si="479"/>
        <v>0</v>
      </c>
      <c r="W310" s="36">
        <f t="shared" si="480"/>
        <v>0</v>
      </c>
      <c r="X310" s="36"/>
      <c r="Y310" s="36"/>
      <c r="Z310" s="36"/>
      <c r="AA310" s="36"/>
      <c r="AB310" s="36"/>
      <c r="AC310" s="95">
        <f t="shared" si="423"/>
        <v>0</v>
      </c>
      <c r="AD310" s="30" t="s">
        <v>399</v>
      </c>
      <c r="AE310" s="47"/>
      <c r="AF310"/>
    </row>
    <row r="311" spans="1:32" s="62" customFormat="1" ht="36">
      <c r="A311" s="63" t="s">
        <v>404</v>
      </c>
      <c r="B311" s="18" t="s">
        <v>395</v>
      </c>
      <c r="C311" s="36">
        <f t="shared" si="473"/>
        <v>14483</v>
      </c>
      <c r="D311" s="36">
        <f t="shared" si="474"/>
        <v>0</v>
      </c>
      <c r="E311" s="36"/>
      <c r="F311" s="36"/>
      <c r="G311" s="36"/>
      <c r="H311" s="36"/>
      <c r="I311" s="36">
        <f t="shared" si="475"/>
        <v>14483</v>
      </c>
      <c r="J311" s="36">
        <f t="shared" si="476"/>
        <v>14483</v>
      </c>
      <c r="K311" s="36"/>
      <c r="L311" s="36"/>
      <c r="M311" s="36"/>
      <c r="N311" s="36">
        <v>14483</v>
      </c>
      <c r="O311" s="36"/>
      <c r="P311" s="36">
        <f t="shared" si="477"/>
        <v>4745</v>
      </c>
      <c r="Q311" s="36">
        <f t="shared" si="478"/>
        <v>0</v>
      </c>
      <c r="R311" s="36"/>
      <c r="S311" s="36"/>
      <c r="T311" s="36"/>
      <c r="U311" s="36"/>
      <c r="V311" s="36">
        <f t="shared" si="479"/>
        <v>4745</v>
      </c>
      <c r="W311" s="36">
        <f t="shared" si="480"/>
        <v>4745</v>
      </c>
      <c r="X311" s="36"/>
      <c r="Y311" s="36"/>
      <c r="Z311" s="36"/>
      <c r="AA311" s="107">
        <v>4745</v>
      </c>
      <c r="AB311" s="36"/>
      <c r="AC311" s="95">
        <f t="shared" si="423"/>
        <v>32.762549195608642</v>
      </c>
      <c r="AD311" s="30" t="s">
        <v>400</v>
      </c>
      <c r="AE311" s="47"/>
      <c r="AF311"/>
    </row>
    <row r="312" spans="1:32" s="62" customFormat="1" ht="36">
      <c r="A312" s="63" t="s">
        <v>405</v>
      </c>
      <c r="B312" s="18" t="s">
        <v>19</v>
      </c>
      <c r="C312" s="36">
        <f t="shared" si="473"/>
        <v>9655</v>
      </c>
      <c r="D312" s="36">
        <f t="shared" si="474"/>
        <v>0</v>
      </c>
      <c r="E312" s="36"/>
      <c r="F312" s="36"/>
      <c r="G312" s="36"/>
      <c r="H312" s="36"/>
      <c r="I312" s="36">
        <f t="shared" si="475"/>
        <v>9655</v>
      </c>
      <c r="J312" s="36">
        <f t="shared" si="476"/>
        <v>9655</v>
      </c>
      <c r="K312" s="36"/>
      <c r="L312" s="36"/>
      <c r="M312" s="36"/>
      <c r="N312" s="36">
        <v>9655</v>
      </c>
      <c r="O312" s="36"/>
      <c r="P312" s="36">
        <f t="shared" si="477"/>
        <v>1554</v>
      </c>
      <c r="Q312" s="36">
        <f t="shared" si="478"/>
        <v>0</v>
      </c>
      <c r="R312" s="36"/>
      <c r="S312" s="36"/>
      <c r="T312" s="36"/>
      <c r="U312" s="36"/>
      <c r="V312" s="36">
        <f t="shared" si="479"/>
        <v>1554</v>
      </c>
      <c r="W312" s="36">
        <f t="shared" si="480"/>
        <v>1554</v>
      </c>
      <c r="X312" s="36"/>
      <c r="Y312" s="36"/>
      <c r="Z312" s="36"/>
      <c r="AA312" s="107">
        <v>1554</v>
      </c>
      <c r="AB312" s="36"/>
      <c r="AC312" s="95">
        <f t="shared" si="423"/>
        <v>16.095287415846713</v>
      </c>
      <c r="AD312" s="30" t="s">
        <v>383</v>
      </c>
      <c r="AE312" s="47"/>
      <c r="AF312"/>
    </row>
    <row r="313" spans="1:32" s="62" customFormat="1" ht="36">
      <c r="A313" s="63" t="s">
        <v>406</v>
      </c>
      <c r="B313" s="18" t="s">
        <v>15</v>
      </c>
      <c r="C313" s="36">
        <f t="shared" si="473"/>
        <v>21379</v>
      </c>
      <c r="D313" s="36">
        <f t="shared" si="474"/>
        <v>0</v>
      </c>
      <c r="E313" s="36"/>
      <c r="F313" s="36"/>
      <c r="G313" s="36"/>
      <c r="H313" s="36"/>
      <c r="I313" s="36">
        <f t="shared" si="475"/>
        <v>21379</v>
      </c>
      <c r="J313" s="36">
        <f t="shared" si="476"/>
        <v>21379</v>
      </c>
      <c r="K313" s="36"/>
      <c r="L313" s="36"/>
      <c r="M313" s="36"/>
      <c r="N313" s="36">
        <v>21379</v>
      </c>
      <c r="O313" s="36"/>
      <c r="P313" s="36">
        <f t="shared" si="477"/>
        <v>1069</v>
      </c>
      <c r="Q313" s="36">
        <f t="shared" si="478"/>
        <v>0</v>
      </c>
      <c r="R313" s="36"/>
      <c r="S313" s="36"/>
      <c r="T313" s="36"/>
      <c r="U313" s="36"/>
      <c r="V313" s="36">
        <f t="shared" si="479"/>
        <v>1069</v>
      </c>
      <c r="W313" s="36">
        <f t="shared" si="480"/>
        <v>1069</v>
      </c>
      <c r="X313" s="36"/>
      <c r="Y313" s="36"/>
      <c r="Z313" s="36"/>
      <c r="AA313" s="107">
        <v>1069</v>
      </c>
      <c r="AB313" s="36"/>
      <c r="AC313" s="95">
        <f t="shared" si="423"/>
        <v>5.0002338743626922</v>
      </c>
      <c r="AD313" s="30" t="s">
        <v>397</v>
      </c>
      <c r="AE313" s="47"/>
      <c r="AF313"/>
    </row>
    <row r="314" spans="1:32" s="62" customFormat="1" ht="36">
      <c r="A314" s="63" t="s">
        <v>407</v>
      </c>
      <c r="B314" s="18" t="s">
        <v>18</v>
      </c>
      <c r="C314" s="36">
        <f t="shared" si="473"/>
        <v>22759</v>
      </c>
      <c r="D314" s="36">
        <f t="shared" si="474"/>
        <v>0</v>
      </c>
      <c r="E314" s="36"/>
      <c r="F314" s="36"/>
      <c r="G314" s="36"/>
      <c r="H314" s="36"/>
      <c r="I314" s="36">
        <f t="shared" si="475"/>
        <v>22759</v>
      </c>
      <c r="J314" s="36">
        <f t="shared" si="476"/>
        <v>22759</v>
      </c>
      <c r="K314" s="36"/>
      <c r="L314" s="36"/>
      <c r="M314" s="36"/>
      <c r="N314" s="36">
        <v>22759</v>
      </c>
      <c r="O314" s="36"/>
      <c r="P314" s="36">
        <f t="shared" si="477"/>
        <v>0</v>
      </c>
      <c r="Q314" s="36">
        <f t="shared" si="478"/>
        <v>0</v>
      </c>
      <c r="R314" s="36"/>
      <c r="S314" s="36"/>
      <c r="T314" s="36"/>
      <c r="U314" s="36"/>
      <c r="V314" s="36">
        <f t="shared" si="479"/>
        <v>0</v>
      </c>
      <c r="W314" s="36">
        <f t="shared" si="480"/>
        <v>0</v>
      </c>
      <c r="X314" s="36"/>
      <c r="Y314" s="36"/>
      <c r="Z314" s="36"/>
      <c r="AA314" s="36"/>
      <c r="AB314" s="36"/>
      <c r="AC314" s="95">
        <f t="shared" si="423"/>
        <v>0</v>
      </c>
      <c r="AD314" s="30" t="s">
        <v>342</v>
      </c>
      <c r="AE314" s="47"/>
      <c r="AF314"/>
    </row>
    <row r="315" spans="1:32" s="62" customFormat="1" ht="36">
      <c r="A315" s="63" t="s">
        <v>408</v>
      </c>
      <c r="B315" s="18" t="s">
        <v>16</v>
      </c>
      <c r="C315" s="36">
        <f t="shared" si="473"/>
        <v>22758</v>
      </c>
      <c r="D315" s="36">
        <f t="shared" si="474"/>
        <v>0</v>
      </c>
      <c r="E315" s="36"/>
      <c r="F315" s="36"/>
      <c r="G315" s="36"/>
      <c r="H315" s="36"/>
      <c r="I315" s="36">
        <f t="shared" si="475"/>
        <v>22758</v>
      </c>
      <c r="J315" s="36">
        <f t="shared" si="476"/>
        <v>22758</v>
      </c>
      <c r="K315" s="36"/>
      <c r="L315" s="36"/>
      <c r="M315" s="36"/>
      <c r="N315" s="36">
        <v>22758</v>
      </c>
      <c r="O315" s="36"/>
      <c r="P315" s="36">
        <f t="shared" si="477"/>
        <v>6729</v>
      </c>
      <c r="Q315" s="36">
        <f t="shared" si="478"/>
        <v>0</v>
      </c>
      <c r="R315" s="36"/>
      <c r="S315" s="36"/>
      <c r="T315" s="36"/>
      <c r="U315" s="36"/>
      <c r="V315" s="36">
        <f t="shared" si="479"/>
        <v>6729</v>
      </c>
      <c r="W315" s="36">
        <f t="shared" si="480"/>
        <v>6729</v>
      </c>
      <c r="X315" s="36"/>
      <c r="Y315" s="36"/>
      <c r="Z315" s="36"/>
      <c r="AA315" s="107">
        <v>6729</v>
      </c>
      <c r="AB315" s="36"/>
      <c r="AC315" s="95">
        <f t="shared" si="423"/>
        <v>29.567624571579227</v>
      </c>
      <c r="AD315" s="30" t="s">
        <v>396</v>
      </c>
      <c r="AE315" s="47"/>
      <c r="AF315"/>
    </row>
    <row r="316" spans="1:32" s="62" customFormat="1" ht="36">
      <c r="A316" s="63" t="s">
        <v>409</v>
      </c>
      <c r="B316" s="18" t="s">
        <v>17</v>
      </c>
      <c r="C316" s="36">
        <f t="shared" si="473"/>
        <v>30344</v>
      </c>
      <c r="D316" s="36">
        <f t="shared" si="474"/>
        <v>0</v>
      </c>
      <c r="E316" s="36"/>
      <c r="F316" s="36"/>
      <c r="G316" s="36"/>
      <c r="H316" s="36"/>
      <c r="I316" s="36">
        <f t="shared" si="475"/>
        <v>30344</v>
      </c>
      <c r="J316" s="36">
        <f t="shared" si="476"/>
        <v>30344</v>
      </c>
      <c r="K316" s="36"/>
      <c r="L316" s="36"/>
      <c r="M316" s="36"/>
      <c r="N316" s="36">
        <v>30344</v>
      </c>
      <c r="O316" s="36"/>
      <c r="P316" s="36">
        <f t="shared" si="477"/>
        <v>5709</v>
      </c>
      <c r="Q316" s="36">
        <f t="shared" si="478"/>
        <v>0</v>
      </c>
      <c r="R316" s="36"/>
      <c r="S316" s="36"/>
      <c r="T316" s="36"/>
      <c r="U316" s="36"/>
      <c r="V316" s="36">
        <f t="shared" si="479"/>
        <v>5709</v>
      </c>
      <c r="W316" s="36">
        <f t="shared" si="480"/>
        <v>5709</v>
      </c>
      <c r="X316" s="36"/>
      <c r="Y316" s="36"/>
      <c r="Z316" s="36"/>
      <c r="AA316" s="107">
        <v>5709</v>
      </c>
      <c r="AB316" s="36"/>
      <c r="AC316" s="95">
        <f t="shared" si="423"/>
        <v>18.814263116266808</v>
      </c>
      <c r="AD316" s="30" t="s">
        <v>275</v>
      </c>
      <c r="AE316" s="47"/>
      <c r="AF316"/>
    </row>
    <row r="317" spans="1:32" s="62" customFormat="1" ht="36">
      <c r="A317" s="63" t="s">
        <v>410</v>
      </c>
      <c r="B317" s="18" t="s">
        <v>20</v>
      </c>
      <c r="C317" s="36">
        <f t="shared" si="473"/>
        <v>10345</v>
      </c>
      <c r="D317" s="36">
        <f t="shared" si="474"/>
        <v>0</v>
      </c>
      <c r="E317" s="36"/>
      <c r="F317" s="36"/>
      <c r="G317" s="36"/>
      <c r="H317" s="36"/>
      <c r="I317" s="36">
        <f t="shared" si="475"/>
        <v>10345</v>
      </c>
      <c r="J317" s="36">
        <f t="shared" si="476"/>
        <v>10345</v>
      </c>
      <c r="K317" s="36"/>
      <c r="L317" s="36"/>
      <c r="M317" s="36"/>
      <c r="N317" s="36">
        <v>10345</v>
      </c>
      <c r="O317" s="36"/>
      <c r="P317" s="36">
        <f t="shared" si="477"/>
        <v>6325</v>
      </c>
      <c r="Q317" s="36">
        <f t="shared" si="478"/>
        <v>0</v>
      </c>
      <c r="R317" s="36"/>
      <c r="S317" s="36"/>
      <c r="T317" s="36"/>
      <c r="U317" s="36"/>
      <c r="V317" s="36">
        <f t="shared" si="479"/>
        <v>6325</v>
      </c>
      <c r="W317" s="36">
        <f t="shared" si="480"/>
        <v>6325</v>
      </c>
      <c r="X317" s="36"/>
      <c r="Y317" s="36"/>
      <c r="Z317" s="36"/>
      <c r="AA317" s="107">
        <v>6325</v>
      </c>
      <c r="AB317" s="36"/>
      <c r="AC317" s="95">
        <f t="shared" si="423"/>
        <v>61.140647655872407</v>
      </c>
      <c r="AD317" s="30" t="s">
        <v>277</v>
      </c>
      <c r="AE317" s="47"/>
      <c r="AF317"/>
    </row>
    <row r="318" spans="1:32" s="62" customFormat="1" ht="36">
      <c r="A318" s="30" t="s">
        <v>411</v>
      </c>
      <c r="B318" s="18" t="s">
        <v>14</v>
      </c>
      <c r="C318" s="36">
        <f t="shared" si="473"/>
        <v>25517</v>
      </c>
      <c r="D318" s="36">
        <f t="shared" si="474"/>
        <v>0</v>
      </c>
      <c r="E318" s="36"/>
      <c r="F318" s="36"/>
      <c r="G318" s="36"/>
      <c r="H318" s="36"/>
      <c r="I318" s="36">
        <f t="shared" si="475"/>
        <v>25517</v>
      </c>
      <c r="J318" s="36">
        <f t="shared" si="476"/>
        <v>25517</v>
      </c>
      <c r="K318" s="36"/>
      <c r="L318" s="36"/>
      <c r="M318" s="36"/>
      <c r="N318" s="36">
        <v>25517</v>
      </c>
      <c r="O318" s="36"/>
      <c r="P318" s="36">
        <f t="shared" si="477"/>
        <v>9536</v>
      </c>
      <c r="Q318" s="36">
        <f t="shared" si="478"/>
        <v>0</v>
      </c>
      <c r="R318" s="36"/>
      <c r="S318" s="36"/>
      <c r="T318" s="36"/>
      <c r="U318" s="36"/>
      <c r="V318" s="36">
        <f t="shared" si="479"/>
        <v>9536</v>
      </c>
      <c r="W318" s="36">
        <f t="shared" si="480"/>
        <v>9536</v>
      </c>
      <c r="X318" s="36"/>
      <c r="Y318" s="36"/>
      <c r="Z318" s="36"/>
      <c r="AA318" s="107">
        <v>9536</v>
      </c>
      <c r="AB318" s="36"/>
      <c r="AC318" s="95">
        <f t="shared" si="423"/>
        <v>37.371164321824665</v>
      </c>
      <c r="AD318" s="30" t="s">
        <v>382</v>
      </c>
      <c r="AE318" s="47"/>
      <c r="AF318"/>
    </row>
    <row r="319" spans="1:32" s="62" customFormat="1" ht="34.799999999999997">
      <c r="A319" s="16"/>
      <c r="B319" s="2" t="s">
        <v>402</v>
      </c>
      <c r="C319" s="34">
        <f t="shared" si="473"/>
        <v>10000</v>
      </c>
      <c r="D319" s="36">
        <f t="shared" si="474"/>
        <v>0</v>
      </c>
      <c r="E319" s="34"/>
      <c r="F319" s="34"/>
      <c r="G319" s="34"/>
      <c r="H319" s="34"/>
      <c r="I319" s="34">
        <f>J319+O319</f>
        <v>10000</v>
      </c>
      <c r="J319" s="34">
        <f>SUM(K319:N319)</f>
        <v>10000</v>
      </c>
      <c r="K319" s="34"/>
      <c r="L319" s="34"/>
      <c r="M319" s="34"/>
      <c r="N319" s="34">
        <v>10000</v>
      </c>
      <c r="O319" s="34"/>
      <c r="P319" s="34">
        <f t="shared" si="477"/>
        <v>0</v>
      </c>
      <c r="Q319" s="34">
        <f t="shared" si="478"/>
        <v>0</v>
      </c>
      <c r="R319" s="34"/>
      <c r="S319" s="34"/>
      <c r="T319" s="34"/>
      <c r="U319" s="34"/>
      <c r="V319" s="34"/>
      <c r="W319" s="34"/>
      <c r="X319" s="34"/>
      <c r="Y319" s="34"/>
      <c r="Z319" s="34"/>
      <c r="AA319" s="34"/>
      <c r="AB319" s="34"/>
      <c r="AC319" s="95">
        <f t="shared" si="423"/>
        <v>0</v>
      </c>
      <c r="AD319" s="16" t="s">
        <v>283</v>
      </c>
      <c r="AE319" s="44"/>
      <c r="AF319"/>
    </row>
    <row r="320" spans="1:32" s="62" customFormat="1" ht="11.25" customHeight="1">
      <c r="A320" s="16"/>
      <c r="B320" s="2"/>
      <c r="C320" s="34"/>
      <c r="D320" s="34"/>
      <c r="E320" s="34"/>
      <c r="F320" s="34"/>
      <c r="G320" s="34"/>
      <c r="H320" s="34"/>
      <c r="I320" s="34"/>
      <c r="J320" s="34"/>
      <c r="K320" s="34"/>
      <c r="L320" s="34"/>
      <c r="M320" s="34"/>
      <c r="N320" s="34"/>
      <c r="O320" s="34"/>
      <c r="P320" s="34"/>
      <c r="Q320" s="34"/>
      <c r="R320" s="34"/>
      <c r="S320" s="34"/>
      <c r="T320" s="34"/>
      <c r="U320" s="34"/>
      <c r="V320" s="34"/>
      <c r="W320" s="34"/>
      <c r="X320" s="34"/>
      <c r="Y320" s="34"/>
      <c r="Z320" s="34"/>
      <c r="AA320" s="34"/>
      <c r="AB320" s="34"/>
      <c r="AC320" s="95"/>
      <c r="AD320" s="16"/>
      <c r="AE320" s="44"/>
    </row>
    <row r="321" spans="1:32">
      <c r="A321" s="26" t="s">
        <v>38</v>
      </c>
      <c r="B321" s="25" t="s">
        <v>247</v>
      </c>
      <c r="C321" s="37">
        <f>SUM(C322:C324)</f>
        <v>60663</v>
      </c>
      <c r="D321" s="37">
        <f>SUM(D322:D324)</f>
        <v>60663</v>
      </c>
      <c r="E321" s="37">
        <f t="shared" ref="E321:AB321" si="481">SUM(E322:E324)</f>
        <v>46493</v>
      </c>
      <c r="F321" s="37">
        <f t="shared" si="481"/>
        <v>14170</v>
      </c>
      <c r="G321" s="37">
        <f t="shared" si="481"/>
        <v>0</v>
      </c>
      <c r="H321" s="37">
        <f t="shared" si="481"/>
        <v>0</v>
      </c>
      <c r="I321" s="37"/>
      <c r="J321" s="37"/>
      <c r="K321" s="37">
        <f t="shared" si="481"/>
        <v>0</v>
      </c>
      <c r="L321" s="37"/>
      <c r="M321" s="37"/>
      <c r="N321" s="37"/>
      <c r="O321" s="37">
        <f t="shared" si="481"/>
        <v>0</v>
      </c>
      <c r="P321" s="37">
        <f t="shared" si="481"/>
        <v>648</v>
      </c>
      <c r="Q321" s="37">
        <f t="shared" si="481"/>
        <v>648</v>
      </c>
      <c r="R321" s="37">
        <f t="shared" si="481"/>
        <v>648</v>
      </c>
      <c r="S321" s="37">
        <f t="shared" si="481"/>
        <v>0</v>
      </c>
      <c r="T321" s="37">
        <f t="shared" si="481"/>
        <v>0</v>
      </c>
      <c r="U321" s="37">
        <f t="shared" si="481"/>
        <v>0</v>
      </c>
      <c r="V321" s="37">
        <f t="shared" si="481"/>
        <v>0</v>
      </c>
      <c r="W321" s="37">
        <f t="shared" si="481"/>
        <v>0</v>
      </c>
      <c r="X321" s="37">
        <f t="shared" si="481"/>
        <v>0</v>
      </c>
      <c r="Y321" s="37">
        <f t="shared" si="481"/>
        <v>0</v>
      </c>
      <c r="Z321" s="37">
        <f t="shared" si="481"/>
        <v>0</v>
      </c>
      <c r="AA321" s="37">
        <f t="shared" si="481"/>
        <v>0</v>
      </c>
      <c r="AB321" s="37">
        <f t="shared" si="481"/>
        <v>0</v>
      </c>
      <c r="AC321" s="105">
        <f t="shared" si="423"/>
        <v>1.0681964294545274</v>
      </c>
      <c r="AD321" s="26">
        <v>0</v>
      </c>
      <c r="AE321" s="49">
        <v>0</v>
      </c>
      <c r="AF321" s="37">
        <v>1</v>
      </c>
    </row>
    <row r="322" spans="1:32" ht="25.5" customHeight="1">
      <c r="A322" s="12">
        <v>1</v>
      </c>
      <c r="B322" s="5" t="s">
        <v>40</v>
      </c>
      <c r="C322" s="35">
        <f t="shared" ref="C322:C323" si="482">D322+I322</f>
        <v>32100</v>
      </c>
      <c r="D322" s="35">
        <f t="shared" ref="D322:D323" si="483">SUM(E322:H322)</f>
        <v>32100</v>
      </c>
      <c r="E322" s="35">
        <v>32100</v>
      </c>
      <c r="F322" s="35"/>
      <c r="G322" s="35"/>
      <c r="H322" s="35"/>
      <c r="I322" s="35"/>
      <c r="J322" s="35"/>
      <c r="K322" s="35"/>
      <c r="L322" s="35"/>
      <c r="M322" s="35"/>
      <c r="N322" s="35"/>
      <c r="O322" s="35"/>
      <c r="P322" s="39">
        <f t="shared" ref="P322:P324" si="484">Q322+V322</f>
        <v>648</v>
      </c>
      <c r="Q322" s="39">
        <f t="shared" ref="Q322:Q324" si="485">R322+S322+T322+U322</f>
        <v>648</v>
      </c>
      <c r="R322" s="106">
        <v>648</v>
      </c>
      <c r="S322" s="35"/>
      <c r="T322" s="35"/>
      <c r="U322" s="35"/>
      <c r="V322" s="35"/>
      <c r="W322" s="35"/>
      <c r="X322" s="35"/>
      <c r="Y322" s="35"/>
      <c r="Z322" s="35"/>
      <c r="AA322" s="35"/>
      <c r="AB322" s="35"/>
      <c r="AC322" s="95">
        <f t="shared" si="423"/>
        <v>2.0186915887850465</v>
      </c>
      <c r="AD322" s="12" t="s">
        <v>256</v>
      </c>
      <c r="AE322" s="45"/>
    </row>
    <row r="323" spans="1:32" ht="45.75" customHeight="1">
      <c r="A323" s="12">
        <v>2</v>
      </c>
      <c r="B323" s="5" t="s">
        <v>41</v>
      </c>
      <c r="C323" s="35">
        <f t="shared" si="482"/>
        <v>14170</v>
      </c>
      <c r="D323" s="35">
        <f t="shared" si="483"/>
        <v>14170</v>
      </c>
      <c r="E323" s="35"/>
      <c r="F323" s="35">
        <v>14170</v>
      </c>
      <c r="G323" s="35"/>
      <c r="H323" s="35"/>
      <c r="I323" s="35"/>
      <c r="J323" s="35"/>
      <c r="K323" s="35"/>
      <c r="L323" s="35"/>
      <c r="M323" s="35"/>
      <c r="N323" s="35"/>
      <c r="O323" s="35"/>
      <c r="P323" s="39">
        <f t="shared" si="484"/>
        <v>0</v>
      </c>
      <c r="Q323" s="39">
        <f t="shared" si="485"/>
        <v>0</v>
      </c>
      <c r="R323" s="35"/>
      <c r="S323" s="35"/>
      <c r="T323" s="35"/>
      <c r="U323" s="35"/>
      <c r="V323" s="35"/>
      <c r="W323" s="35"/>
      <c r="X323" s="35"/>
      <c r="Y323" s="35"/>
      <c r="Z323" s="35"/>
      <c r="AA323" s="35"/>
      <c r="AB323" s="35"/>
      <c r="AC323" s="95">
        <f t="shared" si="423"/>
        <v>0</v>
      </c>
      <c r="AD323" s="12" t="s">
        <v>256</v>
      </c>
      <c r="AE323" s="45"/>
    </row>
    <row r="324" spans="1:32" ht="49.5" customHeight="1">
      <c r="A324" s="12">
        <v>3</v>
      </c>
      <c r="B324" s="5" t="s">
        <v>42</v>
      </c>
      <c r="C324" s="35">
        <f>D324+I324</f>
        <v>14393</v>
      </c>
      <c r="D324" s="35">
        <f>SUM(E324:H324)</f>
        <v>14393</v>
      </c>
      <c r="E324" s="35">
        <v>14393</v>
      </c>
      <c r="F324" s="35"/>
      <c r="G324" s="35"/>
      <c r="H324" s="35"/>
      <c r="I324" s="35"/>
      <c r="J324" s="35"/>
      <c r="K324" s="35"/>
      <c r="L324" s="35"/>
      <c r="M324" s="35"/>
      <c r="N324" s="35"/>
      <c r="O324" s="35"/>
      <c r="P324" s="39">
        <f t="shared" si="484"/>
        <v>0</v>
      </c>
      <c r="Q324" s="39">
        <f t="shared" si="485"/>
        <v>0</v>
      </c>
      <c r="R324" s="35"/>
      <c r="S324" s="35"/>
      <c r="T324" s="35"/>
      <c r="U324" s="35"/>
      <c r="V324" s="35"/>
      <c r="W324" s="35"/>
      <c r="X324" s="35"/>
      <c r="Y324" s="35"/>
      <c r="Z324" s="35"/>
      <c r="AA324" s="35"/>
      <c r="AB324" s="35"/>
      <c r="AC324" s="95">
        <f t="shared" si="423"/>
        <v>0</v>
      </c>
      <c r="AD324" s="12" t="s">
        <v>256</v>
      </c>
      <c r="AE324" s="45"/>
    </row>
    <row r="325" spans="1:32" ht="10.5" customHeight="1">
      <c r="A325" s="6"/>
      <c r="B325" s="7"/>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60"/>
      <c r="AD325" s="6"/>
      <c r="AE325" s="8"/>
    </row>
  </sheetData>
  <autoFilter ref="A12:AE325"/>
  <mergeCells count="42">
    <mergeCell ref="A6:A11"/>
    <mergeCell ref="B6:B11"/>
    <mergeCell ref="C6:C11"/>
    <mergeCell ref="D6:O6"/>
    <mergeCell ref="P6:P11"/>
    <mergeCell ref="F10:F11"/>
    <mergeCell ref="E9:H9"/>
    <mergeCell ref="J9:O9"/>
    <mergeCell ref="E10:E11"/>
    <mergeCell ref="A1:AE1"/>
    <mergeCell ref="A2:AE2"/>
    <mergeCell ref="A3:AE3"/>
    <mergeCell ref="A4:AE4"/>
    <mergeCell ref="AD5:AE5"/>
    <mergeCell ref="Q6:AB6"/>
    <mergeCell ref="AC6:AC11"/>
    <mergeCell ref="AD6:AD11"/>
    <mergeCell ref="AE6:AE11"/>
    <mergeCell ref="D7:O7"/>
    <mergeCell ref="Q7:AB7"/>
    <mergeCell ref="D8:D11"/>
    <mergeCell ref="E8:H8"/>
    <mergeCell ref="I8:I11"/>
    <mergeCell ref="J8:O8"/>
    <mergeCell ref="AB10:AB11"/>
    <mergeCell ref="G10:G11"/>
    <mergeCell ref="H10:H11"/>
    <mergeCell ref="J10:J11"/>
    <mergeCell ref="K10:N10"/>
    <mergeCell ref="O10:O11"/>
    <mergeCell ref="R10:R11"/>
    <mergeCell ref="Q8:Q11"/>
    <mergeCell ref="R8:U8"/>
    <mergeCell ref="V8:V11"/>
    <mergeCell ref="W8:AB8"/>
    <mergeCell ref="R9:U9"/>
    <mergeCell ref="W9:AB9"/>
    <mergeCell ref="S10:S11"/>
    <mergeCell ref="T10:T11"/>
    <mergeCell ref="U10:U11"/>
    <mergeCell ref="W10:W11"/>
    <mergeCell ref="X10:AA10"/>
  </mergeCells>
  <pageMargins left="0.23622047244094491" right="0.23622047244094491" top="0.74803149606299213" bottom="0.74803149606299213" header="0.31496062992125984" footer="0.31496062992125984"/>
  <pageSetup paperSize="9" scale="2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F104"/>
  <sheetViews>
    <sheetView showZeros="0" topLeftCell="C1" zoomScale="60" zoomScaleNormal="60" workbookViewId="0">
      <selection activeCell="AD18" sqref="AD18"/>
    </sheetView>
  </sheetViews>
  <sheetFormatPr defaultRowHeight="18"/>
  <cols>
    <col min="1" max="1" width="5.36328125" style="1" customWidth="1"/>
    <col min="2" max="2" width="47.81640625" customWidth="1"/>
    <col min="3" max="3" width="13.54296875" customWidth="1"/>
    <col min="4" max="4" width="12.54296875" customWidth="1"/>
    <col min="5" max="5" width="9.81640625" customWidth="1"/>
    <col min="6" max="6" width="10.81640625" customWidth="1"/>
    <col min="7" max="7" width="10.1796875" customWidth="1"/>
    <col min="8" max="10" width="11.81640625" customWidth="1"/>
    <col min="11" max="12" width="12.54296875" customWidth="1"/>
    <col min="13" max="13" width="13.6328125" customWidth="1"/>
    <col min="14" max="14" width="12.54296875" customWidth="1"/>
    <col min="15" max="15" width="10.54296875" customWidth="1"/>
    <col min="16" max="16" width="13.90625" customWidth="1"/>
    <col min="17" max="17" width="10.08984375" customWidth="1"/>
    <col min="18" max="21" width="8.90625" customWidth="1"/>
    <col min="22" max="22" width="9.90625" customWidth="1"/>
    <col min="23" max="23" width="8.90625" customWidth="1"/>
    <col min="24" max="24" width="11.08984375" customWidth="1"/>
    <col min="25" max="25" width="12.6328125" customWidth="1"/>
    <col min="26" max="26" width="13.6328125" customWidth="1"/>
    <col min="27" max="27" width="10.453125" customWidth="1"/>
    <col min="28" max="28" width="8.90625" customWidth="1"/>
    <col min="29" max="29" width="11.6328125" style="1" customWidth="1"/>
    <col min="30" max="30" width="18.1796875" style="1" customWidth="1"/>
    <col min="32" max="32" width="10.08984375" bestFit="1" customWidth="1"/>
    <col min="33" max="33" width="12.1796875" customWidth="1"/>
  </cols>
  <sheetData>
    <row r="1" spans="1:31" ht="22.8">
      <c r="A1" s="289" t="s">
        <v>305</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row>
    <row r="2" spans="1:31" ht="22.8">
      <c r="A2" s="289" t="s">
        <v>306</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row>
    <row r="3" spans="1:31" ht="22.8">
      <c r="A3" s="292" t="s">
        <v>307</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row>
    <row r="4" spans="1:31">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row>
    <row r="5" spans="1:31">
      <c r="AD5" s="293" t="s">
        <v>308</v>
      </c>
      <c r="AE5" s="293"/>
    </row>
    <row r="6" spans="1:31" ht="18.75" customHeight="1">
      <c r="A6" s="297" t="s">
        <v>0</v>
      </c>
      <c r="B6" s="297" t="s">
        <v>1</v>
      </c>
      <c r="C6" s="326" t="s">
        <v>461</v>
      </c>
      <c r="D6" s="311" t="s">
        <v>284</v>
      </c>
      <c r="E6" s="312"/>
      <c r="F6" s="312"/>
      <c r="G6" s="312"/>
      <c r="H6" s="312"/>
      <c r="I6" s="312"/>
      <c r="J6" s="312"/>
      <c r="K6" s="312"/>
      <c r="L6" s="312"/>
      <c r="M6" s="312"/>
      <c r="N6" s="312"/>
      <c r="O6" s="313"/>
      <c r="P6" s="323" t="s">
        <v>468</v>
      </c>
      <c r="Q6" s="311" t="s">
        <v>469</v>
      </c>
      <c r="R6" s="312"/>
      <c r="S6" s="312"/>
      <c r="T6" s="312"/>
      <c r="U6" s="312"/>
      <c r="V6" s="312"/>
      <c r="W6" s="312"/>
      <c r="X6" s="312"/>
      <c r="Y6" s="312"/>
      <c r="Z6" s="312"/>
      <c r="AA6" s="312"/>
      <c r="AB6" s="313"/>
      <c r="AC6" s="297" t="s">
        <v>470</v>
      </c>
      <c r="AD6" s="297" t="s">
        <v>248</v>
      </c>
      <c r="AE6" s="297" t="s">
        <v>249</v>
      </c>
    </row>
    <row r="7" spans="1:31" ht="18.75" customHeight="1">
      <c r="A7" s="298"/>
      <c r="B7" s="298"/>
      <c r="C7" s="327"/>
      <c r="D7" s="311" t="s">
        <v>251</v>
      </c>
      <c r="E7" s="312"/>
      <c r="F7" s="312"/>
      <c r="G7" s="312"/>
      <c r="H7" s="312"/>
      <c r="I7" s="312"/>
      <c r="J7" s="312"/>
      <c r="K7" s="312"/>
      <c r="L7" s="312"/>
      <c r="M7" s="312"/>
      <c r="N7" s="312"/>
      <c r="O7" s="313"/>
      <c r="P7" s="324"/>
      <c r="Q7" s="311" t="s">
        <v>251</v>
      </c>
      <c r="R7" s="312"/>
      <c r="S7" s="312"/>
      <c r="T7" s="312"/>
      <c r="U7" s="312"/>
      <c r="V7" s="312"/>
      <c r="W7" s="312"/>
      <c r="X7" s="312"/>
      <c r="Y7" s="312"/>
      <c r="Z7" s="312"/>
      <c r="AA7" s="312"/>
      <c r="AB7" s="313"/>
      <c r="AC7" s="298"/>
      <c r="AD7" s="298"/>
      <c r="AE7" s="298"/>
    </row>
    <row r="8" spans="1:31" ht="19.5" customHeight="1">
      <c r="A8" s="298"/>
      <c r="B8" s="298"/>
      <c r="C8" s="327"/>
      <c r="D8" s="308" t="s">
        <v>462</v>
      </c>
      <c r="E8" s="311" t="s">
        <v>452</v>
      </c>
      <c r="F8" s="312"/>
      <c r="G8" s="312"/>
      <c r="H8" s="313"/>
      <c r="I8" s="308" t="s">
        <v>463</v>
      </c>
      <c r="J8" s="311" t="s">
        <v>453</v>
      </c>
      <c r="K8" s="312"/>
      <c r="L8" s="312"/>
      <c r="M8" s="312"/>
      <c r="N8" s="312"/>
      <c r="O8" s="313"/>
      <c r="P8" s="324"/>
      <c r="Q8" s="308" t="s">
        <v>250</v>
      </c>
      <c r="R8" s="311" t="s">
        <v>452</v>
      </c>
      <c r="S8" s="312"/>
      <c r="T8" s="312"/>
      <c r="U8" s="313"/>
      <c r="V8" s="308" t="s">
        <v>250</v>
      </c>
      <c r="W8" s="311" t="s">
        <v>453</v>
      </c>
      <c r="X8" s="312"/>
      <c r="Y8" s="312"/>
      <c r="Z8" s="312"/>
      <c r="AA8" s="312"/>
      <c r="AB8" s="313"/>
      <c r="AC8" s="298"/>
      <c r="AD8" s="298"/>
      <c r="AE8" s="298"/>
    </row>
    <row r="9" spans="1:31" ht="19.5" customHeight="1">
      <c r="A9" s="298"/>
      <c r="B9" s="298"/>
      <c r="C9" s="327"/>
      <c r="D9" s="309"/>
      <c r="E9" s="317" t="s">
        <v>251</v>
      </c>
      <c r="F9" s="318"/>
      <c r="G9" s="318"/>
      <c r="H9" s="319"/>
      <c r="I9" s="309"/>
      <c r="J9" s="320" t="s">
        <v>251</v>
      </c>
      <c r="K9" s="321"/>
      <c r="L9" s="321"/>
      <c r="M9" s="321"/>
      <c r="N9" s="321"/>
      <c r="O9" s="322"/>
      <c r="P9" s="324"/>
      <c r="Q9" s="309"/>
      <c r="R9" s="317" t="s">
        <v>251</v>
      </c>
      <c r="S9" s="318"/>
      <c r="T9" s="318"/>
      <c r="U9" s="319"/>
      <c r="V9" s="309"/>
      <c r="W9" s="294" t="s">
        <v>251</v>
      </c>
      <c r="X9" s="295"/>
      <c r="Y9" s="295"/>
      <c r="Z9" s="295"/>
      <c r="AA9" s="295"/>
      <c r="AB9" s="296"/>
      <c r="AC9" s="298"/>
      <c r="AD9" s="298"/>
      <c r="AE9" s="298"/>
    </row>
    <row r="10" spans="1:31" ht="22.5" customHeight="1">
      <c r="A10" s="298"/>
      <c r="B10" s="298"/>
      <c r="C10" s="327"/>
      <c r="D10" s="309"/>
      <c r="E10" s="298" t="s">
        <v>252</v>
      </c>
      <c r="F10" s="298" t="s">
        <v>253</v>
      </c>
      <c r="G10" s="298" t="s">
        <v>254</v>
      </c>
      <c r="H10" s="298" t="s">
        <v>255</v>
      </c>
      <c r="I10" s="309"/>
      <c r="J10" s="297" t="s">
        <v>422</v>
      </c>
      <c r="K10" s="317" t="s">
        <v>251</v>
      </c>
      <c r="L10" s="318"/>
      <c r="M10" s="318"/>
      <c r="N10" s="319"/>
      <c r="O10" s="297" t="s">
        <v>310</v>
      </c>
      <c r="P10" s="324"/>
      <c r="Q10" s="309"/>
      <c r="R10" s="297" t="s">
        <v>252</v>
      </c>
      <c r="S10" s="297" t="s">
        <v>253</v>
      </c>
      <c r="T10" s="297" t="s">
        <v>254</v>
      </c>
      <c r="U10" s="297" t="s">
        <v>255</v>
      </c>
      <c r="V10" s="309"/>
      <c r="W10" s="297" t="s">
        <v>422</v>
      </c>
      <c r="X10" s="332" t="s">
        <v>251</v>
      </c>
      <c r="Y10" s="333"/>
      <c r="Z10" s="333"/>
      <c r="AA10" s="334"/>
      <c r="AB10" s="297" t="s">
        <v>310</v>
      </c>
      <c r="AC10" s="298"/>
      <c r="AD10" s="298"/>
      <c r="AE10" s="298"/>
    </row>
    <row r="11" spans="1:31" ht="107.25" customHeight="1">
      <c r="A11" s="299"/>
      <c r="B11" s="299"/>
      <c r="C11" s="328"/>
      <c r="D11" s="310"/>
      <c r="E11" s="299"/>
      <c r="F11" s="299"/>
      <c r="G11" s="299"/>
      <c r="H11" s="299"/>
      <c r="I11" s="310"/>
      <c r="J11" s="299"/>
      <c r="K11" s="77" t="s">
        <v>309</v>
      </c>
      <c r="L11" s="77" t="s">
        <v>454</v>
      </c>
      <c r="M11" s="77" t="s">
        <v>460</v>
      </c>
      <c r="N11" s="77" t="s">
        <v>455</v>
      </c>
      <c r="O11" s="299"/>
      <c r="P11" s="325"/>
      <c r="Q11" s="310"/>
      <c r="R11" s="299"/>
      <c r="S11" s="299"/>
      <c r="T11" s="299"/>
      <c r="U11" s="299"/>
      <c r="V11" s="310"/>
      <c r="W11" s="299"/>
      <c r="X11" s="11" t="s">
        <v>309</v>
      </c>
      <c r="Y11" s="11" t="s">
        <v>454</v>
      </c>
      <c r="Z11" s="11" t="s">
        <v>460</v>
      </c>
      <c r="AA11" s="11" t="s">
        <v>455</v>
      </c>
      <c r="AB11" s="299"/>
      <c r="AC11" s="299"/>
      <c r="AD11" s="299"/>
      <c r="AE11" s="299"/>
    </row>
    <row r="12" spans="1:31">
      <c r="A12" s="55">
        <v>1</v>
      </c>
      <c r="B12" s="55">
        <v>2</v>
      </c>
      <c r="C12" s="83" t="s">
        <v>464</v>
      </c>
      <c r="D12" s="55" t="s">
        <v>456</v>
      </c>
      <c r="E12" s="55">
        <v>5</v>
      </c>
      <c r="F12" s="55">
        <v>6</v>
      </c>
      <c r="G12" s="55">
        <v>7</v>
      </c>
      <c r="H12" s="55">
        <v>8</v>
      </c>
      <c r="I12" s="55" t="s">
        <v>457</v>
      </c>
      <c r="J12" s="55" t="s">
        <v>458</v>
      </c>
      <c r="K12" s="55">
        <v>11</v>
      </c>
      <c r="L12" s="55">
        <v>12</v>
      </c>
      <c r="M12" s="55">
        <v>13</v>
      </c>
      <c r="N12" s="55">
        <v>14</v>
      </c>
      <c r="O12" s="55">
        <v>15</v>
      </c>
      <c r="P12" s="55">
        <v>16</v>
      </c>
      <c r="Q12" s="55">
        <v>17</v>
      </c>
      <c r="R12" s="55">
        <v>18</v>
      </c>
      <c r="S12" s="55">
        <v>19</v>
      </c>
      <c r="T12" s="55">
        <v>20</v>
      </c>
      <c r="U12" s="55">
        <v>21</v>
      </c>
      <c r="V12" s="55"/>
      <c r="W12" s="55">
        <v>22</v>
      </c>
      <c r="X12" s="55">
        <v>23</v>
      </c>
      <c r="Y12" s="55">
        <v>24</v>
      </c>
      <c r="Z12" s="55">
        <v>25</v>
      </c>
      <c r="AA12" s="55">
        <v>26</v>
      </c>
      <c r="AB12" s="55">
        <v>27</v>
      </c>
      <c r="AC12" s="55">
        <v>28</v>
      </c>
      <c r="AD12" s="55">
        <v>29</v>
      </c>
      <c r="AE12" s="55">
        <v>30</v>
      </c>
    </row>
    <row r="13" spans="1:31" ht="21" customHeight="1">
      <c r="A13" s="9"/>
      <c r="B13" s="10"/>
      <c r="C13" s="10">
        <v>0</v>
      </c>
      <c r="D13" s="10"/>
      <c r="E13" s="10">
        <v>0</v>
      </c>
      <c r="F13" s="10">
        <v>0</v>
      </c>
      <c r="G13" s="10">
        <v>0</v>
      </c>
      <c r="H13" s="10">
        <v>0</v>
      </c>
      <c r="I13" s="10"/>
      <c r="J13" s="10"/>
      <c r="K13" s="10"/>
      <c r="L13" s="10"/>
      <c r="M13" s="10"/>
      <c r="N13" s="10"/>
      <c r="O13" s="10"/>
      <c r="P13" s="10"/>
      <c r="Q13" s="10"/>
      <c r="R13" s="110"/>
      <c r="S13" s="10"/>
      <c r="T13" s="110"/>
      <c r="U13" s="10"/>
      <c r="V13" s="10"/>
      <c r="W13" s="10"/>
      <c r="X13" s="10"/>
      <c r="Y13" s="10"/>
      <c r="Z13" s="10"/>
      <c r="AA13" s="10"/>
      <c r="AB13" s="10"/>
      <c r="AC13" s="9"/>
      <c r="AD13" s="9"/>
      <c r="AE13" s="10"/>
    </row>
    <row r="14" spans="1:31">
      <c r="A14" s="15"/>
      <c r="B14" s="16" t="s">
        <v>25</v>
      </c>
      <c r="C14" s="34">
        <f>C15</f>
        <v>905189</v>
      </c>
      <c r="D14" s="34">
        <f t="shared" ref="D14:AB15" si="0">D15</f>
        <v>531873</v>
      </c>
      <c r="E14" s="34">
        <f t="shared" si="0"/>
        <v>10105</v>
      </c>
      <c r="F14" s="34">
        <f t="shared" si="0"/>
        <v>521768</v>
      </c>
      <c r="G14" s="34">
        <f t="shared" si="0"/>
        <v>0</v>
      </c>
      <c r="H14" s="34">
        <f t="shared" si="0"/>
        <v>0</v>
      </c>
      <c r="I14" s="34">
        <f t="shared" si="0"/>
        <v>373316</v>
      </c>
      <c r="J14" s="34">
        <f t="shared" si="0"/>
        <v>373316</v>
      </c>
      <c r="K14" s="34">
        <f t="shared" si="0"/>
        <v>373316</v>
      </c>
      <c r="L14" s="34">
        <f t="shared" si="0"/>
        <v>0</v>
      </c>
      <c r="M14" s="34">
        <f t="shared" si="0"/>
        <v>0</v>
      </c>
      <c r="N14" s="34">
        <f t="shared" si="0"/>
        <v>0</v>
      </c>
      <c r="O14" s="34">
        <f t="shared" si="0"/>
        <v>0</v>
      </c>
      <c r="P14" s="34">
        <f t="shared" si="0"/>
        <v>49363</v>
      </c>
      <c r="Q14" s="34">
        <f t="shared" si="0"/>
        <v>47569</v>
      </c>
      <c r="R14" s="34">
        <f t="shared" si="0"/>
        <v>253</v>
      </c>
      <c r="S14" s="34">
        <f t="shared" si="0"/>
        <v>46022</v>
      </c>
      <c r="T14" s="34">
        <f t="shared" si="0"/>
        <v>0</v>
      </c>
      <c r="U14" s="34">
        <f t="shared" si="0"/>
        <v>0</v>
      </c>
      <c r="V14" s="34">
        <f t="shared" si="0"/>
        <v>1794</v>
      </c>
      <c r="W14" s="34">
        <f t="shared" si="0"/>
        <v>1794</v>
      </c>
      <c r="X14" s="34">
        <f t="shared" si="0"/>
        <v>1794</v>
      </c>
      <c r="Y14" s="34">
        <f t="shared" si="0"/>
        <v>0</v>
      </c>
      <c r="Z14" s="34">
        <f t="shared" si="0"/>
        <v>0</v>
      </c>
      <c r="AA14" s="34">
        <f t="shared" si="0"/>
        <v>0</v>
      </c>
      <c r="AB14" s="34">
        <f t="shared" si="0"/>
        <v>0</v>
      </c>
      <c r="AC14" s="93"/>
      <c r="AD14" s="20"/>
      <c r="AE14" s="44"/>
    </row>
    <row r="15" spans="1:31">
      <c r="A15" s="24" t="s">
        <v>26</v>
      </c>
      <c r="B15" s="25" t="s">
        <v>27</v>
      </c>
      <c r="C15" s="37">
        <f>C16</f>
        <v>905189</v>
      </c>
      <c r="D15" s="37">
        <f t="shared" si="0"/>
        <v>531873</v>
      </c>
      <c r="E15" s="37">
        <f t="shared" si="0"/>
        <v>10105</v>
      </c>
      <c r="F15" s="37">
        <f t="shared" si="0"/>
        <v>521768</v>
      </c>
      <c r="G15" s="37">
        <f t="shared" si="0"/>
        <v>0</v>
      </c>
      <c r="H15" s="37">
        <f t="shared" si="0"/>
        <v>0</v>
      </c>
      <c r="I15" s="37">
        <f t="shared" si="0"/>
        <v>373316</v>
      </c>
      <c r="J15" s="37">
        <f t="shared" si="0"/>
        <v>373316</v>
      </c>
      <c r="K15" s="37">
        <f t="shared" si="0"/>
        <v>373316</v>
      </c>
      <c r="L15" s="37">
        <f t="shared" si="0"/>
        <v>0</v>
      </c>
      <c r="M15" s="37">
        <f t="shared" si="0"/>
        <v>0</v>
      </c>
      <c r="N15" s="37">
        <f t="shared" si="0"/>
        <v>0</v>
      </c>
      <c r="O15" s="37">
        <f t="shared" si="0"/>
        <v>0</v>
      </c>
      <c r="P15" s="37">
        <f t="shared" si="0"/>
        <v>49363</v>
      </c>
      <c r="Q15" s="37">
        <f t="shared" si="0"/>
        <v>47569</v>
      </c>
      <c r="R15" s="37">
        <f t="shared" si="0"/>
        <v>253</v>
      </c>
      <c r="S15" s="37">
        <f t="shared" si="0"/>
        <v>46022</v>
      </c>
      <c r="T15" s="37">
        <f t="shared" si="0"/>
        <v>0</v>
      </c>
      <c r="U15" s="37">
        <f t="shared" si="0"/>
        <v>0</v>
      </c>
      <c r="V15" s="37">
        <f t="shared" si="0"/>
        <v>1794</v>
      </c>
      <c r="W15" s="37">
        <f t="shared" si="0"/>
        <v>1794</v>
      </c>
      <c r="X15" s="37">
        <f t="shared" si="0"/>
        <v>1794</v>
      </c>
      <c r="Y15" s="37">
        <f t="shared" si="0"/>
        <v>0</v>
      </c>
      <c r="Z15" s="37">
        <f t="shared" si="0"/>
        <v>0</v>
      </c>
      <c r="AA15" s="37">
        <f t="shared" si="0"/>
        <v>0</v>
      </c>
      <c r="AB15" s="37">
        <f t="shared" si="0"/>
        <v>0</v>
      </c>
      <c r="AC15" s="97">
        <f t="shared" ref="AC15:AC29" si="1">P15/C15*100</f>
        <v>5.4533362645812096</v>
      </c>
      <c r="AD15" s="48"/>
      <c r="AE15" s="49"/>
    </row>
    <row r="16" spans="1:31">
      <c r="A16" s="15" t="s">
        <v>21</v>
      </c>
      <c r="B16" s="2" t="s">
        <v>29</v>
      </c>
      <c r="C16" s="34">
        <f>C24+C29+C68+C73+C83+C90+C100</f>
        <v>905189</v>
      </c>
      <c r="D16" s="34">
        <f t="shared" ref="D16:AB16" si="2">D24+D29+D68+D73+D83+D90+D100</f>
        <v>531873</v>
      </c>
      <c r="E16" s="34">
        <f t="shared" si="2"/>
        <v>10105</v>
      </c>
      <c r="F16" s="34">
        <f t="shared" si="2"/>
        <v>521768</v>
      </c>
      <c r="G16" s="34">
        <f t="shared" si="2"/>
        <v>0</v>
      </c>
      <c r="H16" s="34">
        <f t="shared" si="2"/>
        <v>0</v>
      </c>
      <c r="I16" s="34">
        <f t="shared" si="2"/>
        <v>373316</v>
      </c>
      <c r="J16" s="34">
        <f t="shared" si="2"/>
        <v>373316</v>
      </c>
      <c r="K16" s="34">
        <f t="shared" si="2"/>
        <v>373316</v>
      </c>
      <c r="L16" s="34">
        <f t="shared" si="2"/>
        <v>0</v>
      </c>
      <c r="M16" s="34">
        <f t="shared" si="2"/>
        <v>0</v>
      </c>
      <c r="N16" s="34">
        <f t="shared" si="2"/>
        <v>0</v>
      </c>
      <c r="O16" s="34">
        <f t="shared" si="2"/>
        <v>0</v>
      </c>
      <c r="P16" s="34">
        <f>P24+P29+P68+P73+P83+P90+P100+1294</f>
        <v>49363</v>
      </c>
      <c r="Q16" s="34">
        <f>Q24+Q29+Q68+Q73+Q83+Q90+Q100+1294</f>
        <v>47569</v>
      </c>
      <c r="R16" s="34">
        <f t="shared" si="2"/>
        <v>253</v>
      </c>
      <c r="S16" s="34">
        <f>S24+S29+S68+S73+S83+S90+S100</f>
        <v>46022</v>
      </c>
      <c r="T16" s="34">
        <f t="shared" si="2"/>
        <v>0</v>
      </c>
      <c r="U16" s="34">
        <f t="shared" si="2"/>
        <v>0</v>
      </c>
      <c r="V16" s="34">
        <f t="shared" si="2"/>
        <v>1794</v>
      </c>
      <c r="W16" s="34">
        <f t="shared" si="2"/>
        <v>1794</v>
      </c>
      <c r="X16" s="34">
        <f t="shared" si="2"/>
        <v>1794</v>
      </c>
      <c r="Y16" s="34">
        <f t="shared" si="2"/>
        <v>0</v>
      </c>
      <c r="Z16" s="34">
        <f t="shared" si="2"/>
        <v>0</v>
      </c>
      <c r="AA16" s="34">
        <f t="shared" si="2"/>
        <v>0</v>
      </c>
      <c r="AB16" s="34">
        <f t="shared" si="2"/>
        <v>0</v>
      </c>
      <c r="AC16" s="94">
        <f t="shared" si="1"/>
        <v>5.4533362645812096</v>
      </c>
      <c r="AD16" s="20">
        <v>0</v>
      </c>
      <c r="AE16" s="44">
        <v>0</v>
      </c>
    </row>
    <row r="17" spans="1:32">
      <c r="A17" s="20" t="s">
        <v>36</v>
      </c>
      <c r="B17" s="2" t="s">
        <v>37</v>
      </c>
      <c r="C17" s="34">
        <f>C25+C30+C69+C74+C84+C91+C101</f>
        <v>905189</v>
      </c>
      <c r="D17" s="34">
        <f>D25+D30+D69+D74+D84+D91+D101</f>
        <v>531873</v>
      </c>
      <c r="E17" s="34">
        <f>E25+E30+E69+E74+E84+E91+E101</f>
        <v>10105</v>
      </c>
      <c r="F17" s="34">
        <f>F25+F30+F69+F74+F84+F91+F101</f>
        <v>521768</v>
      </c>
      <c r="G17" s="34">
        <f>G25+G30+G69+G74+G84+G91+G101</f>
        <v>0</v>
      </c>
      <c r="H17" s="34">
        <f>H25+H30+H69+H74+H84+H91+H101</f>
        <v>0</v>
      </c>
      <c r="I17" s="39">
        <f t="shared" ref="I17:I19" si="3">J17+O17</f>
        <v>373316</v>
      </c>
      <c r="J17" s="39">
        <f t="shared" ref="J17:J19" si="4">SUM(K17:N17)</f>
        <v>373316</v>
      </c>
      <c r="K17" s="34">
        <f t="shared" ref="K17:P17" si="5">K25+K30+K69+K74+K84+K91+K101</f>
        <v>373316</v>
      </c>
      <c r="L17" s="34">
        <f t="shared" si="5"/>
        <v>0</v>
      </c>
      <c r="M17" s="34">
        <f t="shared" si="5"/>
        <v>0</v>
      </c>
      <c r="N17" s="34">
        <f t="shared" si="5"/>
        <v>0</v>
      </c>
      <c r="O17" s="34">
        <f t="shared" si="5"/>
        <v>0</v>
      </c>
      <c r="P17" s="34">
        <f t="shared" si="5"/>
        <v>48069</v>
      </c>
      <c r="Q17" s="34">
        <f>Q25+Q30+Q69+Q74+Q84+Q91+Q101+1294</f>
        <v>47569</v>
      </c>
      <c r="R17" s="34">
        <f>R25+R30+R69+R74+R84+R91+R101</f>
        <v>253</v>
      </c>
      <c r="S17" s="34">
        <f>S25+S30+S69+S74+S84+S91+S101</f>
        <v>46022</v>
      </c>
      <c r="T17" s="34">
        <f t="shared" ref="T17:AB17" si="6">T25+T30+T69+T74+T84+T91+T101</f>
        <v>0</v>
      </c>
      <c r="U17" s="34">
        <f t="shared" si="6"/>
        <v>0</v>
      </c>
      <c r="V17" s="34">
        <f t="shared" si="6"/>
        <v>1794</v>
      </c>
      <c r="W17" s="34">
        <f t="shared" si="6"/>
        <v>1794</v>
      </c>
      <c r="X17" s="34">
        <f t="shared" si="6"/>
        <v>1794</v>
      </c>
      <c r="Y17" s="34">
        <f t="shared" si="6"/>
        <v>0</v>
      </c>
      <c r="Z17" s="34">
        <f t="shared" si="6"/>
        <v>0</v>
      </c>
      <c r="AA17" s="34">
        <f t="shared" si="6"/>
        <v>0</v>
      </c>
      <c r="AB17" s="34">
        <f t="shared" si="6"/>
        <v>0</v>
      </c>
      <c r="AC17" s="94">
        <f t="shared" si="1"/>
        <v>5.3103826935590241</v>
      </c>
      <c r="AD17" s="20"/>
      <c r="AE17" s="44"/>
    </row>
    <row r="18" spans="1:32">
      <c r="A18" s="17" t="s">
        <v>52</v>
      </c>
      <c r="B18" s="18" t="s">
        <v>32</v>
      </c>
      <c r="C18" s="36">
        <f t="shared" ref="C18:H18" si="7">C31+C92</f>
        <v>702923</v>
      </c>
      <c r="D18" s="36">
        <f t="shared" si="7"/>
        <v>329607</v>
      </c>
      <c r="E18" s="36">
        <f t="shared" si="7"/>
        <v>0</v>
      </c>
      <c r="F18" s="36">
        <f t="shared" si="7"/>
        <v>329607</v>
      </c>
      <c r="G18" s="36">
        <f t="shared" si="7"/>
        <v>0</v>
      </c>
      <c r="H18" s="36">
        <f t="shared" si="7"/>
        <v>0</v>
      </c>
      <c r="I18" s="39">
        <f t="shared" si="3"/>
        <v>373316</v>
      </c>
      <c r="J18" s="39">
        <f t="shared" si="4"/>
        <v>373316</v>
      </c>
      <c r="K18" s="36">
        <f t="shared" ref="K18:AB18" si="8">K31+K92</f>
        <v>373316</v>
      </c>
      <c r="L18" s="36">
        <f t="shared" si="8"/>
        <v>0</v>
      </c>
      <c r="M18" s="36">
        <f t="shared" si="8"/>
        <v>0</v>
      </c>
      <c r="N18" s="36">
        <f t="shared" si="8"/>
        <v>0</v>
      </c>
      <c r="O18" s="36">
        <f t="shared" si="8"/>
        <v>0</v>
      </c>
      <c r="P18" s="36">
        <f t="shared" si="8"/>
        <v>10066</v>
      </c>
      <c r="Q18" s="36">
        <f t="shared" si="8"/>
        <v>8272</v>
      </c>
      <c r="R18" s="36">
        <f t="shared" si="8"/>
        <v>0</v>
      </c>
      <c r="S18" s="36">
        <f t="shared" si="8"/>
        <v>8272</v>
      </c>
      <c r="T18" s="36">
        <f t="shared" si="8"/>
        <v>0</v>
      </c>
      <c r="U18" s="36">
        <f t="shared" si="8"/>
        <v>0</v>
      </c>
      <c r="V18" s="36">
        <f t="shared" si="8"/>
        <v>1794</v>
      </c>
      <c r="W18" s="36">
        <f t="shared" si="8"/>
        <v>1794</v>
      </c>
      <c r="X18" s="36">
        <f t="shared" si="8"/>
        <v>1794</v>
      </c>
      <c r="Y18" s="36">
        <f t="shared" si="8"/>
        <v>0</v>
      </c>
      <c r="Z18" s="36">
        <f t="shared" si="8"/>
        <v>0</v>
      </c>
      <c r="AA18" s="36">
        <f t="shared" si="8"/>
        <v>0</v>
      </c>
      <c r="AB18" s="36">
        <f t="shared" si="8"/>
        <v>0</v>
      </c>
      <c r="AC18" s="98">
        <f t="shared" si="1"/>
        <v>1.4320202924075609</v>
      </c>
      <c r="AD18" s="46"/>
      <c r="AE18" s="47"/>
    </row>
    <row r="19" spans="1:32">
      <c r="A19" s="17" t="s">
        <v>46</v>
      </c>
      <c r="B19" s="18" t="s">
        <v>33</v>
      </c>
      <c r="C19" s="36">
        <f t="shared" ref="C19:H19" si="9">C26+C46+C70+C75+C85+C96+C102</f>
        <v>202266</v>
      </c>
      <c r="D19" s="36">
        <f t="shared" si="9"/>
        <v>202266</v>
      </c>
      <c r="E19" s="36">
        <f t="shared" si="9"/>
        <v>10105</v>
      </c>
      <c r="F19" s="36">
        <f t="shared" si="9"/>
        <v>192161</v>
      </c>
      <c r="G19" s="36">
        <f t="shared" si="9"/>
        <v>0</v>
      </c>
      <c r="H19" s="36">
        <f t="shared" si="9"/>
        <v>0</v>
      </c>
      <c r="I19" s="39">
        <f t="shared" si="3"/>
        <v>0</v>
      </c>
      <c r="J19" s="39">
        <f t="shared" si="4"/>
        <v>0</v>
      </c>
      <c r="K19" s="36">
        <f>K26+K46+K70+K75+K85+K96+K102</f>
        <v>0</v>
      </c>
      <c r="L19" s="36"/>
      <c r="M19" s="36"/>
      <c r="N19" s="36"/>
      <c r="O19" s="36">
        <f>O26+O46+O70+O75+O85+O96+O102</f>
        <v>0</v>
      </c>
      <c r="P19" s="36">
        <f>P26+P46+P70+P75+P85+P96+P102</f>
        <v>38003</v>
      </c>
      <c r="Q19" s="36">
        <f>Q26+Q46+Q70+Q75+Q85+Q96+Q102+1294</f>
        <v>39297</v>
      </c>
      <c r="R19" s="36">
        <f t="shared" ref="R19:AB19" si="10">R26+R46+R70+R75+R85+R96+R102</f>
        <v>253</v>
      </c>
      <c r="S19" s="36">
        <f t="shared" si="10"/>
        <v>37750</v>
      </c>
      <c r="T19" s="36">
        <f t="shared" si="10"/>
        <v>0</v>
      </c>
      <c r="U19" s="36">
        <f t="shared" si="10"/>
        <v>0</v>
      </c>
      <c r="V19" s="36">
        <f t="shared" si="10"/>
        <v>0</v>
      </c>
      <c r="W19" s="36">
        <f t="shared" si="10"/>
        <v>0</v>
      </c>
      <c r="X19" s="36">
        <f t="shared" si="10"/>
        <v>0</v>
      </c>
      <c r="Y19" s="36">
        <f t="shared" si="10"/>
        <v>0</v>
      </c>
      <c r="Z19" s="36">
        <f t="shared" si="10"/>
        <v>0</v>
      </c>
      <c r="AA19" s="36">
        <f t="shared" si="10"/>
        <v>0</v>
      </c>
      <c r="AB19" s="36">
        <f t="shared" si="10"/>
        <v>0</v>
      </c>
      <c r="AC19" s="96"/>
      <c r="AD19" s="46"/>
      <c r="AE19" s="47"/>
    </row>
    <row r="20" spans="1:32" ht="16.5" customHeight="1">
      <c r="A20" s="3"/>
      <c r="B20" s="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99"/>
      <c r="AD20" s="19"/>
      <c r="AE20" s="45"/>
    </row>
    <row r="21" spans="1:32" ht="48" customHeight="1">
      <c r="A21" s="15"/>
      <c r="B21" s="16" t="s">
        <v>43</v>
      </c>
      <c r="C21" s="34">
        <f>C22</f>
        <v>905189</v>
      </c>
      <c r="D21" s="34">
        <f t="shared" ref="D21:AB21" si="11">D22</f>
        <v>531873</v>
      </c>
      <c r="E21" s="34">
        <f t="shared" si="11"/>
        <v>10105</v>
      </c>
      <c r="F21" s="34">
        <f t="shared" si="11"/>
        <v>521768</v>
      </c>
      <c r="G21" s="34">
        <f t="shared" si="11"/>
        <v>0</v>
      </c>
      <c r="H21" s="34">
        <f t="shared" si="11"/>
        <v>0</v>
      </c>
      <c r="I21" s="34">
        <f t="shared" si="11"/>
        <v>373316</v>
      </c>
      <c r="J21" s="34">
        <f t="shared" si="11"/>
        <v>373316</v>
      </c>
      <c r="K21" s="34">
        <f t="shared" si="11"/>
        <v>373316</v>
      </c>
      <c r="L21" s="34">
        <f t="shared" si="11"/>
        <v>0</v>
      </c>
      <c r="M21" s="34">
        <f t="shared" si="11"/>
        <v>0</v>
      </c>
      <c r="N21" s="34">
        <f t="shared" si="11"/>
        <v>0</v>
      </c>
      <c r="O21" s="34">
        <f t="shared" si="11"/>
        <v>0</v>
      </c>
      <c r="P21" s="34">
        <f t="shared" si="11"/>
        <v>49363</v>
      </c>
      <c r="Q21" s="34">
        <f t="shared" si="11"/>
        <v>47569</v>
      </c>
      <c r="R21" s="34">
        <f>R22</f>
        <v>253</v>
      </c>
      <c r="S21" s="34">
        <f t="shared" si="11"/>
        <v>47316</v>
      </c>
      <c r="T21" s="34">
        <f t="shared" si="11"/>
        <v>0</v>
      </c>
      <c r="U21" s="34">
        <f t="shared" si="11"/>
        <v>0</v>
      </c>
      <c r="V21" s="34">
        <f t="shared" si="11"/>
        <v>1794</v>
      </c>
      <c r="W21" s="34">
        <f t="shared" si="11"/>
        <v>1794</v>
      </c>
      <c r="X21" s="34">
        <f t="shared" si="11"/>
        <v>1794</v>
      </c>
      <c r="Y21" s="34">
        <f t="shared" si="11"/>
        <v>0</v>
      </c>
      <c r="Z21" s="34">
        <f t="shared" si="11"/>
        <v>0</v>
      </c>
      <c r="AA21" s="34">
        <f t="shared" si="11"/>
        <v>0</v>
      </c>
      <c r="AB21" s="34">
        <f t="shared" si="11"/>
        <v>0</v>
      </c>
      <c r="AC21" s="94">
        <f t="shared" si="1"/>
        <v>5.4533362645812096</v>
      </c>
      <c r="AD21" s="20"/>
      <c r="AE21" s="44"/>
      <c r="AF21" s="34">
        <f t="shared" ref="AF21" si="12">AF22</f>
        <v>40</v>
      </c>
    </row>
    <row r="22" spans="1:32" ht="24.75" customHeight="1">
      <c r="A22" s="16" t="s">
        <v>26</v>
      </c>
      <c r="B22" s="2" t="s">
        <v>44</v>
      </c>
      <c r="C22" s="34">
        <f>C23+C28+C67+C72+C81</f>
        <v>905189</v>
      </c>
      <c r="D22" s="34">
        <f t="shared" ref="D22:AB22" si="13">D23+D28+D67+D72+D81</f>
        <v>531873</v>
      </c>
      <c r="E22" s="34">
        <f t="shared" si="13"/>
        <v>10105</v>
      </c>
      <c r="F22" s="34">
        <f t="shared" si="13"/>
        <v>521768</v>
      </c>
      <c r="G22" s="34">
        <f t="shared" si="13"/>
        <v>0</v>
      </c>
      <c r="H22" s="34">
        <f t="shared" si="13"/>
        <v>0</v>
      </c>
      <c r="I22" s="34">
        <f t="shared" si="13"/>
        <v>373316</v>
      </c>
      <c r="J22" s="34">
        <f t="shared" si="13"/>
        <v>373316</v>
      </c>
      <c r="K22" s="34">
        <f t="shared" si="13"/>
        <v>373316</v>
      </c>
      <c r="L22" s="34">
        <f t="shared" si="13"/>
        <v>0</v>
      </c>
      <c r="M22" s="34">
        <f t="shared" si="13"/>
        <v>0</v>
      </c>
      <c r="N22" s="34">
        <f t="shared" si="13"/>
        <v>0</v>
      </c>
      <c r="O22" s="34">
        <f t="shared" si="13"/>
        <v>0</v>
      </c>
      <c r="P22" s="34">
        <f>P23+P28+P67+P72+P81+1294</f>
        <v>49363</v>
      </c>
      <c r="Q22" s="34">
        <f>Q23+Q28+Q67+Q72+Q81+1294</f>
        <v>47569</v>
      </c>
      <c r="R22" s="34">
        <f t="shared" si="13"/>
        <v>253</v>
      </c>
      <c r="S22" s="34">
        <f>S23+S28+S67+S72+S81+1294</f>
        <v>47316</v>
      </c>
      <c r="T22" s="34">
        <f t="shared" si="13"/>
        <v>0</v>
      </c>
      <c r="U22" s="34">
        <f t="shared" si="13"/>
        <v>0</v>
      </c>
      <c r="V22" s="34">
        <f t="shared" si="13"/>
        <v>1794</v>
      </c>
      <c r="W22" s="34">
        <f t="shared" si="13"/>
        <v>1794</v>
      </c>
      <c r="X22" s="34">
        <f t="shared" si="13"/>
        <v>1794</v>
      </c>
      <c r="Y22" s="34">
        <f t="shared" si="13"/>
        <v>0</v>
      </c>
      <c r="Z22" s="34">
        <f t="shared" si="13"/>
        <v>0</v>
      </c>
      <c r="AA22" s="34">
        <f t="shared" si="13"/>
        <v>0</v>
      </c>
      <c r="AB22" s="34">
        <f t="shared" si="13"/>
        <v>0</v>
      </c>
      <c r="AC22" s="94">
        <f t="shared" si="1"/>
        <v>5.4533362645812096</v>
      </c>
      <c r="AD22" s="20">
        <v>0</v>
      </c>
      <c r="AE22" s="44">
        <v>0</v>
      </c>
      <c r="AF22" s="34">
        <f t="shared" ref="AF22" si="14">AF23+AF28+AF67+AF72+AF81</f>
        <v>40</v>
      </c>
    </row>
    <row r="23" spans="1:32">
      <c r="A23" s="24" t="s">
        <v>8</v>
      </c>
      <c r="B23" s="25" t="s">
        <v>45</v>
      </c>
      <c r="C23" s="37">
        <f>C24</f>
        <v>6050</v>
      </c>
      <c r="D23" s="37">
        <f t="shared" ref="D23:AB24" si="15">D24</f>
        <v>6050</v>
      </c>
      <c r="E23" s="37">
        <f t="shared" si="15"/>
        <v>6050</v>
      </c>
      <c r="F23" s="37">
        <f t="shared" si="15"/>
        <v>0</v>
      </c>
      <c r="G23" s="37">
        <f t="shared" si="15"/>
        <v>0</v>
      </c>
      <c r="H23" s="37">
        <f t="shared" si="15"/>
        <v>0</v>
      </c>
      <c r="I23" s="37">
        <f t="shared" si="15"/>
        <v>0</v>
      </c>
      <c r="J23" s="37">
        <f t="shared" si="15"/>
        <v>0</v>
      </c>
      <c r="K23" s="37">
        <f t="shared" si="15"/>
        <v>0</v>
      </c>
      <c r="L23" s="37">
        <f t="shared" si="15"/>
        <v>0</v>
      </c>
      <c r="M23" s="37">
        <f t="shared" si="15"/>
        <v>0</v>
      </c>
      <c r="N23" s="37">
        <f t="shared" si="15"/>
        <v>0</v>
      </c>
      <c r="O23" s="37">
        <f t="shared" si="15"/>
        <v>0</v>
      </c>
      <c r="P23" s="37">
        <f t="shared" si="15"/>
        <v>253</v>
      </c>
      <c r="Q23" s="37">
        <f t="shared" si="15"/>
        <v>253</v>
      </c>
      <c r="R23" s="37">
        <f t="shared" si="15"/>
        <v>253</v>
      </c>
      <c r="S23" s="37">
        <f t="shared" si="15"/>
        <v>0</v>
      </c>
      <c r="T23" s="37">
        <f t="shared" si="15"/>
        <v>0</v>
      </c>
      <c r="U23" s="37">
        <f t="shared" si="15"/>
        <v>0</v>
      </c>
      <c r="V23" s="37">
        <f t="shared" si="15"/>
        <v>0</v>
      </c>
      <c r="W23" s="37">
        <f t="shared" si="15"/>
        <v>0</v>
      </c>
      <c r="X23" s="37">
        <f t="shared" si="15"/>
        <v>0</v>
      </c>
      <c r="Y23" s="37">
        <f t="shared" si="15"/>
        <v>0</v>
      </c>
      <c r="Z23" s="37">
        <f t="shared" si="15"/>
        <v>0</v>
      </c>
      <c r="AA23" s="37">
        <f t="shared" si="15"/>
        <v>0</v>
      </c>
      <c r="AB23" s="37">
        <f t="shared" si="15"/>
        <v>0</v>
      </c>
      <c r="AC23" s="97">
        <f t="shared" si="1"/>
        <v>4.1818181818181817</v>
      </c>
      <c r="AD23" s="48"/>
      <c r="AE23" s="49"/>
      <c r="AF23" s="37">
        <f t="shared" ref="AF23:AF26" si="16">AF24</f>
        <v>1</v>
      </c>
    </row>
    <row r="24" spans="1:32">
      <c r="A24" s="15" t="s">
        <v>38</v>
      </c>
      <c r="B24" s="2" t="s">
        <v>29</v>
      </c>
      <c r="C24" s="34">
        <f>C25</f>
        <v>6050</v>
      </c>
      <c r="D24" s="34">
        <f t="shared" si="15"/>
        <v>6050</v>
      </c>
      <c r="E24" s="34">
        <f t="shared" si="15"/>
        <v>6050</v>
      </c>
      <c r="F24" s="34">
        <f t="shared" si="15"/>
        <v>0</v>
      </c>
      <c r="G24" s="34">
        <f t="shared" si="15"/>
        <v>0</v>
      </c>
      <c r="H24" s="34">
        <f t="shared" si="15"/>
        <v>0</v>
      </c>
      <c r="I24" s="34">
        <f t="shared" si="15"/>
        <v>0</v>
      </c>
      <c r="J24" s="34">
        <f t="shared" si="15"/>
        <v>0</v>
      </c>
      <c r="K24" s="34">
        <f t="shared" si="15"/>
        <v>0</v>
      </c>
      <c r="L24" s="34">
        <f t="shared" si="15"/>
        <v>0</v>
      </c>
      <c r="M24" s="34">
        <f t="shared" si="15"/>
        <v>0</v>
      </c>
      <c r="N24" s="34">
        <f t="shared" si="15"/>
        <v>0</v>
      </c>
      <c r="O24" s="34">
        <f t="shared" si="15"/>
        <v>0</v>
      </c>
      <c r="P24" s="34">
        <f t="shared" si="15"/>
        <v>253</v>
      </c>
      <c r="Q24" s="34">
        <f t="shared" si="15"/>
        <v>253</v>
      </c>
      <c r="R24" s="34">
        <f t="shared" si="15"/>
        <v>253</v>
      </c>
      <c r="S24" s="34">
        <f t="shared" si="15"/>
        <v>0</v>
      </c>
      <c r="T24" s="34">
        <f t="shared" si="15"/>
        <v>0</v>
      </c>
      <c r="U24" s="34">
        <f t="shared" si="15"/>
        <v>0</v>
      </c>
      <c r="V24" s="34">
        <f t="shared" si="15"/>
        <v>0</v>
      </c>
      <c r="W24" s="34">
        <f t="shared" si="15"/>
        <v>0</v>
      </c>
      <c r="X24" s="34">
        <f t="shared" si="15"/>
        <v>0</v>
      </c>
      <c r="Y24" s="34">
        <f t="shared" si="15"/>
        <v>0</v>
      </c>
      <c r="Z24" s="34">
        <f t="shared" si="15"/>
        <v>0</v>
      </c>
      <c r="AA24" s="34">
        <f t="shared" si="15"/>
        <v>0</v>
      </c>
      <c r="AB24" s="34">
        <f t="shared" si="15"/>
        <v>0</v>
      </c>
      <c r="AC24" s="94">
        <f t="shared" si="1"/>
        <v>4.1818181818181817</v>
      </c>
      <c r="AD24" s="20"/>
      <c r="AE24" s="44"/>
      <c r="AF24" s="34">
        <f t="shared" si="16"/>
        <v>1</v>
      </c>
    </row>
    <row r="25" spans="1:32">
      <c r="A25" s="15" t="s">
        <v>36</v>
      </c>
      <c r="B25" s="2" t="s">
        <v>37</v>
      </c>
      <c r="C25" s="34">
        <f>C26</f>
        <v>6050</v>
      </c>
      <c r="D25" s="34">
        <f t="shared" ref="D25:S26" si="17">D26</f>
        <v>6050</v>
      </c>
      <c r="E25" s="34">
        <f t="shared" si="17"/>
        <v>6050</v>
      </c>
      <c r="F25" s="34">
        <f t="shared" si="17"/>
        <v>0</v>
      </c>
      <c r="G25" s="34">
        <f t="shared" si="17"/>
        <v>0</v>
      </c>
      <c r="H25" s="34">
        <f t="shared" si="17"/>
        <v>0</v>
      </c>
      <c r="I25" s="34">
        <f t="shared" si="17"/>
        <v>0</v>
      </c>
      <c r="J25" s="34">
        <f t="shared" si="17"/>
        <v>0</v>
      </c>
      <c r="K25" s="34">
        <f t="shared" si="17"/>
        <v>0</v>
      </c>
      <c r="L25" s="34">
        <f t="shared" si="17"/>
        <v>0</v>
      </c>
      <c r="M25" s="34">
        <f t="shared" si="17"/>
        <v>0</v>
      </c>
      <c r="N25" s="34">
        <f t="shared" si="17"/>
        <v>0</v>
      </c>
      <c r="O25" s="34">
        <f t="shared" si="17"/>
        <v>0</v>
      </c>
      <c r="P25" s="34">
        <f t="shared" si="17"/>
        <v>253</v>
      </c>
      <c r="Q25" s="34">
        <f t="shared" si="17"/>
        <v>253</v>
      </c>
      <c r="R25" s="34">
        <f t="shared" si="17"/>
        <v>253</v>
      </c>
      <c r="S25" s="34">
        <f t="shared" si="17"/>
        <v>0</v>
      </c>
      <c r="T25" s="34">
        <f t="shared" ref="T25:AB26" si="18">T26</f>
        <v>0</v>
      </c>
      <c r="U25" s="34">
        <f t="shared" si="18"/>
        <v>0</v>
      </c>
      <c r="V25" s="34">
        <f t="shared" si="18"/>
        <v>0</v>
      </c>
      <c r="W25" s="34">
        <f t="shared" si="18"/>
        <v>0</v>
      </c>
      <c r="X25" s="34">
        <f t="shared" si="18"/>
        <v>0</v>
      </c>
      <c r="Y25" s="34">
        <f t="shared" si="18"/>
        <v>0</v>
      </c>
      <c r="Z25" s="34">
        <f t="shared" si="18"/>
        <v>0</v>
      </c>
      <c r="AA25" s="34">
        <f t="shared" si="18"/>
        <v>0</v>
      </c>
      <c r="AB25" s="34">
        <f t="shared" si="18"/>
        <v>0</v>
      </c>
      <c r="AC25" s="95">
        <f t="shared" si="1"/>
        <v>4.1818181818181817</v>
      </c>
      <c r="AD25" s="16"/>
      <c r="AE25" s="44"/>
      <c r="AF25" s="34">
        <f t="shared" si="16"/>
        <v>1</v>
      </c>
    </row>
    <row r="26" spans="1:32">
      <c r="A26" s="21" t="s">
        <v>46</v>
      </c>
      <c r="B26" s="56" t="s">
        <v>33</v>
      </c>
      <c r="C26" s="38">
        <f>C27</f>
        <v>6050</v>
      </c>
      <c r="D26" s="38">
        <f t="shared" si="17"/>
        <v>6050</v>
      </c>
      <c r="E26" s="38">
        <f t="shared" si="17"/>
        <v>6050</v>
      </c>
      <c r="F26" s="38">
        <f t="shared" si="17"/>
        <v>0</v>
      </c>
      <c r="G26" s="38">
        <f t="shared" si="17"/>
        <v>0</v>
      </c>
      <c r="H26" s="38">
        <f t="shared" si="17"/>
        <v>0</v>
      </c>
      <c r="I26" s="38">
        <f t="shared" si="17"/>
        <v>0</v>
      </c>
      <c r="J26" s="38">
        <f t="shared" si="17"/>
        <v>0</v>
      </c>
      <c r="K26" s="38">
        <f t="shared" si="17"/>
        <v>0</v>
      </c>
      <c r="L26" s="38">
        <f t="shared" si="17"/>
        <v>0</v>
      </c>
      <c r="M26" s="38">
        <f t="shared" si="17"/>
        <v>0</v>
      </c>
      <c r="N26" s="38">
        <f t="shared" si="17"/>
        <v>0</v>
      </c>
      <c r="O26" s="38">
        <f t="shared" si="17"/>
        <v>0</v>
      </c>
      <c r="P26" s="38">
        <f t="shared" si="17"/>
        <v>253</v>
      </c>
      <c r="Q26" s="38">
        <f t="shared" si="17"/>
        <v>253</v>
      </c>
      <c r="R26" s="38">
        <f t="shared" si="17"/>
        <v>253</v>
      </c>
      <c r="S26" s="38">
        <f t="shared" si="17"/>
        <v>0</v>
      </c>
      <c r="T26" s="38">
        <f t="shared" si="18"/>
        <v>0</v>
      </c>
      <c r="U26" s="38">
        <f t="shared" si="18"/>
        <v>0</v>
      </c>
      <c r="V26" s="38">
        <f t="shared" si="18"/>
        <v>0</v>
      </c>
      <c r="W26" s="38">
        <f t="shared" si="18"/>
        <v>0</v>
      </c>
      <c r="X26" s="38">
        <f t="shared" si="18"/>
        <v>0</v>
      </c>
      <c r="Y26" s="38">
        <f t="shared" si="18"/>
        <v>0</v>
      </c>
      <c r="Z26" s="38">
        <f t="shared" si="18"/>
        <v>0</v>
      </c>
      <c r="AA26" s="38">
        <f t="shared" si="18"/>
        <v>0</v>
      </c>
      <c r="AB26" s="38">
        <f t="shared" si="18"/>
        <v>0</v>
      </c>
      <c r="AC26" s="95">
        <f t="shared" si="1"/>
        <v>4.1818181818181817</v>
      </c>
      <c r="AD26" s="31"/>
      <c r="AE26" s="51"/>
      <c r="AF26" s="38">
        <f t="shared" si="16"/>
        <v>1</v>
      </c>
    </row>
    <row r="27" spans="1:32" ht="47.25" customHeight="1">
      <c r="A27" s="12"/>
      <c r="B27" s="5" t="s">
        <v>50</v>
      </c>
      <c r="C27" s="39">
        <f t="shared" ref="C27" si="19">D27+I27</f>
        <v>6050</v>
      </c>
      <c r="D27" s="39">
        <f t="shared" ref="D27" si="20">SUM(E27:H27)</f>
        <v>6050</v>
      </c>
      <c r="E27" s="35">
        <v>6050</v>
      </c>
      <c r="F27" s="35"/>
      <c r="G27" s="35"/>
      <c r="H27" s="35"/>
      <c r="I27" s="35"/>
      <c r="J27" s="35"/>
      <c r="K27" s="35"/>
      <c r="L27" s="35"/>
      <c r="M27" s="35"/>
      <c r="N27" s="35"/>
      <c r="O27" s="35"/>
      <c r="P27" s="39">
        <f t="shared" ref="P27" si="21">Q27+V27</f>
        <v>253</v>
      </c>
      <c r="Q27" s="39">
        <f t="shared" ref="Q27" si="22">R27+S27+T27+U27</f>
        <v>253</v>
      </c>
      <c r="R27" s="106">
        <v>253</v>
      </c>
      <c r="S27" s="35"/>
      <c r="T27" s="35"/>
      <c r="U27" s="35"/>
      <c r="V27" s="35"/>
      <c r="W27" s="35"/>
      <c r="X27" s="35"/>
      <c r="Y27" s="35"/>
      <c r="Z27" s="35"/>
      <c r="AA27" s="35"/>
      <c r="AB27" s="35"/>
      <c r="AC27" s="95">
        <f t="shared" si="1"/>
        <v>4.1818181818181817</v>
      </c>
      <c r="AD27" s="12" t="s">
        <v>258</v>
      </c>
      <c r="AE27" s="45"/>
      <c r="AF27">
        <v>1</v>
      </c>
    </row>
    <row r="28" spans="1:32" ht="34.799999999999997">
      <c r="A28" s="26" t="s">
        <v>57</v>
      </c>
      <c r="B28" s="25" t="s">
        <v>58</v>
      </c>
      <c r="C28" s="37">
        <f>C29</f>
        <v>444864</v>
      </c>
      <c r="D28" s="37">
        <f t="shared" ref="D28:AB29" si="23">D29</f>
        <v>444864</v>
      </c>
      <c r="E28" s="37">
        <f t="shared" si="23"/>
        <v>0</v>
      </c>
      <c r="F28" s="37">
        <f t="shared" si="23"/>
        <v>444864</v>
      </c>
      <c r="G28" s="37">
        <f t="shared" si="23"/>
        <v>0</v>
      </c>
      <c r="H28" s="37">
        <f t="shared" si="23"/>
        <v>0</v>
      </c>
      <c r="I28" s="37">
        <f t="shared" si="23"/>
        <v>0</v>
      </c>
      <c r="J28" s="37">
        <f t="shared" si="23"/>
        <v>0</v>
      </c>
      <c r="K28" s="37">
        <f t="shared" si="23"/>
        <v>0</v>
      </c>
      <c r="L28" s="37">
        <f t="shared" si="23"/>
        <v>0</v>
      </c>
      <c r="M28" s="37">
        <f t="shared" si="23"/>
        <v>0</v>
      </c>
      <c r="N28" s="37">
        <f t="shared" si="23"/>
        <v>0</v>
      </c>
      <c r="O28" s="37">
        <f t="shared" si="23"/>
        <v>0</v>
      </c>
      <c r="P28" s="37">
        <f t="shared" si="23"/>
        <v>26119</v>
      </c>
      <c r="Q28" s="37">
        <f t="shared" si="23"/>
        <v>26119</v>
      </c>
      <c r="R28" s="37">
        <f t="shared" si="23"/>
        <v>0</v>
      </c>
      <c r="S28" s="37">
        <f t="shared" si="23"/>
        <v>26119</v>
      </c>
      <c r="T28" s="37">
        <f t="shared" si="23"/>
        <v>0</v>
      </c>
      <c r="U28" s="37">
        <f t="shared" si="23"/>
        <v>0</v>
      </c>
      <c r="V28" s="37">
        <f t="shared" si="23"/>
        <v>0</v>
      </c>
      <c r="W28" s="37">
        <f t="shared" si="23"/>
        <v>0</v>
      </c>
      <c r="X28" s="37">
        <f t="shared" si="23"/>
        <v>0</v>
      </c>
      <c r="Y28" s="37">
        <f t="shared" si="23"/>
        <v>0</v>
      </c>
      <c r="Z28" s="37">
        <f t="shared" si="23"/>
        <v>0</v>
      </c>
      <c r="AA28" s="37">
        <f t="shared" si="23"/>
        <v>0</v>
      </c>
      <c r="AB28" s="37">
        <f t="shared" si="23"/>
        <v>0</v>
      </c>
      <c r="AC28" s="97">
        <f t="shared" si="1"/>
        <v>5.8712325564666958</v>
      </c>
      <c r="AD28" s="26"/>
      <c r="AE28" s="49"/>
      <c r="AF28" s="37">
        <f t="shared" ref="AF28:AF29" si="24">AF29</f>
        <v>30</v>
      </c>
    </row>
    <row r="29" spans="1:32">
      <c r="A29" s="15" t="s">
        <v>38</v>
      </c>
      <c r="B29" s="2" t="s">
        <v>29</v>
      </c>
      <c r="C29" s="34">
        <f>C30</f>
        <v>444864</v>
      </c>
      <c r="D29" s="34">
        <f t="shared" si="23"/>
        <v>444864</v>
      </c>
      <c r="E29" s="34">
        <f t="shared" si="23"/>
        <v>0</v>
      </c>
      <c r="F29" s="34">
        <f t="shared" si="23"/>
        <v>444864</v>
      </c>
      <c r="G29" s="34">
        <f t="shared" si="23"/>
        <v>0</v>
      </c>
      <c r="H29" s="34">
        <f t="shared" si="23"/>
        <v>0</v>
      </c>
      <c r="I29" s="34">
        <f t="shared" si="23"/>
        <v>0</v>
      </c>
      <c r="J29" s="34">
        <f t="shared" si="23"/>
        <v>0</v>
      </c>
      <c r="K29" s="34">
        <f t="shared" si="23"/>
        <v>0</v>
      </c>
      <c r="L29" s="34">
        <f t="shared" si="23"/>
        <v>0</v>
      </c>
      <c r="M29" s="34">
        <f t="shared" si="23"/>
        <v>0</v>
      </c>
      <c r="N29" s="34">
        <f t="shared" si="23"/>
        <v>0</v>
      </c>
      <c r="O29" s="34">
        <f t="shared" si="23"/>
        <v>0</v>
      </c>
      <c r="P29" s="34">
        <f t="shared" si="23"/>
        <v>26119</v>
      </c>
      <c r="Q29" s="34">
        <f t="shared" si="23"/>
        <v>26119</v>
      </c>
      <c r="R29" s="34">
        <f t="shared" si="23"/>
        <v>0</v>
      </c>
      <c r="S29" s="34">
        <f t="shared" si="23"/>
        <v>26119</v>
      </c>
      <c r="T29" s="34">
        <f t="shared" si="23"/>
        <v>0</v>
      </c>
      <c r="U29" s="34">
        <f t="shared" si="23"/>
        <v>0</v>
      </c>
      <c r="V29" s="34">
        <f t="shared" si="23"/>
        <v>0</v>
      </c>
      <c r="W29" s="34">
        <f t="shared" si="23"/>
        <v>0</v>
      </c>
      <c r="X29" s="34">
        <f t="shared" si="23"/>
        <v>0</v>
      </c>
      <c r="Y29" s="34">
        <f t="shared" si="23"/>
        <v>0</v>
      </c>
      <c r="Z29" s="34">
        <f t="shared" si="23"/>
        <v>0</v>
      </c>
      <c r="AA29" s="34">
        <f t="shared" si="23"/>
        <v>0</v>
      </c>
      <c r="AB29" s="34">
        <f t="shared" si="23"/>
        <v>0</v>
      </c>
      <c r="AC29" s="94">
        <f t="shared" si="1"/>
        <v>5.8712325564666958</v>
      </c>
      <c r="AD29" s="16"/>
      <c r="AE29" s="44"/>
      <c r="AF29" s="34">
        <f t="shared" si="24"/>
        <v>30</v>
      </c>
    </row>
    <row r="30" spans="1:32">
      <c r="A30" s="16" t="s">
        <v>36</v>
      </c>
      <c r="B30" s="2" t="s">
        <v>37</v>
      </c>
      <c r="C30" s="34">
        <f>C31+C46</f>
        <v>444864</v>
      </c>
      <c r="D30" s="34">
        <f t="shared" ref="D30:AB30" si="25">D31+D46</f>
        <v>444864</v>
      </c>
      <c r="E30" s="34">
        <f t="shared" si="25"/>
        <v>0</v>
      </c>
      <c r="F30" s="34">
        <f t="shared" si="25"/>
        <v>444864</v>
      </c>
      <c r="G30" s="34">
        <f t="shared" si="25"/>
        <v>0</v>
      </c>
      <c r="H30" s="34">
        <f t="shared" si="25"/>
        <v>0</v>
      </c>
      <c r="I30" s="34">
        <f t="shared" si="25"/>
        <v>0</v>
      </c>
      <c r="J30" s="34">
        <f t="shared" si="25"/>
        <v>0</v>
      </c>
      <c r="K30" s="34">
        <f t="shared" si="25"/>
        <v>0</v>
      </c>
      <c r="L30" s="34">
        <f t="shared" si="25"/>
        <v>0</v>
      </c>
      <c r="M30" s="34">
        <f t="shared" si="25"/>
        <v>0</v>
      </c>
      <c r="N30" s="34">
        <f t="shared" si="25"/>
        <v>0</v>
      </c>
      <c r="O30" s="34">
        <f t="shared" si="25"/>
        <v>0</v>
      </c>
      <c r="P30" s="34">
        <f t="shared" si="25"/>
        <v>26119</v>
      </c>
      <c r="Q30" s="34">
        <f t="shared" si="25"/>
        <v>26119</v>
      </c>
      <c r="R30" s="34">
        <f t="shared" si="25"/>
        <v>0</v>
      </c>
      <c r="S30" s="34">
        <f t="shared" si="25"/>
        <v>26119</v>
      </c>
      <c r="T30" s="34">
        <f t="shared" si="25"/>
        <v>0</v>
      </c>
      <c r="U30" s="34">
        <f t="shared" si="25"/>
        <v>0</v>
      </c>
      <c r="V30" s="34">
        <f t="shared" si="25"/>
        <v>0</v>
      </c>
      <c r="W30" s="34">
        <f t="shared" si="25"/>
        <v>0</v>
      </c>
      <c r="X30" s="34">
        <f t="shared" si="25"/>
        <v>0</v>
      </c>
      <c r="Y30" s="34">
        <f t="shared" si="25"/>
        <v>0</v>
      </c>
      <c r="Z30" s="34">
        <f t="shared" si="25"/>
        <v>0</v>
      </c>
      <c r="AA30" s="34">
        <f t="shared" si="25"/>
        <v>0</v>
      </c>
      <c r="AB30" s="34">
        <f t="shared" si="25"/>
        <v>0</v>
      </c>
      <c r="AC30" s="94">
        <f t="shared" ref="AC30:AC50" si="26">P30/C30*100</f>
        <v>5.8712325564666958</v>
      </c>
      <c r="AD30" s="16"/>
      <c r="AE30" s="44"/>
      <c r="AF30" s="34">
        <f t="shared" ref="AF30" si="27">AF31+AF46</f>
        <v>30</v>
      </c>
    </row>
    <row r="31" spans="1:32">
      <c r="A31" s="21" t="s">
        <v>52</v>
      </c>
      <c r="B31" s="56" t="s">
        <v>32</v>
      </c>
      <c r="C31" s="38">
        <f>C32+C33+C41</f>
        <v>299607</v>
      </c>
      <c r="D31" s="38">
        <f t="shared" ref="D31:AB31" si="28">D32+D33+D41</f>
        <v>299607</v>
      </c>
      <c r="E31" s="38">
        <f t="shared" si="28"/>
        <v>0</v>
      </c>
      <c r="F31" s="38">
        <f t="shared" si="28"/>
        <v>299607</v>
      </c>
      <c r="G31" s="38">
        <f t="shared" si="28"/>
        <v>0</v>
      </c>
      <c r="H31" s="38">
        <f t="shared" si="28"/>
        <v>0</v>
      </c>
      <c r="I31" s="38">
        <f t="shared" si="28"/>
        <v>0</v>
      </c>
      <c r="J31" s="38">
        <f t="shared" si="28"/>
        <v>0</v>
      </c>
      <c r="K31" s="38">
        <f t="shared" si="28"/>
        <v>0</v>
      </c>
      <c r="L31" s="38">
        <f t="shared" si="28"/>
        <v>0</v>
      </c>
      <c r="M31" s="38">
        <f t="shared" si="28"/>
        <v>0</v>
      </c>
      <c r="N31" s="38">
        <f t="shared" si="28"/>
        <v>0</v>
      </c>
      <c r="O31" s="38">
        <f t="shared" si="28"/>
        <v>0</v>
      </c>
      <c r="P31" s="38">
        <f t="shared" si="28"/>
        <v>8272</v>
      </c>
      <c r="Q31" s="38">
        <f t="shared" si="28"/>
        <v>8272</v>
      </c>
      <c r="R31" s="38">
        <f t="shared" si="28"/>
        <v>0</v>
      </c>
      <c r="S31" s="38">
        <f t="shared" si="28"/>
        <v>8272</v>
      </c>
      <c r="T31" s="38">
        <f t="shared" si="28"/>
        <v>0</v>
      </c>
      <c r="U31" s="38">
        <f t="shared" si="28"/>
        <v>0</v>
      </c>
      <c r="V31" s="38">
        <f t="shared" si="28"/>
        <v>0</v>
      </c>
      <c r="W31" s="38">
        <f t="shared" si="28"/>
        <v>0</v>
      </c>
      <c r="X31" s="38">
        <f t="shared" si="28"/>
        <v>0</v>
      </c>
      <c r="Y31" s="38">
        <f t="shared" si="28"/>
        <v>0</v>
      </c>
      <c r="Z31" s="38">
        <f t="shared" si="28"/>
        <v>0</v>
      </c>
      <c r="AA31" s="38">
        <f t="shared" si="28"/>
        <v>0</v>
      </c>
      <c r="AB31" s="38">
        <f t="shared" si="28"/>
        <v>0</v>
      </c>
      <c r="AC31" s="94">
        <f t="shared" si="26"/>
        <v>2.7609501780666004</v>
      </c>
      <c r="AD31" s="31"/>
      <c r="AE31" s="51"/>
      <c r="AF31" s="38">
        <f t="shared" ref="AF31" si="29">AF32+AF33+AF41</f>
        <v>12</v>
      </c>
    </row>
    <row r="32" spans="1:32" ht="36">
      <c r="A32" s="12">
        <v>1</v>
      </c>
      <c r="B32" s="5" t="s">
        <v>127</v>
      </c>
      <c r="C32" s="39">
        <f t="shared" ref="C32" si="30">D32+I32</f>
        <v>9000</v>
      </c>
      <c r="D32" s="39">
        <f t="shared" ref="D32" si="31">SUM(E32:H32)</f>
        <v>9000</v>
      </c>
      <c r="E32" s="35"/>
      <c r="F32" s="35">
        <v>9000</v>
      </c>
      <c r="G32" s="35"/>
      <c r="H32" s="35"/>
      <c r="I32" s="35"/>
      <c r="J32" s="35"/>
      <c r="K32" s="35"/>
      <c r="L32" s="35"/>
      <c r="M32" s="35"/>
      <c r="N32" s="35"/>
      <c r="O32" s="35"/>
      <c r="P32" s="35"/>
      <c r="Q32" s="35"/>
      <c r="R32" s="35"/>
      <c r="S32" s="35"/>
      <c r="T32" s="35"/>
      <c r="U32" s="35"/>
      <c r="V32" s="35"/>
      <c r="W32" s="35"/>
      <c r="X32" s="35"/>
      <c r="Y32" s="35"/>
      <c r="Z32" s="35"/>
      <c r="AA32" s="35"/>
      <c r="AB32" s="35"/>
      <c r="AC32" s="95">
        <f t="shared" si="26"/>
        <v>0</v>
      </c>
      <c r="AD32" s="12" t="s">
        <v>315</v>
      </c>
      <c r="AE32" s="45"/>
      <c r="AF32">
        <v>1</v>
      </c>
    </row>
    <row r="33" spans="1:32" ht="70.5" customHeight="1">
      <c r="A33" s="16">
        <v>2</v>
      </c>
      <c r="B33" s="2" t="s">
        <v>118</v>
      </c>
      <c r="C33" s="34">
        <f>SUM(C34:C40)</f>
        <v>54780</v>
      </c>
      <c r="D33" s="34">
        <f t="shared" ref="D33:AB33" si="32">SUM(D34:D40)</f>
        <v>54780</v>
      </c>
      <c r="E33" s="34">
        <f t="shared" si="32"/>
        <v>0</v>
      </c>
      <c r="F33" s="34">
        <f t="shared" si="32"/>
        <v>54780</v>
      </c>
      <c r="G33" s="34">
        <f t="shared" si="32"/>
        <v>0</v>
      </c>
      <c r="H33" s="34">
        <f t="shared" si="32"/>
        <v>0</v>
      </c>
      <c r="I33" s="34">
        <f t="shared" si="32"/>
        <v>0</v>
      </c>
      <c r="J33" s="34">
        <f t="shared" si="32"/>
        <v>0</v>
      </c>
      <c r="K33" s="34">
        <f t="shared" si="32"/>
        <v>0</v>
      </c>
      <c r="L33" s="34">
        <f t="shared" si="32"/>
        <v>0</v>
      </c>
      <c r="M33" s="34">
        <f t="shared" si="32"/>
        <v>0</v>
      </c>
      <c r="N33" s="34">
        <f t="shared" si="32"/>
        <v>0</v>
      </c>
      <c r="O33" s="34">
        <f t="shared" si="32"/>
        <v>0</v>
      </c>
      <c r="P33" s="34">
        <f t="shared" si="32"/>
        <v>5992</v>
      </c>
      <c r="Q33" s="34">
        <f t="shared" si="32"/>
        <v>5992</v>
      </c>
      <c r="R33" s="34">
        <f t="shared" si="32"/>
        <v>0</v>
      </c>
      <c r="S33" s="34">
        <f t="shared" si="32"/>
        <v>5992</v>
      </c>
      <c r="T33" s="34">
        <f t="shared" si="32"/>
        <v>0</v>
      </c>
      <c r="U33" s="34">
        <f t="shared" si="32"/>
        <v>0</v>
      </c>
      <c r="V33" s="34">
        <f t="shared" si="32"/>
        <v>0</v>
      </c>
      <c r="W33" s="34">
        <f t="shared" si="32"/>
        <v>0</v>
      </c>
      <c r="X33" s="34">
        <f t="shared" si="32"/>
        <v>0</v>
      </c>
      <c r="Y33" s="34">
        <f t="shared" si="32"/>
        <v>0</v>
      </c>
      <c r="Z33" s="34">
        <f t="shared" si="32"/>
        <v>0</v>
      </c>
      <c r="AA33" s="34">
        <f t="shared" si="32"/>
        <v>0</v>
      </c>
      <c r="AB33" s="34">
        <f t="shared" si="32"/>
        <v>0</v>
      </c>
      <c r="AC33" s="94">
        <f t="shared" si="26"/>
        <v>10.938298649142023</v>
      </c>
      <c r="AD33" s="16"/>
      <c r="AE33" s="44"/>
      <c r="AF33" s="34">
        <f t="shared" ref="AF33" si="33">SUM(AF34:AF40)</f>
        <v>7</v>
      </c>
    </row>
    <row r="34" spans="1:32" ht="63" customHeight="1">
      <c r="A34" s="17"/>
      <c r="B34" s="18" t="s">
        <v>304</v>
      </c>
      <c r="C34" s="36">
        <f t="shared" ref="C34:C40" si="34">D34+I34</f>
        <v>5000</v>
      </c>
      <c r="D34" s="36">
        <f t="shared" ref="D34:D40" si="35">SUM(E34:H34)</f>
        <v>5000</v>
      </c>
      <c r="E34" s="36"/>
      <c r="F34" s="36">
        <v>5000</v>
      </c>
      <c r="G34" s="36"/>
      <c r="H34" s="36"/>
      <c r="I34" s="36"/>
      <c r="J34" s="36"/>
      <c r="K34" s="36"/>
      <c r="L34" s="36"/>
      <c r="M34" s="36"/>
      <c r="N34" s="36"/>
      <c r="O34" s="36"/>
      <c r="P34" s="36">
        <f t="shared" ref="P34:P40" si="36">Q34+V34</f>
        <v>1216</v>
      </c>
      <c r="Q34" s="36">
        <f t="shared" ref="Q34:Q40" si="37">R34+S34+T34+U34</f>
        <v>1216</v>
      </c>
      <c r="R34" s="36"/>
      <c r="S34" s="113">
        <v>1216</v>
      </c>
      <c r="T34" s="36"/>
      <c r="U34" s="36"/>
      <c r="V34" s="36"/>
      <c r="W34" s="36"/>
      <c r="X34" s="36"/>
      <c r="Y34" s="36"/>
      <c r="Z34" s="36"/>
      <c r="AA34" s="36"/>
      <c r="AB34" s="36"/>
      <c r="AC34" s="95">
        <f t="shared" si="26"/>
        <v>24.32</v>
      </c>
      <c r="AD34" s="30" t="s">
        <v>261</v>
      </c>
      <c r="AE34" s="47"/>
      <c r="AF34">
        <v>1</v>
      </c>
    </row>
    <row r="35" spans="1:32" ht="54">
      <c r="A35" s="17"/>
      <c r="B35" s="18" t="s">
        <v>128</v>
      </c>
      <c r="C35" s="36">
        <f t="shared" si="34"/>
        <v>3000</v>
      </c>
      <c r="D35" s="36">
        <f t="shared" si="35"/>
        <v>3000</v>
      </c>
      <c r="E35" s="36"/>
      <c r="F35" s="36">
        <v>3000</v>
      </c>
      <c r="G35" s="36"/>
      <c r="H35" s="36"/>
      <c r="I35" s="36"/>
      <c r="J35" s="36"/>
      <c r="K35" s="36"/>
      <c r="L35" s="36"/>
      <c r="M35" s="36"/>
      <c r="N35" s="36"/>
      <c r="O35" s="36"/>
      <c r="P35" s="36">
        <f t="shared" si="36"/>
        <v>0</v>
      </c>
      <c r="Q35" s="36">
        <f t="shared" si="37"/>
        <v>0</v>
      </c>
      <c r="R35" s="36"/>
      <c r="S35" s="36"/>
      <c r="T35" s="36"/>
      <c r="U35" s="36"/>
      <c r="V35" s="36"/>
      <c r="W35" s="36"/>
      <c r="X35" s="36"/>
      <c r="Y35" s="36"/>
      <c r="Z35" s="36"/>
      <c r="AA35" s="36"/>
      <c r="AB35" s="36"/>
      <c r="AC35" s="95">
        <f t="shared" si="26"/>
        <v>0</v>
      </c>
      <c r="AD35" s="30" t="s">
        <v>266</v>
      </c>
      <c r="AE35" s="47"/>
      <c r="AF35">
        <v>1</v>
      </c>
    </row>
    <row r="36" spans="1:32" ht="54">
      <c r="A36" s="17"/>
      <c r="B36" s="18" t="s">
        <v>129</v>
      </c>
      <c r="C36" s="36">
        <f t="shared" si="34"/>
        <v>9780</v>
      </c>
      <c r="D36" s="36">
        <f t="shared" si="35"/>
        <v>9780</v>
      </c>
      <c r="E36" s="36"/>
      <c r="F36" s="36">
        <v>9780</v>
      </c>
      <c r="G36" s="36"/>
      <c r="H36" s="36"/>
      <c r="I36" s="36"/>
      <c r="J36" s="36"/>
      <c r="K36" s="36"/>
      <c r="L36" s="36"/>
      <c r="M36" s="36"/>
      <c r="N36" s="36"/>
      <c r="O36" s="36"/>
      <c r="P36" s="36">
        <f t="shared" si="36"/>
        <v>0</v>
      </c>
      <c r="Q36" s="36">
        <f t="shared" si="37"/>
        <v>0</v>
      </c>
      <c r="R36" s="36"/>
      <c r="S36" s="36"/>
      <c r="T36" s="36"/>
      <c r="U36" s="36"/>
      <c r="V36" s="36"/>
      <c r="W36" s="36"/>
      <c r="X36" s="36"/>
      <c r="Y36" s="36"/>
      <c r="Z36" s="36"/>
      <c r="AA36" s="36"/>
      <c r="AB36" s="36"/>
      <c r="AC36" s="95">
        <f t="shared" si="26"/>
        <v>0</v>
      </c>
      <c r="AD36" s="30" t="s">
        <v>313</v>
      </c>
      <c r="AE36" s="47"/>
      <c r="AF36">
        <v>1</v>
      </c>
    </row>
    <row r="37" spans="1:32" ht="54">
      <c r="A37" s="17"/>
      <c r="B37" s="18" t="s">
        <v>130</v>
      </c>
      <c r="C37" s="36">
        <f t="shared" si="34"/>
        <v>16000</v>
      </c>
      <c r="D37" s="36">
        <f t="shared" si="35"/>
        <v>16000</v>
      </c>
      <c r="E37" s="36"/>
      <c r="F37" s="36">
        <v>16000</v>
      </c>
      <c r="G37" s="36"/>
      <c r="H37" s="36"/>
      <c r="I37" s="36"/>
      <c r="J37" s="36"/>
      <c r="K37" s="36"/>
      <c r="L37" s="36"/>
      <c r="M37" s="36"/>
      <c r="N37" s="36"/>
      <c r="O37" s="36"/>
      <c r="P37" s="36">
        <f t="shared" si="36"/>
        <v>646</v>
      </c>
      <c r="Q37" s="36">
        <f t="shared" si="37"/>
        <v>646</v>
      </c>
      <c r="R37" s="36"/>
      <c r="S37" s="113">
        <v>646</v>
      </c>
      <c r="T37" s="36"/>
      <c r="U37" s="36"/>
      <c r="V37" s="36"/>
      <c r="W37" s="36"/>
      <c r="X37" s="36"/>
      <c r="Y37" s="36"/>
      <c r="Z37" s="36"/>
      <c r="AA37" s="36"/>
      <c r="AB37" s="36"/>
      <c r="AC37" s="98">
        <f t="shared" si="26"/>
        <v>4.0375000000000005</v>
      </c>
      <c r="AD37" s="30" t="s">
        <v>315</v>
      </c>
      <c r="AE37" s="47"/>
      <c r="AF37">
        <v>1</v>
      </c>
    </row>
    <row r="38" spans="1:32" ht="54">
      <c r="A38" s="17"/>
      <c r="B38" s="18" t="s">
        <v>316</v>
      </c>
      <c r="C38" s="36">
        <f t="shared" si="34"/>
        <v>10000</v>
      </c>
      <c r="D38" s="36">
        <f t="shared" si="35"/>
        <v>10000</v>
      </c>
      <c r="E38" s="36"/>
      <c r="F38" s="36">
        <v>10000</v>
      </c>
      <c r="G38" s="36"/>
      <c r="H38" s="36"/>
      <c r="I38" s="36"/>
      <c r="J38" s="36"/>
      <c r="K38" s="36"/>
      <c r="L38" s="36"/>
      <c r="M38" s="36"/>
      <c r="N38" s="36"/>
      <c r="O38" s="36"/>
      <c r="P38" s="36">
        <f t="shared" si="36"/>
        <v>3830</v>
      </c>
      <c r="Q38" s="36">
        <f t="shared" si="37"/>
        <v>3830</v>
      </c>
      <c r="R38" s="36"/>
      <c r="S38" s="113">
        <v>3830</v>
      </c>
      <c r="T38" s="36"/>
      <c r="U38" s="36"/>
      <c r="V38" s="36"/>
      <c r="W38" s="36"/>
      <c r="X38" s="36"/>
      <c r="Y38" s="36"/>
      <c r="Z38" s="36"/>
      <c r="AA38" s="36"/>
      <c r="AB38" s="36"/>
      <c r="AC38" s="98">
        <f t="shared" si="26"/>
        <v>38.299999999999997</v>
      </c>
      <c r="AD38" s="30" t="s">
        <v>261</v>
      </c>
      <c r="AE38" s="47"/>
      <c r="AF38">
        <v>1</v>
      </c>
    </row>
    <row r="39" spans="1:32" ht="54">
      <c r="A39" s="17"/>
      <c r="B39" s="18" t="s">
        <v>131</v>
      </c>
      <c r="C39" s="36">
        <f t="shared" si="34"/>
        <v>5000</v>
      </c>
      <c r="D39" s="36">
        <f t="shared" si="35"/>
        <v>5000</v>
      </c>
      <c r="E39" s="36"/>
      <c r="F39" s="36">
        <v>5000</v>
      </c>
      <c r="G39" s="36"/>
      <c r="H39" s="36"/>
      <c r="I39" s="36"/>
      <c r="J39" s="36"/>
      <c r="K39" s="36"/>
      <c r="L39" s="36"/>
      <c r="M39" s="36"/>
      <c r="N39" s="36"/>
      <c r="O39" s="36"/>
      <c r="P39" s="36">
        <f t="shared" si="36"/>
        <v>0</v>
      </c>
      <c r="Q39" s="36">
        <f t="shared" si="37"/>
        <v>0</v>
      </c>
      <c r="R39" s="36"/>
      <c r="S39" s="107"/>
      <c r="T39" s="36"/>
      <c r="U39" s="36"/>
      <c r="V39" s="36"/>
      <c r="W39" s="36"/>
      <c r="X39" s="36"/>
      <c r="Y39" s="36"/>
      <c r="Z39" s="36"/>
      <c r="AA39" s="36"/>
      <c r="AB39" s="36"/>
      <c r="AC39" s="98">
        <f t="shared" si="26"/>
        <v>0</v>
      </c>
      <c r="AD39" s="30" t="s">
        <v>264</v>
      </c>
      <c r="AE39" s="47"/>
      <c r="AF39">
        <v>1</v>
      </c>
    </row>
    <row r="40" spans="1:32" ht="69.75" customHeight="1">
      <c r="A40" s="17"/>
      <c r="B40" s="18" t="s">
        <v>303</v>
      </c>
      <c r="C40" s="36">
        <f t="shared" si="34"/>
        <v>6000</v>
      </c>
      <c r="D40" s="36">
        <f t="shared" si="35"/>
        <v>6000</v>
      </c>
      <c r="E40" s="36"/>
      <c r="F40" s="36">
        <v>6000</v>
      </c>
      <c r="G40" s="36"/>
      <c r="H40" s="36"/>
      <c r="I40" s="36"/>
      <c r="J40" s="36"/>
      <c r="K40" s="36"/>
      <c r="L40" s="36"/>
      <c r="M40" s="36"/>
      <c r="N40" s="36"/>
      <c r="O40" s="36"/>
      <c r="P40" s="36">
        <f t="shared" si="36"/>
        <v>300</v>
      </c>
      <c r="Q40" s="36">
        <f t="shared" si="37"/>
        <v>300</v>
      </c>
      <c r="R40" s="36"/>
      <c r="S40" s="113">
        <v>300</v>
      </c>
      <c r="T40" s="36"/>
      <c r="U40" s="36"/>
      <c r="V40" s="36"/>
      <c r="W40" s="36"/>
      <c r="X40" s="36"/>
      <c r="Y40" s="36"/>
      <c r="Z40" s="36"/>
      <c r="AA40" s="36"/>
      <c r="AB40" s="36"/>
      <c r="AC40" s="98">
        <f t="shared" si="26"/>
        <v>5</v>
      </c>
      <c r="AD40" s="30" t="s">
        <v>265</v>
      </c>
      <c r="AE40" s="47"/>
      <c r="AF40">
        <v>1</v>
      </c>
    </row>
    <row r="41" spans="1:32" ht="52.2">
      <c r="A41" s="16">
        <v>3</v>
      </c>
      <c r="B41" s="2" t="s">
        <v>132</v>
      </c>
      <c r="C41" s="34">
        <f>SUM(C42:C45)</f>
        <v>235827</v>
      </c>
      <c r="D41" s="34">
        <f t="shared" ref="D41:AB41" si="38">SUM(D42:D45)</f>
        <v>235827</v>
      </c>
      <c r="E41" s="34">
        <f t="shared" si="38"/>
        <v>0</v>
      </c>
      <c r="F41" s="34">
        <f t="shared" si="38"/>
        <v>235827</v>
      </c>
      <c r="G41" s="34">
        <f t="shared" si="38"/>
        <v>0</v>
      </c>
      <c r="H41" s="34">
        <f t="shared" si="38"/>
        <v>0</v>
      </c>
      <c r="I41" s="34">
        <f t="shared" si="38"/>
        <v>0</v>
      </c>
      <c r="J41" s="34">
        <f t="shared" si="38"/>
        <v>0</v>
      </c>
      <c r="K41" s="34">
        <f t="shared" si="38"/>
        <v>0</v>
      </c>
      <c r="L41" s="34">
        <f t="shared" si="38"/>
        <v>0</v>
      </c>
      <c r="M41" s="34">
        <f t="shared" si="38"/>
        <v>0</v>
      </c>
      <c r="N41" s="34">
        <f t="shared" si="38"/>
        <v>0</v>
      </c>
      <c r="O41" s="34">
        <f t="shared" si="38"/>
        <v>0</v>
      </c>
      <c r="P41" s="34">
        <f t="shared" si="38"/>
        <v>2280</v>
      </c>
      <c r="Q41" s="34">
        <f t="shared" si="38"/>
        <v>2280</v>
      </c>
      <c r="R41" s="34">
        <f t="shared" si="38"/>
        <v>0</v>
      </c>
      <c r="S41" s="34">
        <f t="shared" si="38"/>
        <v>2280</v>
      </c>
      <c r="T41" s="34">
        <f t="shared" si="38"/>
        <v>0</v>
      </c>
      <c r="U41" s="34">
        <f t="shared" si="38"/>
        <v>0</v>
      </c>
      <c r="V41" s="34">
        <f t="shared" si="38"/>
        <v>0</v>
      </c>
      <c r="W41" s="34">
        <f t="shared" si="38"/>
        <v>0</v>
      </c>
      <c r="X41" s="34">
        <f t="shared" si="38"/>
        <v>0</v>
      </c>
      <c r="Y41" s="34">
        <f t="shared" si="38"/>
        <v>0</v>
      </c>
      <c r="Z41" s="34">
        <f t="shared" si="38"/>
        <v>0</v>
      </c>
      <c r="AA41" s="34">
        <f t="shared" si="38"/>
        <v>0</v>
      </c>
      <c r="AB41" s="34">
        <f t="shared" si="38"/>
        <v>0</v>
      </c>
      <c r="AC41" s="95">
        <f t="shared" si="26"/>
        <v>0.96681041611011465</v>
      </c>
      <c r="AD41" s="16"/>
      <c r="AE41" s="44"/>
      <c r="AF41" s="34">
        <f t="shared" ref="AF41" si="39">SUM(AF42:AF45)</f>
        <v>4</v>
      </c>
    </row>
    <row r="42" spans="1:32" ht="82.5" customHeight="1">
      <c r="A42" s="17"/>
      <c r="B42" s="18" t="s">
        <v>133</v>
      </c>
      <c r="C42" s="36">
        <f t="shared" ref="C42:C45" si="40">D42+I42</f>
        <v>27553</v>
      </c>
      <c r="D42" s="36">
        <f t="shared" ref="D42:D45" si="41">SUM(E42:H42)</f>
        <v>27553</v>
      </c>
      <c r="E42" s="36"/>
      <c r="F42" s="36">
        <v>27553</v>
      </c>
      <c r="G42" s="36"/>
      <c r="H42" s="36"/>
      <c r="I42" s="36"/>
      <c r="J42" s="36"/>
      <c r="K42" s="36"/>
      <c r="L42" s="36"/>
      <c r="M42" s="36"/>
      <c r="N42" s="36"/>
      <c r="O42" s="36"/>
      <c r="P42" s="36">
        <f t="shared" ref="P42:P45" si="42">Q42+V42</f>
        <v>0</v>
      </c>
      <c r="Q42" s="36">
        <f t="shared" ref="Q42:Q45" si="43">R42+S42+T42+U42</f>
        <v>0</v>
      </c>
      <c r="R42" s="36"/>
      <c r="S42" s="36"/>
      <c r="T42" s="36"/>
      <c r="U42" s="36"/>
      <c r="V42" s="36"/>
      <c r="W42" s="36"/>
      <c r="X42" s="36"/>
      <c r="Y42" s="36"/>
      <c r="Z42" s="36"/>
      <c r="AA42" s="36"/>
      <c r="AB42" s="36"/>
      <c r="AC42" s="95">
        <f t="shared" si="26"/>
        <v>0</v>
      </c>
      <c r="AD42" s="30" t="s">
        <v>262</v>
      </c>
      <c r="AE42" s="47"/>
      <c r="AF42">
        <v>1</v>
      </c>
    </row>
    <row r="43" spans="1:32" ht="80.25" customHeight="1">
      <c r="A43" s="17"/>
      <c r="B43" s="18" t="s">
        <v>285</v>
      </c>
      <c r="C43" s="36">
        <f t="shared" si="40"/>
        <v>55179</v>
      </c>
      <c r="D43" s="36">
        <f t="shared" si="41"/>
        <v>55179</v>
      </c>
      <c r="E43" s="36"/>
      <c r="F43" s="36">
        <v>55179</v>
      </c>
      <c r="G43" s="36"/>
      <c r="H43" s="36"/>
      <c r="I43" s="36"/>
      <c r="J43" s="36"/>
      <c r="K43" s="36"/>
      <c r="L43" s="36"/>
      <c r="M43" s="36"/>
      <c r="N43" s="36"/>
      <c r="O43" s="36"/>
      <c r="P43" s="36">
        <f t="shared" si="42"/>
        <v>0</v>
      </c>
      <c r="Q43" s="36">
        <f t="shared" si="43"/>
        <v>0</v>
      </c>
      <c r="R43" s="36"/>
      <c r="S43" s="36"/>
      <c r="T43" s="36"/>
      <c r="U43" s="36"/>
      <c r="V43" s="36"/>
      <c r="W43" s="36"/>
      <c r="X43" s="36"/>
      <c r="Y43" s="36"/>
      <c r="Z43" s="36"/>
      <c r="AA43" s="36"/>
      <c r="AB43" s="36"/>
      <c r="AC43" s="95">
        <f t="shared" si="26"/>
        <v>0</v>
      </c>
      <c r="AD43" s="30" t="s">
        <v>265</v>
      </c>
      <c r="AE43" s="47"/>
      <c r="AF43">
        <v>1</v>
      </c>
    </row>
    <row r="44" spans="1:32" ht="66" customHeight="1">
      <c r="A44" s="17"/>
      <c r="B44" s="18" t="s">
        <v>134</v>
      </c>
      <c r="C44" s="36">
        <f t="shared" si="40"/>
        <v>98355</v>
      </c>
      <c r="D44" s="36">
        <f t="shared" si="41"/>
        <v>98355</v>
      </c>
      <c r="E44" s="36"/>
      <c r="F44" s="36">
        <v>98355</v>
      </c>
      <c r="G44" s="36"/>
      <c r="H44" s="36"/>
      <c r="I44" s="36"/>
      <c r="J44" s="36"/>
      <c r="K44" s="36"/>
      <c r="L44" s="36"/>
      <c r="M44" s="36"/>
      <c r="N44" s="36"/>
      <c r="O44" s="36"/>
      <c r="P44" s="36">
        <f t="shared" si="42"/>
        <v>2280</v>
      </c>
      <c r="Q44" s="36">
        <f t="shared" si="43"/>
        <v>2280</v>
      </c>
      <c r="R44" s="36"/>
      <c r="S44" s="113">
        <v>2280</v>
      </c>
      <c r="T44" s="36"/>
      <c r="U44" s="36"/>
      <c r="V44" s="36"/>
      <c r="W44" s="36"/>
      <c r="X44" s="36"/>
      <c r="Y44" s="36"/>
      <c r="Z44" s="36"/>
      <c r="AA44" s="36"/>
      <c r="AB44" s="36"/>
      <c r="AC44" s="95">
        <f t="shared" si="26"/>
        <v>2.3181332926643283</v>
      </c>
      <c r="AD44" s="30" t="s">
        <v>315</v>
      </c>
      <c r="AE44" s="47"/>
      <c r="AF44">
        <v>1</v>
      </c>
    </row>
    <row r="45" spans="1:32" ht="77.25" customHeight="1">
      <c r="A45" s="17"/>
      <c r="B45" s="18" t="s">
        <v>135</v>
      </c>
      <c r="C45" s="36">
        <f t="shared" si="40"/>
        <v>54740</v>
      </c>
      <c r="D45" s="36">
        <f t="shared" si="41"/>
        <v>54740</v>
      </c>
      <c r="E45" s="36"/>
      <c r="F45" s="36">
        <v>54740</v>
      </c>
      <c r="G45" s="36"/>
      <c r="H45" s="36"/>
      <c r="I45" s="36"/>
      <c r="J45" s="36"/>
      <c r="K45" s="36"/>
      <c r="L45" s="36"/>
      <c r="M45" s="36"/>
      <c r="N45" s="36"/>
      <c r="O45" s="36"/>
      <c r="P45" s="36">
        <f t="shared" si="42"/>
        <v>0</v>
      </c>
      <c r="Q45" s="36">
        <f t="shared" si="43"/>
        <v>0</v>
      </c>
      <c r="R45" s="36"/>
      <c r="S45" s="36"/>
      <c r="T45" s="36"/>
      <c r="U45" s="36"/>
      <c r="V45" s="36"/>
      <c r="W45" s="36"/>
      <c r="X45" s="36"/>
      <c r="Y45" s="36"/>
      <c r="Z45" s="36"/>
      <c r="AA45" s="36"/>
      <c r="AB45" s="36"/>
      <c r="AC45" s="95">
        <f t="shared" si="26"/>
        <v>0</v>
      </c>
      <c r="AD45" s="30" t="s">
        <v>268</v>
      </c>
      <c r="AE45" s="47"/>
      <c r="AF45">
        <v>1</v>
      </c>
    </row>
    <row r="46" spans="1:32">
      <c r="A46" s="21" t="s">
        <v>46</v>
      </c>
      <c r="B46" s="56" t="s">
        <v>33</v>
      </c>
      <c r="C46" s="38">
        <f>SUM(C47:C52,C55:C59)</f>
        <v>145257</v>
      </c>
      <c r="D46" s="38">
        <f t="shared" ref="D46:AB46" si="44">SUM(D47:D52,D55:D59)</f>
        <v>145257</v>
      </c>
      <c r="E46" s="38">
        <f t="shared" si="44"/>
        <v>0</v>
      </c>
      <c r="F46" s="38">
        <f t="shared" si="44"/>
        <v>145257</v>
      </c>
      <c r="G46" s="38">
        <f t="shared" si="44"/>
        <v>0</v>
      </c>
      <c r="H46" s="38">
        <f t="shared" si="44"/>
        <v>0</v>
      </c>
      <c r="I46" s="38">
        <f t="shared" si="44"/>
        <v>0</v>
      </c>
      <c r="J46" s="38">
        <f t="shared" si="44"/>
        <v>0</v>
      </c>
      <c r="K46" s="38">
        <f t="shared" si="44"/>
        <v>0</v>
      </c>
      <c r="L46" s="38">
        <f t="shared" si="44"/>
        <v>0</v>
      </c>
      <c r="M46" s="38">
        <f t="shared" si="44"/>
        <v>0</v>
      </c>
      <c r="N46" s="38">
        <f t="shared" si="44"/>
        <v>0</v>
      </c>
      <c r="O46" s="38">
        <f t="shared" si="44"/>
        <v>0</v>
      </c>
      <c r="P46" s="38">
        <f t="shared" si="44"/>
        <v>17847</v>
      </c>
      <c r="Q46" s="38">
        <f t="shared" si="44"/>
        <v>17847</v>
      </c>
      <c r="R46" s="38">
        <f t="shared" si="44"/>
        <v>0</v>
      </c>
      <c r="S46" s="38">
        <f t="shared" si="44"/>
        <v>17847</v>
      </c>
      <c r="T46" s="38">
        <f t="shared" si="44"/>
        <v>0</v>
      </c>
      <c r="U46" s="38">
        <f t="shared" si="44"/>
        <v>0</v>
      </c>
      <c r="V46" s="38">
        <f t="shared" si="44"/>
        <v>0</v>
      </c>
      <c r="W46" s="38">
        <f t="shared" si="44"/>
        <v>0</v>
      </c>
      <c r="X46" s="38">
        <f t="shared" si="44"/>
        <v>0</v>
      </c>
      <c r="Y46" s="38">
        <f t="shared" si="44"/>
        <v>0</v>
      </c>
      <c r="Z46" s="38">
        <f t="shared" si="44"/>
        <v>0</v>
      </c>
      <c r="AA46" s="38">
        <f t="shared" si="44"/>
        <v>0</v>
      </c>
      <c r="AB46" s="38">
        <f t="shared" si="44"/>
        <v>0</v>
      </c>
      <c r="AC46" s="100">
        <f t="shared" si="26"/>
        <v>12.28649910159235</v>
      </c>
      <c r="AD46" s="31"/>
      <c r="AE46" s="51"/>
      <c r="AF46" s="38">
        <f t="shared" ref="AF46" si="45">SUM(AF47:AF52,AF55:AF59)</f>
        <v>18</v>
      </c>
    </row>
    <row r="47" spans="1:32" ht="54">
      <c r="A47" s="12">
        <v>1</v>
      </c>
      <c r="B47" s="5" t="s">
        <v>136</v>
      </c>
      <c r="C47" s="39">
        <f t="shared" ref="C47:C51" si="46">D47+I47</f>
        <v>10000</v>
      </c>
      <c r="D47" s="39">
        <f t="shared" ref="D47:D51" si="47">SUM(E47:H47)</f>
        <v>10000</v>
      </c>
      <c r="E47" s="35"/>
      <c r="F47" s="35">
        <v>10000</v>
      </c>
      <c r="G47" s="35"/>
      <c r="H47" s="35"/>
      <c r="I47" s="35"/>
      <c r="J47" s="35"/>
      <c r="K47" s="35"/>
      <c r="L47" s="35"/>
      <c r="M47" s="35"/>
      <c r="N47" s="35"/>
      <c r="O47" s="35"/>
      <c r="P47" s="35"/>
      <c r="Q47" s="35"/>
      <c r="R47" s="35"/>
      <c r="S47" s="35"/>
      <c r="T47" s="35"/>
      <c r="U47" s="35"/>
      <c r="V47" s="35"/>
      <c r="W47" s="35"/>
      <c r="X47" s="35"/>
      <c r="Y47" s="35"/>
      <c r="Z47" s="35"/>
      <c r="AA47" s="35"/>
      <c r="AB47" s="35"/>
      <c r="AC47" s="95">
        <f t="shared" si="26"/>
        <v>0</v>
      </c>
      <c r="AD47" s="12" t="s">
        <v>266</v>
      </c>
      <c r="AE47" s="45"/>
      <c r="AF47">
        <v>1</v>
      </c>
    </row>
    <row r="48" spans="1:32" ht="36">
      <c r="A48" s="12">
        <v>2</v>
      </c>
      <c r="B48" s="5" t="s">
        <v>137</v>
      </c>
      <c r="C48" s="39">
        <f t="shared" si="46"/>
        <v>10000</v>
      </c>
      <c r="D48" s="39">
        <f t="shared" si="47"/>
        <v>10000</v>
      </c>
      <c r="E48" s="35"/>
      <c r="F48" s="35">
        <v>10000</v>
      </c>
      <c r="G48" s="35"/>
      <c r="H48" s="35"/>
      <c r="I48" s="35"/>
      <c r="J48" s="35"/>
      <c r="K48" s="35"/>
      <c r="L48" s="35"/>
      <c r="M48" s="35"/>
      <c r="N48" s="35"/>
      <c r="O48" s="35"/>
      <c r="P48" s="39">
        <f t="shared" ref="P48:P50" si="48">Q48+V48</f>
        <v>771</v>
      </c>
      <c r="Q48" s="39">
        <f t="shared" ref="Q48:Q50" si="49">R48+S48+T48+U48</f>
        <v>771</v>
      </c>
      <c r="R48" s="35"/>
      <c r="S48" s="111">
        <v>771</v>
      </c>
      <c r="T48" s="35"/>
      <c r="U48" s="35"/>
      <c r="V48" s="35"/>
      <c r="W48" s="35"/>
      <c r="X48" s="35"/>
      <c r="Y48" s="35"/>
      <c r="Z48" s="35"/>
      <c r="AA48" s="35"/>
      <c r="AB48" s="35"/>
      <c r="AC48" s="95">
        <f t="shared" si="26"/>
        <v>7.71</v>
      </c>
      <c r="AD48" s="12" t="s">
        <v>264</v>
      </c>
      <c r="AE48" s="45"/>
      <c r="AF48">
        <v>1</v>
      </c>
    </row>
    <row r="49" spans="1:32" ht="36">
      <c r="A49" s="12" t="s">
        <v>138</v>
      </c>
      <c r="B49" s="5" t="s">
        <v>139</v>
      </c>
      <c r="C49" s="39">
        <f t="shared" si="46"/>
        <v>10000</v>
      </c>
      <c r="D49" s="39">
        <f t="shared" si="47"/>
        <v>10000</v>
      </c>
      <c r="E49" s="35"/>
      <c r="F49" s="35">
        <v>10000</v>
      </c>
      <c r="G49" s="35"/>
      <c r="H49" s="35"/>
      <c r="I49" s="35"/>
      <c r="J49" s="35"/>
      <c r="K49" s="35"/>
      <c r="L49" s="35"/>
      <c r="M49" s="35"/>
      <c r="N49" s="35"/>
      <c r="O49" s="35"/>
      <c r="P49" s="39">
        <f t="shared" si="48"/>
        <v>0</v>
      </c>
      <c r="Q49" s="39">
        <f t="shared" si="49"/>
        <v>0</v>
      </c>
      <c r="R49" s="35"/>
      <c r="S49" s="35"/>
      <c r="T49" s="35"/>
      <c r="U49" s="35"/>
      <c r="V49" s="35"/>
      <c r="W49" s="35"/>
      <c r="X49" s="35"/>
      <c r="Y49" s="35"/>
      <c r="Z49" s="35"/>
      <c r="AA49" s="35"/>
      <c r="AB49" s="35"/>
      <c r="AC49" s="95">
        <f t="shared" si="26"/>
        <v>0</v>
      </c>
      <c r="AD49" s="12" t="s">
        <v>264</v>
      </c>
      <c r="AE49" s="45"/>
      <c r="AF49">
        <v>1</v>
      </c>
    </row>
    <row r="50" spans="1:32" ht="36">
      <c r="A50" s="12" t="s">
        <v>140</v>
      </c>
      <c r="B50" s="5" t="s">
        <v>141</v>
      </c>
      <c r="C50" s="39">
        <f t="shared" si="46"/>
        <v>1500</v>
      </c>
      <c r="D50" s="39">
        <f t="shared" si="47"/>
        <v>1500</v>
      </c>
      <c r="E50" s="35"/>
      <c r="F50" s="35">
        <v>1500</v>
      </c>
      <c r="G50" s="35"/>
      <c r="H50" s="35"/>
      <c r="I50" s="35"/>
      <c r="J50" s="35"/>
      <c r="K50" s="35"/>
      <c r="L50" s="35"/>
      <c r="M50" s="35"/>
      <c r="N50" s="35"/>
      <c r="O50" s="35"/>
      <c r="P50" s="39">
        <f t="shared" si="48"/>
        <v>559</v>
      </c>
      <c r="Q50" s="39">
        <f t="shared" si="49"/>
        <v>559</v>
      </c>
      <c r="R50" s="35"/>
      <c r="S50" s="111">
        <v>559</v>
      </c>
      <c r="T50" s="35"/>
      <c r="U50" s="35"/>
      <c r="V50" s="35"/>
      <c r="W50" s="35"/>
      <c r="X50" s="35"/>
      <c r="Y50" s="35"/>
      <c r="Z50" s="35"/>
      <c r="AA50" s="35"/>
      <c r="AB50" s="35"/>
      <c r="AC50" s="95">
        <f t="shared" si="26"/>
        <v>37.266666666666666</v>
      </c>
      <c r="AD50" s="12" t="s">
        <v>264</v>
      </c>
      <c r="AE50" s="45"/>
      <c r="AF50">
        <v>1</v>
      </c>
    </row>
    <row r="51" spans="1:32" ht="36">
      <c r="A51" s="12">
        <v>5</v>
      </c>
      <c r="B51" s="5" t="s">
        <v>142</v>
      </c>
      <c r="C51" s="39">
        <f t="shared" si="46"/>
        <v>10000</v>
      </c>
      <c r="D51" s="39">
        <f t="shared" si="47"/>
        <v>10000</v>
      </c>
      <c r="E51" s="35"/>
      <c r="F51" s="35">
        <v>10000</v>
      </c>
      <c r="G51" s="35"/>
      <c r="H51" s="35"/>
      <c r="I51" s="35"/>
      <c r="J51" s="35"/>
      <c r="K51" s="35"/>
      <c r="L51" s="35"/>
      <c r="M51" s="35"/>
      <c r="N51" s="35"/>
      <c r="O51" s="35"/>
      <c r="P51" s="35"/>
      <c r="Q51" s="35"/>
      <c r="R51" s="35"/>
      <c r="S51" s="35"/>
      <c r="T51" s="35"/>
      <c r="U51" s="35"/>
      <c r="V51" s="35"/>
      <c r="W51" s="35"/>
      <c r="X51" s="35"/>
      <c r="Y51" s="35"/>
      <c r="Z51" s="35"/>
      <c r="AA51" s="35"/>
      <c r="AB51" s="35"/>
      <c r="AC51" s="95">
        <f t="shared" ref="AC51:AC80" si="50">P51/C51*100</f>
        <v>0</v>
      </c>
      <c r="AD51" s="12" t="s">
        <v>264</v>
      </c>
      <c r="AE51" s="45"/>
      <c r="AF51">
        <v>1</v>
      </c>
    </row>
    <row r="52" spans="1:32" ht="87" customHeight="1">
      <c r="A52" s="16">
        <v>6</v>
      </c>
      <c r="B52" s="2" t="s">
        <v>118</v>
      </c>
      <c r="C52" s="34">
        <f>C53+C54</f>
        <v>13986</v>
      </c>
      <c r="D52" s="34">
        <f t="shared" ref="D52:AB52" si="51">D53+D54</f>
        <v>13986</v>
      </c>
      <c r="E52" s="34">
        <f t="shared" si="51"/>
        <v>0</v>
      </c>
      <c r="F52" s="34">
        <f t="shared" si="51"/>
        <v>13986</v>
      </c>
      <c r="G52" s="34">
        <f t="shared" si="51"/>
        <v>0</v>
      </c>
      <c r="H52" s="34">
        <f t="shared" si="51"/>
        <v>0</v>
      </c>
      <c r="I52" s="34">
        <f t="shared" si="51"/>
        <v>0</v>
      </c>
      <c r="J52" s="34">
        <f t="shared" si="51"/>
        <v>0</v>
      </c>
      <c r="K52" s="34">
        <f t="shared" si="51"/>
        <v>0</v>
      </c>
      <c r="L52" s="34">
        <f t="shared" si="51"/>
        <v>0</v>
      </c>
      <c r="M52" s="34">
        <f t="shared" si="51"/>
        <v>0</v>
      </c>
      <c r="N52" s="34">
        <f t="shared" si="51"/>
        <v>0</v>
      </c>
      <c r="O52" s="34">
        <f t="shared" si="51"/>
        <v>0</v>
      </c>
      <c r="P52" s="34">
        <f t="shared" si="51"/>
        <v>8914</v>
      </c>
      <c r="Q52" s="34">
        <f t="shared" si="51"/>
        <v>8914</v>
      </c>
      <c r="R52" s="34">
        <f t="shared" si="51"/>
        <v>0</v>
      </c>
      <c r="S52" s="34">
        <f t="shared" si="51"/>
        <v>8914</v>
      </c>
      <c r="T52" s="34">
        <f t="shared" si="51"/>
        <v>0</v>
      </c>
      <c r="U52" s="34">
        <f t="shared" si="51"/>
        <v>0</v>
      </c>
      <c r="V52" s="34">
        <f t="shared" si="51"/>
        <v>0</v>
      </c>
      <c r="W52" s="34">
        <f t="shared" si="51"/>
        <v>0</v>
      </c>
      <c r="X52" s="34">
        <f t="shared" si="51"/>
        <v>0</v>
      </c>
      <c r="Y52" s="34">
        <f t="shared" si="51"/>
        <v>0</v>
      </c>
      <c r="Z52" s="34">
        <f t="shared" si="51"/>
        <v>0</v>
      </c>
      <c r="AA52" s="34">
        <f t="shared" si="51"/>
        <v>0</v>
      </c>
      <c r="AB52" s="34">
        <f t="shared" si="51"/>
        <v>0</v>
      </c>
      <c r="AC52" s="100">
        <f t="shared" si="50"/>
        <v>63.735163735163738</v>
      </c>
      <c r="AD52" s="16"/>
      <c r="AE52" s="44"/>
      <c r="AF52" s="34">
        <f t="shared" ref="AF52" si="52">AF53+AF54</f>
        <v>2</v>
      </c>
    </row>
    <row r="53" spans="1:32" ht="81" customHeight="1">
      <c r="A53" s="17"/>
      <c r="B53" s="18" t="s">
        <v>286</v>
      </c>
      <c r="C53" s="36">
        <f t="shared" ref="C53:C58" si="53">D53+I53</f>
        <v>10000</v>
      </c>
      <c r="D53" s="36">
        <f t="shared" ref="D53:D58" si="54">SUM(E53:H53)</f>
        <v>10000</v>
      </c>
      <c r="E53" s="36"/>
      <c r="F53" s="36">
        <v>10000</v>
      </c>
      <c r="G53" s="36"/>
      <c r="H53" s="36"/>
      <c r="I53" s="36"/>
      <c r="J53" s="36"/>
      <c r="K53" s="36"/>
      <c r="L53" s="36"/>
      <c r="M53" s="36"/>
      <c r="N53" s="36"/>
      <c r="O53" s="36"/>
      <c r="P53" s="36">
        <f t="shared" ref="P53:P55" si="55">Q53+V53</f>
        <v>6252</v>
      </c>
      <c r="Q53" s="36">
        <f t="shared" ref="Q53:Q55" si="56">R53+S53+T53+U53</f>
        <v>6252</v>
      </c>
      <c r="R53" s="36"/>
      <c r="S53" s="113">
        <v>6252</v>
      </c>
      <c r="T53" s="36"/>
      <c r="U53" s="36"/>
      <c r="V53" s="36"/>
      <c r="W53" s="36"/>
      <c r="X53" s="36"/>
      <c r="Y53" s="36"/>
      <c r="Z53" s="36"/>
      <c r="AA53" s="36"/>
      <c r="AB53" s="36"/>
      <c r="AC53" s="95">
        <f t="shared" si="50"/>
        <v>62.519999999999996</v>
      </c>
      <c r="AD53" s="30" t="s">
        <v>268</v>
      </c>
      <c r="AE53" s="47"/>
      <c r="AF53">
        <v>1</v>
      </c>
    </row>
    <row r="54" spans="1:32" ht="83.25" customHeight="1">
      <c r="A54" s="17"/>
      <c r="B54" s="18" t="s">
        <v>287</v>
      </c>
      <c r="C54" s="36">
        <f t="shared" si="53"/>
        <v>3986</v>
      </c>
      <c r="D54" s="36">
        <f t="shared" si="54"/>
        <v>3986</v>
      </c>
      <c r="E54" s="36"/>
      <c r="F54" s="36">
        <v>3986</v>
      </c>
      <c r="G54" s="36"/>
      <c r="H54" s="36"/>
      <c r="I54" s="36"/>
      <c r="J54" s="36"/>
      <c r="K54" s="36"/>
      <c r="L54" s="36"/>
      <c r="M54" s="36"/>
      <c r="N54" s="36"/>
      <c r="O54" s="36"/>
      <c r="P54" s="36">
        <f t="shared" si="55"/>
        <v>2662</v>
      </c>
      <c r="Q54" s="36">
        <f t="shared" si="56"/>
        <v>2662</v>
      </c>
      <c r="R54" s="36"/>
      <c r="S54" s="113">
        <v>2662</v>
      </c>
      <c r="T54" s="36"/>
      <c r="U54" s="36"/>
      <c r="V54" s="36"/>
      <c r="W54" s="36"/>
      <c r="X54" s="36"/>
      <c r="Y54" s="36"/>
      <c r="Z54" s="36"/>
      <c r="AA54" s="36"/>
      <c r="AB54" s="36"/>
      <c r="AC54" s="95">
        <f t="shared" si="50"/>
        <v>66.783743100852988</v>
      </c>
      <c r="AD54" s="30" t="s">
        <v>312</v>
      </c>
      <c r="AE54" s="30" t="s">
        <v>269</v>
      </c>
      <c r="AF54">
        <v>1</v>
      </c>
    </row>
    <row r="55" spans="1:32" ht="54">
      <c r="A55" s="12" t="s">
        <v>143</v>
      </c>
      <c r="B55" s="5" t="s">
        <v>144</v>
      </c>
      <c r="C55" s="39">
        <f t="shared" si="53"/>
        <v>10000</v>
      </c>
      <c r="D55" s="39">
        <f t="shared" si="54"/>
        <v>10000</v>
      </c>
      <c r="E55" s="35"/>
      <c r="F55" s="35">
        <v>10000</v>
      </c>
      <c r="G55" s="35"/>
      <c r="H55" s="35"/>
      <c r="I55" s="35"/>
      <c r="J55" s="35"/>
      <c r="K55" s="35"/>
      <c r="L55" s="35"/>
      <c r="M55" s="35"/>
      <c r="N55" s="35"/>
      <c r="O55" s="35"/>
      <c r="P55" s="39">
        <f t="shared" si="55"/>
        <v>1854</v>
      </c>
      <c r="Q55" s="39">
        <f t="shared" si="56"/>
        <v>1854</v>
      </c>
      <c r="R55" s="35"/>
      <c r="S55" s="111">
        <v>1854</v>
      </c>
      <c r="T55" s="35"/>
      <c r="U55" s="35"/>
      <c r="V55" s="35"/>
      <c r="W55" s="35"/>
      <c r="X55" s="35"/>
      <c r="Y55" s="35"/>
      <c r="Z55" s="35"/>
      <c r="AA55" s="35"/>
      <c r="AB55" s="35"/>
      <c r="AC55" s="95">
        <f t="shared" si="50"/>
        <v>18.54</v>
      </c>
      <c r="AD55" s="12" t="s">
        <v>268</v>
      </c>
      <c r="AE55" s="12" t="s">
        <v>269</v>
      </c>
      <c r="AF55">
        <v>1</v>
      </c>
    </row>
    <row r="56" spans="1:32" ht="36">
      <c r="A56" s="12" t="s">
        <v>145</v>
      </c>
      <c r="B56" s="5" t="s">
        <v>146</v>
      </c>
      <c r="C56" s="39">
        <f t="shared" si="53"/>
        <v>10000</v>
      </c>
      <c r="D56" s="39">
        <f t="shared" si="54"/>
        <v>10000</v>
      </c>
      <c r="E56" s="35"/>
      <c r="F56" s="35">
        <v>10000</v>
      </c>
      <c r="G56" s="35"/>
      <c r="H56" s="35"/>
      <c r="I56" s="35"/>
      <c r="J56" s="35"/>
      <c r="K56" s="35"/>
      <c r="L56" s="35"/>
      <c r="M56" s="35"/>
      <c r="N56" s="35"/>
      <c r="O56" s="35"/>
      <c r="P56" s="35"/>
      <c r="Q56" s="35"/>
      <c r="R56" s="35"/>
      <c r="S56" s="35"/>
      <c r="T56" s="35"/>
      <c r="U56" s="35"/>
      <c r="V56" s="35"/>
      <c r="W56" s="35"/>
      <c r="X56" s="35"/>
      <c r="Y56" s="35"/>
      <c r="Z56" s="35"/>
      <c r="AA56" s="35"/>
      <c r="AB56" s="35"/>
      <c r="AC56" s="95">
        <f t="shared" si="50"/>
        <v>0</v>
      </c>
      <c r="AD56" s="12" t="s">
        <v>268</v>
      </c>
      <c r="AE56" s="45"/>
      <c r="AF56">
        <v>1</v>
      </c>
    </row>
    <row r="57" spans="1:32" ht="44.25" customHeight="1">
      <c r="A57" s="12" t="s">
        <v>147</v>
      </c>
      <c r="B57" s="5" t="s">
        <v>148</v>
      </c>
      <c r="C57" s="39">
        <f t="shared" si="53"/>
        <v>16434</v>
      </c>
      <c r="D57" s="39">
        <f t="shared" si="54"/>
        <v>16434</v>
      </c>
      <c r="E57" s="35"/>
      <c r="F57" s="35">
        <v>16434</v>
      </c>
      <c r="G57" s="35"/>
      <c r="H57" s="35"/>
      <c r="I57" s="35"/>
      <c r="J57" s="35"/>
      <c r="K57" s="35"/>
      <c r="L57" s="35"/>
      <c r="M57" s="35"/>
      <c r="N57" s="35"/>
      <c r="O57" s="35"/>
      <c r="P57" s="39">
        <f t="shared" ref="P57:P58" si="57">Q57+V57</f>
        <v>1652</v>
      </c>
      <c r="Q57" s="39">
        <f t="shared" ref="Q57:Q58" si="58">R57+S57+T57+U57</f>
        <v>1652</v>
      </c>
      <c r="R57" s="35"/>
      <c r="S57" s="111">
        <v>1652</v>
      </c>
      <c r="T57" s="35"/>
      <c r="U57" s="35"/>
      <c r="V57" s="35"/>
      <c r="W57" s="35"/>
      <c r="X57" s="35"/>
      <c r="Y57" s="35"/>
      <c r="Z57" s="35"/>
      <c r="AA57" s="35"/>
      <c r="AB57" s="35"/>
      <c r="AC57" s="95">
        <f t="shared" si="50"/>
        <v>10.052330534258246</v>
      </c>
      <c r="AD57" s="12" t="s">
        <v>268</v>
      </c>
      <c r="AE57" s="45"/>
      <c r="AF57">
        <v>1</v>
      </c>
    </row>
    <row r="58" spans="1:32" ht="47.25" customHeight="1">
      <c r="A58" s="12" t="s">
        <v>149</v>
      </c>
      <c r="B58" s="5" t="s">
        <v>150</v>
      </c>
      <c r="C58" s="39">
        <f t="shared" si="53"/>
        <v>4337</v>
      </c>
      <c r="D58" s="39">
        <f t="shared" si="54"/>
        <v>4337</v>
      </c>
      <c r="E58" s="35"/>
      <c r="F58" s="35">
        <v>4337</v>
      </c>
      <c r="G58" s="35"/>
      <c r="H58" s="35"/>
      <c r="I58" s="35"/>
      <c r="J58" s="35"/>
      <c r="K58" s="35"/>
      <c r="L58" s="35"/>
      <c r="M58" s="35"/>
      <c r="N58" s="35"/>
      <c r="O58" s="35"/>
      <c r="P58" s="39">
        <f t="shared" si="57"/>
        <v>4097</v>
      </c>
      <c r="Q58" s="39">
        <f t="shared" si="58"/>
        <v>4097</v>
      </c>
      <c r="R58" s="35"/>
      <c r="S58" s="111">
        <v>4097</v>
      </c>
      <c r="T58" s="35"/>
      <c r="U58" s="35"/>
      <c r="V58" s="35"/>
      <c r="W58" s="35"/>
      <c r="X58" s="35"/>
      <c r="Y58" s="35"/>
      <c r="Z58" s="35"/>
      <c r="AA58" s="35"/>
      <c r="AB58" s="35"/>
      <c r="AC58" s="95">
        <f t="shared" si="50"/>
        <v>94.466220890016146</v>
      </c>
      <c r="AD58" s="12" t="s">
        <v>268</v>
      </c>
      <c r="AE58" s="45"/>
      <c r="AF58">
        <v>1</v>
      </c>
    </row>
    <row r="59" spans="1:32">
      <c r="A59" s="15">
        <v>12</v>
      </c>
      <c r="B59" s="2" t="s">
        <v>64</v>
      </c>
      <c r="C59" s="34">
        <f>SUM(C60:C66)</f>
        <v>49000</v>
      </c>
      <c r="D59" s="34">
        <f t="shared" ref="D59:AB59" si="59">SUM(D60:D66)</f>
        <v>49000</v>
      </c>
      <c r="E59" s="34">
        <f t="shared" si="59"/>
        <v>0</v>
      </c>
      <c r="F59" s="34">
        <f t="shared" si="59"/>
        <v>49000</v>
      </c>
      <c r="G59" s="34">
        <f t="shared" si="59"/>
        <v>0</v>
      </c>
      <c r="H59" s="34">
        <f t="shared" si="59"/>
        <v>0</v>
      </c>
      <c r="I59" s="34">
        <f t="shared" si="59"/>
        <v>0</v>
      </c>
      <c r="J59" s="34">
        <f t="shared" si="59"/>
        <v>0</v>
      </c>
      <c r="K59" s="34">
        <f t="shared" si="59"/>
        <v>0</v>
      </c>
      <c r="L59" s="34">
        <f t="shared" si="59"/>
        <v>0</v>
      </c>
      <c r="M59" s="34">
        <f t="shared" si="59"/>
        <v>0</v>
      </c>
      <c r="N59" s="34">
        <f t="shared" si="59"/>
        <v>0</v>
      </c>
      <c r="O59" s="34">
        <f t="shared" si="59"/>
        <v>0</v>
      </c>
      <c r="P59" s="34">
        <f t="shared" si="59"/>
        <v>0</v>
      </c>
      <c r="Q59" s="34">
        <f t="shared" si="59"/>
        <v>0</v>
      </c>
      <c r="R59" s="34">
        <f t="shared" si="59"/>
        <v>0</v>
      </c>
      <c r="S59" s="34">
        <f t="shared" si="59"/>
        <v>0</v>
      </c>
      <c r="T59" s="34">
        <f t="shared" si="59"/>
        <v>0</v>
      </c>
      <c r="U59" s="34">
        <f t="shared" si="59"/>
        <v>0</v>
      </c>
      <c r="V59" s="34">
        <f t="shared" si="59"/>
        <v>0</v>
      </c>
      <c r="W59" s="34">
        <f t="shared" si="59"/>
        <v>0</v>
      </c>
      <c r="X59" s="34">
        <f t="shared" si="59"/>
        <v>0</v>
      </c>
      <c r="Y59" s="34">
        <f t="shared" si="59"/>
        <v>0</v>
      </c>
      <c r="Z59" s="34">
        <f t="shared" si="59"/>
        <v>0</v>
      </c>
      <c r="AA59" s="34">
        <f t="shared" si="59"/>
        <v>0</v>
      </c>
      <c r="AB59" s="34">
        <f t="shared" si="59"/>
        <v>0</v>
      </c>
      <c r="AC59" s="95">
        <f t="shared" si="50"/>
        <v>0</v>
      </c>
      <c r="AD59" s="16"/>
      <c r="AE59" s="44"/>
      <c r="AF59" s="34">
        <f t="shared" ref="AF59" si="60">SUM(AF60:AF66)</f>
        <v>7</v>
      </c>
    </row>
    <row r="60" spans="1:32" ht="54">
      <c r="A60" s="30" t="s">
        <v>30</v>
      </c>
      <c r="B60" s="18" t="s">
        <v>151</v>
      </c>
      <c r="C60" s="36">
        <f t="shared" ref="C60:C66" si="61">D60+I60</f>
        <v>10000</v>
      </c>
      <c r="D60" s="36">
        <f t="shared" ref="D60:D66" si="62">SUM(E60:H60)</f>
        <v>10000</v>
      </c>
      <c r="E60" s="36"/>
      <c r="F60" s="36">
        <v>10000</v>
      </c>
      <c r="G60" s="36"/>
      <c r="H60" s="36"/>
      <c r="I60" s="36"/>
      <c r="J60" s="36"/>
      <c r="K60" s="36"/>
      <c r="L60" s="36"/>
      <c r="M60" s="36"/>
      <c r="N60" s="36"/>
      <c r="O60" s="36"/>
      <c r="P60" s="36"/>
      <c r="Q60" s="36"/>
      <c r="R60" s="36"/>
      <c r="S60" s="36"/>
      <c r="T60" s="36"/>
      <c r="U60" s="36"/>
      <c r="V60" s="36"/>
      <c r="W60" s="36"/>
      <c r="X60" s="36"/>
      <c r="Y60" s="36"/>
      <c r="Z60" s="36"/>
      <c r="AA60" s="36"/>
      <c r="AB60" s="36"/>
      <c r="AC60" s="95">
        <f t="shared" si="50"/>
        <v>0</v>
      </c>
      <c r="AD60" s="30" t="s">
        <v>262</v>
      </c>
      <c r="AE60" s="47"/>
      <c r="AF60">
        <v>1</v>
      </c>
    </row>
    <row r="61" spans="1:32" ht="54">
      <c r="A61" s="30" t="s">
        <v>34</v>
      </c>
      <c r="B61" s="18" t="s">
        <v>152</v>
      </c>
      <c r="C61" s="36">
        <f t="shared" si="61"/>
        <v>10000</v>
      </c>
      <c r="D61" s="36">
        <f t="shared" si="62"/>
        <v>10000</v>
      </c>
      <c r="E61" s="36"/>
      <c r="F61" s="36">
        <v>10000</v>
      </c>
      <c r="G61" s="36"/>
      <c r="H61" s="36"/>
      <c r="I61" s="36"/>
      <c r="J61" s="36"/>
      <c r="K61" s="36"/>
      <c r="L61" s="36"/>
      <c r="M61" s="36"/>
      <c r="N61" s="36"/>
      <c r="O61" s="36"/>
      <c r="P61" s="36"/>
      <c r="Q61" s="36"/>
      <c r="R61" s="36"/>
      <c r="S61" s="36"/>
      <c r="T61" s="36"/>
      <c r="U61" s="36"/>
      <c r="V61" s="36"/>
      <c r="W61" s="36"/>
      <c r="X61" s="36"/>
      <c r="Y61" s="36"/>
      <c r="Z61" s="36"/>
      <c r="AA61" s="36"/>
      <c r="AB61" s="36"/>
      <c r="AC61" s="95">
        <f t="shared" si="50"/>
        <v>0</v>
      </c>
      <c r="AD61" s="30" t="s">
        <v>262</v>
      </c>
      <c r="AE61" s="47"/>
      <c r="AF61">
        <v>1</v>
      </c>
    </row>
    <row r="62" spans="1:32" ht="54">
      <c r="A62" s="30" t="s">
        <v>36</v>
      </c>
      <c r="B62" s="18" t="s">
        <v>153</v>
      </c>
      <c r="C62" s="36">
        <f t="shared" si="61"/>
        <v>10000</v>
      </c>
      <c r="D62" s="36">
        <f t="shared" si="62"/>
        <v>10000</v>
      </c>
      <c r="E62" s="36"/>
      <c r="F62" s="36">
        <v>10000</v>
      </c>
      <c r="G62" s="36"/>
      <c r="H62" s="36"/>
      <c r="I62" s="36"/>
      <c r="J62" s="36"/>
      <c r="K62" s="36"/>
      <c r="L62" s="36"/>
      <c r="M62" s="36"/>
      <c r="N62" s="36"/>
      <c r="O62" s="36"/>
      <c r="P62" s="36"/>
      <c r="Q62" s="36"/>
      <c r="R62" s="36"/>
      <c r="S62" s="36"/>
      <c r="T62" s="36"/>
      <c r="U62" s="36"/>
      <c r="V62" s="36"/>
      <c r="W62" s="36"/>
      <c r="X62" s="36"/>
      <c r="Y62" s="36"/>
      <c r="Z62" s="36"/>
      <c r="AA62" s="36"/>
      <c r="AB62" s="36"/>
      <c r="AC62" s="95">
        <f t="shared" si="50"/>
        <v>0</v>
      </c>
      <c r="AD62" s="30" t="s">
        <v>262</v>
      </c>
      <c r="AE62" s="47"/>
      <c r="AF62">
        <v>1</v>
      </c>
    </row>
    <row r="63" spans="1:32" ht="54">
      <c r="A63" s="30" t="s">
        <v>80</v>
      </c>
      <c r="B63" s="18" t="s">
        <v>154</v>
      </c>
      <c r="C63" s="36">
        <f t="shared" si="61"/>
        <v>5000</v>
      </c>
      <c r="D63" s="36">
        <f t="shared" si="62"/>
        <v>5000</v>
      </c>
      <c r="E63" s="36"/>
      <c r="F63" s="36">
        <v>5000</v>
      </c>
      <c r="G63" s="36"/>
      <c r="H63" s="36"/>
      <c r="I63" s="36"/>
      <c r="J63" s="36"/>
      <c r="K63" s="36"/>
      <c r="L63" s="36"/>
      <c r="M63" s="36"/>
      <c r="N63" s="36"/>
      <c r="O63" s="36"/>
      <c r="P63" s="36"/>
      <c r="Q63" s="36"/>
      <c r="R63" s="36"/>
      <c r="S63" s="36"/>
      <c r="T63" s="36"/>
      <c r="U63" s="36"/>
      <c r="V63" s="36"/>
      <c r="W63" s="36"/>
      <c r="X63" s="36"/>
      <c r="Y63" s="36"/>
      <c r="Z63" s="36"/>
      <c r="AA63" s="36"/>
      <c r="AB63" s="36"/>
      <c r="AC63" s="95">
        <f t="shared" si="50"/>
        <v>0</v>
      </c>
      <c r="AD63" s="30" t="s">
        <v>262</v>
      </c>
      <c r="AE63" s="47"/>
      <c r="AF63">
        <v>1</v>
      </c>
    </row>
    <row r="64" spans="1:32" ht="54">
      <c r="A64" s="30" t="s">
        <v>82</v>
      </c>
      <c r="B64" s="18" t="s">
        <v>155</v>
      </c>
      <c r="C64" s="36">
        <f t="shared" si="61"/>
        <v>5000</v>
      </c>
      <c r="D64" s="36">
        <f t="shared" si="62"/>
        <v>5000</v>
      </c>
      <c r="E64" s="36"/>
      <c r="F64" s="36">
        <v>5000</v>
      </c>
      <c r="G64" s="36"/>
      <c r="H64" s="36"/>
      <c r="I64" s="36"/>
      <c r="J64" s="36"/>
      <c r="K64" s="36"/>
      <c r="L64" s="36"/>
      <c r="M64" s="36"/>
      <c r="N64" s="36"/>
      <c r="O64" s="36"/>
      <c r="P64" s="36"/>
      <c r="Q64" s="36"/>
      <c r="R64" s="36"/>
      <c r="S64" s="36"/>
      <c r="T64" s="36"/>
      <c r="U64" s="36"/>
      <c r="V64" s="36"/>
      <c r="W64" s="36"/>
      <c r="X64" s="36"/>
      <c r="Y64" s="36"/>
      <c r="Z64" s="36"/>
      <c r="AA64" s="36"/>
      <c r="AB64" s="36"/>
      <c r="AC64" s="95">
        <f t="shared" si="50"/>
        <v>0</v>
      </c>
      <c r="AD64" s="30" t="s">
        <v>262</v>
      </c>
      <c r="AE64" s="47"/>
      <c r="AF64">
        <v>1</v>
      </c>
    </row>
    <row r="65" spans="1:32" ht="54">
      <c r="A65" s="30" t="s">
        <v>84</v>
      </c>
      <c r="B65" s="18" t="s">
        <v>156</v>
      </c>
      <c r="C65" s="36">
        <f t="shared" si="61"/>
        <v>4000</v>
      </c>
      <c r="D65" s="36">
        <f t="shared" si="62"/>
        <v>4000</v>
      </c>
      <c r="E65" s="36"/>
      <c r="F65" s="36">
        <v>4000</v>
      </c>
      <c r="G65" s="36"/>
      <c r="H65" s="36"/>
      <c r="I65" s="36"/>
      <c r="J65" s="36"/>
      <c r="K65" s="36"/>
      <c r="L65" s="36"/>
      <c r="M65" s="36"/>
      <c r="N65" s="36"/>
      <c r="O65" s="36"/>
      <c r="P65" s="36"/>
      <c r="Q65" s="36"/>
      <c r="R65" s="36"/>
      <c r="S65" s="36"/>
      <c r="T65" s="36"/>
      <c r="U65" s="36"/>
      <c r="V65" s="36"/>
      <c r="W65" s="36"/>
      <c r="X65" s="36"/>
      <c r="Y65" s="36"/>
      <c r="Z65" s="36"/>
      <c r="AA65" s="36"/>
      <c r="AB65" s="36"/>
      <c r="AC65" s="95">
        <f t="shared" si="50"/>
        <v>0</v>
      </c>
      <c r="AD65" s="30" t="s">
        <v>262</v>
      </c>
      <c r="AE65" s="47"/>
      <c r="AF65">
        <v>1</v>
      </c>
    </row>
    <row r="66" spans="1:32" ht="54">
      <c r="A66" s="30" t="s">
        <v>67</v>
      </c>
      <c r="B66" s="18" t="s">
        <v>157</v>
      </c>
      <c r="C66" s="36">
        <f t="shared" si="61"/>
        <v>5000</v>
      </c>
      <c r="D66" s="36">
        <f t="shared" si="62"/>
        <v>5000</v>
      </c>
      <c r="E66" s="36"/>
      <c r="F66" s="36">
        <v>5000</v>
      </c>
      <c r="G66" s="36"/>
      <c r="H66" s="36"/>
      <c r="I66" s="36"/>
      <c r="J66" s="36"/>
      <c r="K66" s="36"/>
      <c r="L66" s="36"/>
      <c r="M66" s="36"/>
      <c r="N66" s="36"/>
      <c r="O66" s="36"/>
      <c r="P66" s="36"/>
      <c r="Q66" s="36"/>
      <c r="R66" s="36"/>
      <c r="S66" s="36"/>
      <c r="T66" s="36"/>
      <c r="U66" s="36"/>
      <c r="V66" s="36"/>
      <c r="W66" s="36"/>
      <c r="X66" s="36"/>
      <c r="Y66" s="36"/>
      <c r="Z66" s="36"/>
      <c r="AA66" s="36"/>
      <c r="AB66" s="36"/>
      <c r="AC66" s="95">
        <f t="shared" si="50"/>
        <v>0</v>
      </c>
      <c r="AD66" s="30" t="s">
        <v>262</v>
      </c>
      <c r="AE66" s="47"/>
      <c r="AF66">
        <v>1</v>
      </c>
    </row>
    <row r="67" spans="1:32">
      <c r="A67" s="24" t="s">
        <v>158</v>
      </c>
      <c r="B67" s="25" t="s">
        <v>159</v>
      </c>
      <c r="C67" s="37">
        <f>C68</f>
        <v>2853</v>
      </c>
      <c r="D67" s="37">
        <f t="shared" ref="D67:AB67" si="63">D68</f>
        <v>2853</v>
      </c>
      <c r="E67" s="37">
        <f t="shared" si="63"/>
        <v>0</v>
      </c>
      <c r="F67" s="37">
        <f t="shared" si="63"/>
        <v>2853</v>
      </c>
      <c r="G67" s="37">
        <f t="shared" si="63"/>
        <v>0</v>
      </c>
      <c r="H67" s="37">
        <f t="shared" si="63"/>
        <v>0</v>
      </c>
      <c r="I67" s="37">
        <f t="shared" si="63"/>
        <v>0</v>
      </c>
      <c r="J67" s="37">
        <f t="shared" si="63"/>
        <v>0</v>
      </c>
      <c r="K67" s="37">
        <f t="shared" si="63"/>
        <v>0</v>
      </c>
      <c r="L67" s="37">
        <f t="shared" si="63"/>
        <v>0</v>
      </c>
      <c r="M67" s="37">
        <f t="shared" si="63"/>
        <v>0</v>
      </c>
      <c r="N67" s="37">
        <f t="shared" si="63"/>
        <v>0</v>
      </c>
      <c r="O67" s="37">
        <f t="shared" si="63"/>
        <v>0</v>
      </c>
      <c r="P67" s="37">
        <f t="shared" si="63"/>
        <v>672</v>
      </c>
      <c r="Q67" s="37">
        <f t="shared" si="63"/>
        <v>672</v>
      </c>
      <c r="R67" s="37">
        <f t="shared" si="63"/>
        <v>0</v>
      </c>
      <c r="S67" s="37">
        <f t="shared" si="63"/>
        <v>672</v>
      </c>
      <c r="T67" s="37">
        <f t="shared" si="63"/>
        <v>0</v>
      </c>
      <c r="U67" s="37">
        <f t="shared" si="63"/>
        <v>0</v>
      </c>
      <c r="V67" s="37">
        <f t="shared" si="63"/>
        <v>0</v>
      </c>
      <c r="W67" s="37">
        <f t="shared" si="63"/>
        <v>0</v>
      </c>
      <c r="X67" s="37">
        <f t="shared" si="63"/>
        <v>0</v>
      </c>
      <c r="Y67" s="37">
        <f t="shared" si="63"/>
        <v>0</v>
      </c>
      <c r="Z67" s="37">
        <f t="shared" si="63"/>
        <v>0</v>
      </c>
      <c r="AA67" s="37">
        <f t="shared" si="63"/>
        <v>0</v>
      </c>
      <c r="AB67" s="37">
        <f t="shared" si="63"/>
        <v>0</v>
      </c>
      <c r="AC67" s="97">
        <f t="shared" si="50"/>
        <v>23.554153522607781</v>
      </c>
      <c r="AD67" s="26"/>
      <c r="AE67" s="49"/>
      <c r="AF67" s="37">
        <f t="shared" ref="AF67:AF70" si="64">AF68</f>
        <v>1</v>
      </c>
    </row>
    <row r="68" spans="1:32">
      <c r="A68" s="15" t="s">
        <v>38</v>
      </c>
      <c r="B68" s="2" t="s">
        <v>29</v>
      </c>
      <c r="C68" s="34">
        <f>C69</f>
        <v>2853</v>
      </c>
      <c r="D68" s="34">
        <f t="shared" ref="D68:AB68" si="65">D69</f>
        <v>2853</v>
      </c>
      <c r="E68" s="34">
        <f t="shared" si="65"/>
        <v>0</v>
      </c>
      <c r="F68" s="34">
        <f t="shared" si="65"/>
        <v>2853</v>
      </c>
      <c r="G68" s="34">
        <f t="shared" si="65"/>
        <v>0</v>
      </c>
      <c r="H68" s="34">
        <f t="shared" si="65"/>
        <v>0</v>
      </c>
      <c r="I68" s="34">
        <f t="shared" si="65"/>
        <v>0</v>
      </c>
      <c r="J68" s="34">
        <f t="shared" si="65"/>
        <v>0</v>
      </c>
      <c r="K68" s="34">
        <f t="shared" si="65"/>
        <v>0</v>
      </c>
      <c r="L68" s="34">
        <f t="shared" si="65"/>
        <v>0</v>
      </c>
      <c r="M68" s="34">
        <f t="shared" si="65"/>
        <v>0</v>
      </c>
      <c r="N68" s="34">
        <f t="shared" si="65"/>
        <v>0</v>
      </c>
      <c r="O68" s="34">
        <f t="shared" si="65"/>
        <v>0</v>
      </c>
      <c r="P68" s="34">
        <f t="shared" si="65"/>
        <v>672</v>
      </c>
      <c r="Q68" s="34">
        <f t="shared" si="65"/>
        <v>672</v>
      </c>
      <c r="R68" s="34">
        <f t="shared" si="65"/>
        <v>0</v>
      </c>
      <c r="S68" s="34">
        <f t="shared" si="65"/>
        <v>672</v>
      </c>
      <c r="T68" s="34">
        <f t="shared" si="65"/>
        <v>0</v>
      </c>
      <c r="U68" s="34">
        <f t="shared" si="65"/>
        <v>0</v>
      </c>
      <c r="V68" s="34">
        <f t="shared" si="65"/>
        <v>0</v>
      </c>
      <c r="W68" s="34">
        <f t="shared" si="65"/>
        <v>0</v>
      </c>
      <c r="X68" s="34">
        <f t="shared" si="65"/>
        <v>0</v>
      </c>
      <c r="Y68" s="34">
        <f t="shared" si="65"/>
        <v>0</v>
      </c>
      <c r="Z68" s="34">
        <f t="shared" si="65"/>
        <v>0</v>
      </c>
      <c r="AA68" s="34">
        <f t="shared" si="65"/>
        <v>0</v>
      </c>
      <c r="AB68" s="34">
        <f t="shared" si="65"/>
        <v>0</v>
      </c>
      <c r="AC68" s="94">
        <f t="shared" si="50"/>
        <v>23.554153522607781</v>
      </c>
      <c r="AD68" s="16"/>
      <c r="AE68" s="44"/>
      <c r="AF68" s="34">
        <f t="shared" si="64"/>
        <v>1</v>
      </c>
    </row>
    <row r="69" spans="1:32">
      <c r="A69" s="15" t="s">
        <v>36</v>
      </c>
      <c r="B69" s="2" t="s">
        <v>37</v>
      </c>
      <c r="C69" s="34">
        <f>C70</f>
        <v>2853</v>
      </c>
      <c r="D69" s="34">
        <f t="shared" ref="D69:S70" si="66">D70</f>
        <v>2853</v>
      </c>
      <c r="E69" s="34">
        <f t="shared" si="66"/>
        <v>0</v>
      </c>
      <c r="F69" s="34">
        <f t="shared" si="66"/>
        <v>2853</v>
      </c>
      <c r="G69" s="34">
        <f t="shared" si="66"/>
        <v>0</v>
      </c>
      <c r="H69" s="34">
        <f t="shared" si="66"/>
        <v>0</v>
      </c>
      <c r="I69" s="34">
        <f t="shared" si="66"/>
        <v>0</v>
      </c>
      <c r="J69" s="34">
        <f t="shared" si="66"/>
        <v>0</v>
      </c>
      <c r="K69" s="34">
        <f t="shared" si="66"/>
        <v>0</v>
      </c>
      <c r="L69" s="34">
        <f t="shared" si="66"/>
        <v>0</v>
      </c>
      <c r="M69" s="34">
        <f t="shared" si="66"/>
        <v>0</v>
      </c>
      <c r="N69" s="34">
        <f t="shared" si="66"/>
        <v>0</v>
      </c>
      <c r="O69" s="34">
        <f t="shared" si="66"/>
        <v>0</v>
      </c>
      <c r="P69" s="34">
        <f t="shared" si="66"/>
        <v>672</v>
      </c>
      <c r="Q69" s="34">
        <f t="shared" si="66"/>
        <v>672</v>
      </c>
      <c r="R69" s="34">
        <f t="shared" si="66"/>
        <v>0</v>
      </c>
      <c r="S69" s="34">
        <f t="shared" si="66"/>
        <v>672</v>
      </c>
      <c r="T69" s="34">
        <f t="shared" ref="T69:AB70" si="67">T70</f>
        <v>0</v>
      </c>
      <c r="U69" s="34">
        <f t="shared" si="67"/>
        <v>0</v>
      </c>
      <c r="V69" s="34">
        <f t="shared" si="67"/>
        <v>0</v>
      </c>
      <c r="W69" s="34">
        <f t="shared" si="67"/>
        <v>0</v>
      </c>
      <c r="X69" s="34">
        <f t="shared" si="67"/>
        <v>0</v>
      </c>
      <c r="Y69" s="34">
        <f t="shared" si="67"/>
        <v>0</v>
      </c>
      <c r="Z69" s="34">
        <f t="shared" si="67"/>
        <v>0</v>
      </c>
      <c r="AA69" s="34">
        <f t="shared" si="67"/>
        <v>0</v>
      </c>
      <c r="AB69" s="34">
        <f t="shared" si="67"/>
        <v>0</v>
      </c>
      <c r="AC69" s="95">
        <f t="shared" si="50"/>
        <v>23.554153522607781</v>
      </c>
      <c r="AD69" s="16"/>
      <c r="AE69" s="44"/>
      <c r="AF69" s="34">
        <f t="shared" si="64"/>
        <v>1</v>
      </c>
    </row>
    <row r="70" spans="1:32">
      <c r="A70" s="21" t="s">
        <v>46</v>
      </c>
      <c r="B70" s="56" t="s">
        <v>33</v>
      </c>
      <c r="C70" s="38">
        <f>C71</f>
        <v>2853</v>
      </c>
      <c r="D70" s="38">
        <f t="shared" si="66"/>
        <v>2853</v>
      </c>
      <c r="E70" s="38">
        <f t="shared" si="66"/>
        <v>0</v>
      </c>
      <c r="F70" s="38">
        <f t="shared" si="66"/>
        <v>2853</v>
      </c>
      <c r="G70" s="38">
        <f t="shared" si="66"/>
        <v>0</v>
      </c>
      <c r="H70" s="38">
        <f t="shared" si="66"/>
        <v>0</v>
      </c>
      <c r="I70" s="38">
        <f t="shared" si="66"/>
        <v>0</v>
      </c>
      <c r="J70" s="38">
        <f t="shared" si="66"/>
        <v>0</v>
      </c>
      <c r="K70" s="38">
        <f t="shared" si="66"/>
        <v>0</v>
      </c>
      <c r="L70" s="38">
        <f t="shared" si="66"/>
        <v>0</v>
      </c>
      <c r="M70" s="38">
        <f t="shared" si="66"/>
        <v>0</v>
      </c>
      <c r="N70" s="38">
        <f t="shared" si="66"/>
        <v>0</v>
      </c>
      <c r="O70" s="38">
        <f t="shared" si="66"/>
        <v>0</v>
      </c>
      <c r="P70" s="38">
        <f t="shared" si="66"/>
        <v>672</v>
      </c>
      <c r="Q70" s="38">
        <f t="shared" si="66"/>
        <v>672</v>
      </c>
      <c r="R70" s="38">
        <f t="shared" si="66"/>
        <v>0</v>
      </c>
      <c r="S70" s="38">
        <f t="shared" si="66"/>
        <v>672</v>
      </c>
      <c r="T70" s="38">
        <f t="shared" si="67"/>
        <v>0</v>
      </c>
      <c r="U70" s="38">
        <f t="shared" si="67"/>
        <v>0</v>
      </c>
      <c r="V70" s="38">
        <f t="shared" si="67"/>
        <v>0</v>
      </c>
      <c r="W70" s="38">
        <f t="shared" si="67"/>
        <v>0</v>
      </c>
      <c r="X70" s="38">
        <f t="shared" si="67"/>
        <v>0</v>
      </c>
      <c r="Y70" s="38">
        <f t="shared" si="67"/>
        <v>0</v>
      </c>
      <c r="Z70" s="38">
        <f t="shared" si="67"/>
        <v>0</v>
      </c>
      <c r="AA70" s="38">
        <f t="shared" si="67"/>
        <v>0</v>
      </c>
      <c r="AB70" s="38">
        <f t="shared" si="67"/>
        <v>0</v>
      </c>
      <c r="AC70" s="95">
        <f t="shared" si="50"/>
        <v>23.554153522607781</v>
      </c>
      <c r="AD70" s="31"/>
      <c r="AE70" s="51"/>
      <c r="AF70" s="38">
        <f t="shared" si="64"/>
        <v>1</v>
      </c>
    </row>
    <row r="71" spans="1:32" ht="36">
      <c r="A71" s="12"/>
      <c r="B71" s="5" t="s">
        <v>171</v>
      </c>
      <c r="C71" s="39">
        <f t="shared" ref="C71" si="68">D71+I71</f>
        <v>2853</v>
      </c>
      <c r="D71" s="39">
        <f t="shared" ref="D71" si="69">SUM(E71:H71)</f>
        <v>2853</v>
      </c>
      <c r="E71" s="35"/>
      <c r="F71" s="35">
        <v>2853</v>
      </c>
      <c r="G71" s="35"/>
      <c r="H71" s="35"/>
      <c r="I71" s="35"/>
      <c r="J71" s="35"/>
      <c r="K71" s="35"/>
      <c r="L71" s="35"/>
      <c r="M71" s="35"/>
      <c r="N71" s="35"/>
      <c r="O71" s="35"/>
      <c r="P71" s="35">
        <f t="shared" ref="P71" si="70">Q71+V71</f>
        <v>672</v>
      </c>
      <c r="Q71" s="35">
        <f t="shared" ref="Q71" si="71">R71+S71+T71+U71</f>
        <v>672</v>
      </c>
      <c r="R71" s="35"/>
      <c r="S71" s="111">
        <v>672</v>
      </c>
      <c r="T71" s="35"/>
      <c r="U71" s="35"/>
      <c r="V71" s="35"/>
      <c r="W71" s="35"/>
      <c r="X71" s="35"/>
      <c r="Y71" s="35"/>
      <c r="Z71" s="35"/>
      <c r="AA71" s="35"/>
      <c r="AB71" s="35"/>
      <c r="AC71" s="95">
        <f t="shared" si="50"/>
        <v>23.554153522607781</v>
      </c>
      <c r="AD71" s="12" t="s">
        <v>264</v>
      </c>
      <c r="AE71" s="45"/>
      <c r="AF71">
        <v>1</v>
      </c>
    </row>
    <row r="72" spans="1:32">
      <c r="A72" s="24" t="s">
        <v>172</v>
      </c>
      <c r="B72" s="25" t="s">
        <v>173</v>
      </c>
      <c r="C72" s="37">
        <f>C73</f>
        <v>14051</v>
      </c>
      <c r="D72" s="37">
        <f t="shared" ref="D72:AB73" si="72">D73</f>
        <v>14051</v>
      </c>
      <c r="E72" s="37">
        <f t="shared" si="72"/>
        <v>0</v>
      </c>
      <c r="F72" s="37">
        <f t="shared" si="72"/>
        <v>14051</v>
      </c>
      <c r="G72" s="37">
        <f t="shared" si="72"/>
        <v>0</v>
      </c>
      <c r="H72" s="37">
        <f t="shared" si="72"/>
        <v>0</v>
      </c>
      <c r="I72" s="37">
        <f t="shared" si="72"/>
        <v>0</v>
      </c>
      <c r="J72" s="37">
        <f t="shared" si="72"/>
        <v>0</v>
      </c>
      <c r="K72" s="37">
        <f t="shared" si="72"/>
        <v>0</v>
      </c>
      <c r="L72" s="37">
        <f t="shared" si="72"/>
        <v>0</v>
      </c>
      <c r="M72" s="37">
        <f t="shared" si="72"/>
        <v>0</v>
      </c>
      <c r="N72" s="37">
        <f t="shared" si="72"/>
        <v>0</v>
      </c>
      <c r="O72" s="37">
        <f t="shared" si="72"/>
        <v>0</v>
      </c>
      <c r="P72" s="37">
        <f t="shared" si="72"/>
        <v>1156</v>
      </c>
      <c r="Q72" s="37">
        <f t="shared" si="72"/>
        <v>1156</v>
      </c>
      <c r="R72" s="37">
        <f t="shared" si="72"/>
        <v>0</v>
      </c>
      <c r="S72" s="37">
        <f t="shared" si="72"/>
        <v>1156</v>
      </c>
      <c r="T72" s="37">
        <f t="shared" si="72"/>
        <v>0</v>
      </c>
      <c r="U72" s="37">
        <f t="shared" si="72"/>
        <v>0</v>
      </c>
      <c r="V72" s="37">
        <f t="shared" si="72"/>
        <v>0</v>
      </c>
      <c r="W72" s="37">
        <f t="shared" si="72"/>
        <v>0</v>
      </c>
      <c r="X72" s="37">
        <f t="shared" si="72"/>
        <v>0</v>
      </c>
      <c r="Y72" s="37">
        <f t="shared" si="72"/>
        <v>0</v>
      </c>
      <c r="Z72" s="37">
        <f t="shared" si="72"/>
        <v>0</v>
      </c>
      <c r="AA72" s="37">
        <f t="shared" si="72"/>
        <v>0</v>
      </c>
      <c r="AB72" s="37">
        <f t="shared" si="72"/>
        <v>0</v>
      </c>
      <c r="AC72" s="97">
        <f t="shared" si="50"/>
        <v>8.2271724432424733</v>
      </c>
      <c r="AD72" s="26">
        <v>0</v>
      </c>
      <c r="AE72" s="49">
        <v>0</v>
      </c>
      <c r="AF72" s="37">
        <f t="shared" ref="AF72:AF74" si="73">AF73</f>
        <v>3</v>
      </c>
    </row>
    <row r="73" spans="1:32">
      <c r="A73" s="15" t="s">
        <v>38</v>
      </c>
      <c r="B73" s="2" t="s">
        <v>29</v>
      </c>
      <c r="C73" s="34">
        <f>C74</f>
        <v>14051</v>
      </c>
      <c r="D73" s="34">
        <f t="shared" si="72"/>
        <v>14051</v>
      </c>
      <c r="E73" s="34">
        <f t="shared" si="72"/>
        <v>0</v>
      </c>
      <c r="F73" s="34">
        <f t="shared" si="72"/>
        <v>14051</v>
      </c>
      <c r="G73" s="34">
        <f t="shared" si="72"/>
        <v>0</v>
      </c>
      <c r="H73" s="34">
        <f t="shared" si="72"/>
        <v>0</v>
      </c>
      <c r="I73" s="34">
        <f t="shared" si="72"/>
        <v>0</v>
      </c>
      <c r="J73" s="34">
        <f t="shared" si="72"/>
        <v>0</v>
      </c>
      <c r="K73" s="34">
        <f t="shared" si="72"/>
        <v>0</v>
      </c>
      <c r="L73" s="34">
        <f t="shared" si="72"/>
        <v>0</v>
      </c>
      <c r="M73" s="34">
        <f t="shared" si="72"/>
        <v>0</v>
      </c>
      <c r="N73" s="34">
        <f t="shared" si="72"/>
        <v>0</v>
      </c>
      <c r="O73" s="34">
        <f t="shared" si="72"/>
        <v>0</v>
      </c>
      <c r="P73" s="34">
        <f t="shared" si="72"/>
        <v>1156</v>
      </c>
      <c r="Q73" s="34">
        <f t="shared" si="72"/>
        <v>1156</v>
      </c>
      <c r="R73" s="34">
        <f t="shared" si="72"/>
        <v>0</v>
      </c>
      <c r="S73" s="34">
        <f t="shared" si="72"/>
        <v>1156</v>
      </c>
      <c r="T73" s="34">
        <f t="shared" si="72"/>
        <v>0</v>
      </c>
      <c r="U73" s="34">
        <f t="shared" si="72"/>
        <v>0</v>
      </c>
      <c r="V73" s="34">
        <f t="shared" si="72"/>
        <v>0</v>
      </c>
      <c r="W73" s="34">
        <f t="shared" si="72"/>
        <v>0</v>
      </c>
      <c r="X73" s="34">
        <f t="shared" si="72"/>
        <v>0</v>
      </c>
      <c r="Y73" s="34">
        <f t="shared" si="72"/>
        <v>0</v>
      </c>
      <c r="Z73" s="34">
        <f t="shared" si="72"/>
        <v>0</v>
      </c>
      <c r="AA73" s="34">
        <f t="shared" si="72"/>
        <v>0</v>
      </c>
      <c r="AB73" s="34">
        <f t="shared" si="72"/>
        <v>0</v>
      </c>
      <c r="AC73" s="94">
        <f t="shared" si="50"/>
        <v>8.2271724432424733</v>
      </c>
      <c r="AD73" s="16"/>
      <c r="AE73" s="44"/>
      <c r="AF73" s="34">
        <f t="shared" si="73"/>
        <v>3</v>
      </c>
    </row>
    <row r="74" spans="1:32">
      <c r="A74" s="15" t="s">
        <v>36</v>
      </c>
      <c r="B74" s="2" t="s">
        <v>37</v>
      </c>
      <c r="C74" s="34">
        <f>C75</f>
        <v>14051</v>
      </c>
      <c r="D74" s="34">
        <f t="shared" ref="D74:AB74" si="74">D75</f>
        <v>14051</v>
      </c>
      <c r="E74" s="34">
        <f t="shared" si="74"/>
        <v>0</v>
      </c>
      <c r="F74" s="34">
        <f t="shared" si="74"/>
        <v>14051</v>
      </c>
      <c r="G74" s="34">
        <f t="shared" si="74"/>
        <v>0</v>
      </c>
      <c r="H74" s="34">
        <f t="shared" si="74"/>
        <v>0</v>
      </c>
      <c r="I74" s="34">
        <f t="shared" si="74"/>
        <v>0</v>
      </c>
      <c r="J74" s="34">
        <f t="shared" si="74"/>
        <v>0</v>
      </c>
      <c r="K74" s="34">
        <f t="shared" si="74"/>
        <v>0</v>
      </c>
      <c r="L74" s="34">
        <f t="shared" si="74"/>
        <v>0</v>
      </c>
      <c r="M74" s="34">
        <f t="shared" si="74"/>
        <v>0</v>
      </c>
      <c r="N74" s="34">
        <f t="shared" si="74"/>
        <v>0</v>
      </c>
      <c r="O74" s="34">
        <f t="shared" si="74"/>
        <v>0</v>
      </c>
      <c r="P74" s="34">
        <f t="shared" si="74"/>
        <v>1156</v>
      </c>
      <c r="Q74" s="34">
        <f t="shared" si="74"/>
        <v>1156</v>
      </c>
      <c r="R74" s="34">
        <f t="shared" si="74"/>
        <v>0</v>
      </c>
      <c r="S74" s="34">
        <f t="shared" si="74"/>
        <v>1156</v>
      </c>
      <c r="T74" s="34">
        <f t="shared" si="74"/>
        <v>0</v>
      </c>
      <c r="U74" s="34">
        <f t="shared" si="74"/>
        <v>0</v>
      </c>
      <c r="V74" s="34">
        <f t="shared" si="74"/>
        <v>0</v>
      </c>
      <c r="W74" s="34">
        <f t="shared" si="74"/>
        <v>0</v>
      </c>
      <c r="X74" s="34">
        <f t="shared" si="74"/>
        <v>0</v>
      </c>
      <c r="Y74" s="34">
        <f t="shared" si="74"/>
        <v>0</v>
      </c>
      <c r="Z74" s="34">
        <f t="shared" si="74"/>
        <v>0</v>
      </c>
      <c r="AA74" s="34">
        <f t="shared" si="74"/>
        <v>0</v>
      </c>
      <c r="AB74" s="34">
        <f t="shared" si="74"/>
        <v>0</v>
      </c>
      <c r="AC74" s="95">
        <f t="shared" si="50"/>
        <v>8.2271724432424733</v>
      </c>
      <c r="AD74" s="16"/>
      <c r="AE74" s="44"/>
      <c r="AF74" s="34">
        <f t="shared" si="73"/>
        <v>3</v>
      </c>
    </row>
    <row r="75" spans="1:32">
      <c r="A75" s="21" t="s">
        <v>46</v>
      </c>
      <c r="B75" s="56" t="s">
        <v>33</v>
      </c>
      <c r="C75" s="38">
        <f>C76+C78</f>
        <v>14051</v>
      </c>
      <c r="D75" s="38">
        <f t="shared" ref="D75:AB75" si="75">D76+D78</f>
        <v>14051</v>
      </c>
      <c r="E75" s="38">
        <f t="shared" si="75"/>
        <v>0</v>
      </c>
      <c r="F75" s="38">
        <f t="shared" si="75"/>
        <v>14051</v>
      </c>
      <c r="G75" s="38">
        <f t="shared" si="75"/>
        <v>0</v>
      </c>
      <c r="H75" s="38">
        <f t="shared" si="75"/>
        <v>0</v>
      </c>
      <c r="I75" s="38">
        <f t="shared" si="75"/>
        <v>0</v>
      </c>
      <c r="J75" s="38">
        <f t="shared" si="75"/>
        <v>0</v>
      </c>
      <c r="K75" s="38">
        <f t="shared" si="75"/>
        <v>0</v>
      </c>
      <c r="L75" s="38">
        <f t="shared" si="75"/>
        <v>0</v>
      </c>
      <c r="M75" s="38">
        <f t="shared" si="75"/>
        <v>0</v>
      </c>
      <c r="N75" s="38">
        <f t="shared" si="75"/>
        <v>0</v>
      </c>
      <c r="O75" s="38">
        <f t="shared" si="75"/>
        <v>0</v>
      </c>
      <c r="P75" s="38">
        <f t="shared" si="75"/>
        <v>1156</v>
      </c>
      <c r="Q75" s="38">
        <f t="shared" si="75"/>
        <v>1156</v>
      </c>
      <c r="R75" s="38">
        <f t="shared" si="75"/>
        <v>0</v>
      </c>
      <c r="S75" s="38">
        <f t="shared" si="75"/>
        <v>1156</v>
      </c>
      <c r="T75" s="38">
        <f t="shared" si="75"/>
        <v>0</v>
      </c>
      <c r="U75" s="38">
        <f t="shared" si="75"/>
        <v>0</v>
      </c>
      <c r="V75" s="38">
        <f t="shared" si="75"/>
        <v>0</v>
      </c>
      <c r="W75" s="38">
        <f t="shared" si="75"/>
        <v>0</v>
      </c>
      <c r="X75" s="38">
        <f t="shared" si="75"/>
        <v>0</v>
      </c>
      <c r="Y75" s="38">
        <f t="shared" si="75"/>
        <v>0</v>
      </c>
      <c r="Z75" s="38">
        <f t="shared" si="75"/>
        <v>0</v>
      </c>
      <c r="AA75" s="38">
        <f t="shared" si="75"/>
        <v>0</v>
      </c>
      <c r="AB75" s="38">
        <f t="shared" si="75"/>
        <v>0</v>
      </c>
      <c r="AC75" s="95">
        <f t="shared" si="50"/>
        <v>8.2271724432424733</v>
      </c>
      <c r="AD75" s="31">
        <v>0</v>
      </c>
      <c r="AE75" s="51">
        <v>0</v>
      </c>
      <c r="AF75" s="38">
        <f t="shared" ref="AF75" si="76">AF76+AF78</f>
        <v>3</v>
      </c>
    </row>
    <row r="76" spans="1:32">
      <c r="A76" s="15">
        <v>1</v>
      </c>
      <c r="B76" s="2" t="s">
        <v>177</v>
      </c>
      <c r="C76" s="34">
        <f>C77</f>
        <v>3999</v>
      </c>
      <c r="D76" s="34">
        <f t="shared" ref="D76:AB76" si="77">D77</f>
        <v>3999</v>
      </c>
      <c r="E76" s="34">
        <f t="shared" si="77"/>
        <v>0</v>
      </c>
      <c r="F76" s="34">
        <f t="shared" si="77"/>
        <v>3999</v>
      </c>
      <c r="G76" s="34">
        <f t="shared" si="77"/>
        <v>0</v>
      </c>
      <c r="H76" s="34">
        <f t="shared" si="77"/>
        <v>0</v>
      </c>
      <c r="I76" s="34">
        <f t="shared" si="77"/>
        <v>0</v>
      </c>
      <c r="J76" s="34">
        <f t="shared" si="77"/>
        <v>0</v>
      </c>
      <c r="K76" s="34">
        <f t="shared" si="77"/>
        <v>0</v>
      </c>
      <c r="L76" s="34">
        <f t="shared" si="77"/>
        <v>0</v>
      </c>
      <c r="M76" s="34">
        <f t="shared" si="77"/>
        <v>0</v>
      </c>
      <c r="N76" s="34">
        <f t="shared" si="77"/>
        <v>0</v>
      </c>
      <c r="O76" s="34">
        <f t="shared" si="77"/>
        <v>0</v>
      </c>
      <c r="P76" s="34">
        <f t="shared" si="77"/>
        <v>998</v>
      </c>
      <c r="Q76" s="34">
        <f t="shared" si="77"/>
        <v>998</v>
      </c>
      <c r="R76" s="34">
        <f t="shared" si="77"/>
        <v>0</v>
      </c>
      <c r="S76" s="34">
        <f t="shared" si="77"/>
        <v>998</v>
      </c>
      <c r="T76" s="34">
        <f t="shared" si="77"/>
        <v>0</v>
      </c>
      <c r="U76" s="34">
        <f t="shared" si="77"/>
        <v>0</v>
      </c>
      <c r="V76" s="34">
        <f t="shared" si="77"/>
        <v>0</v>
      </c>
      <c r="W76" s="34">
        <f t="shared" si="77"/>
        <v>0</v>
      </c>
      <c r="X76" s="34">
        <f t="shared" si="77"/>
        <v>0</v>
      </c>
      <c r="Y76" s="34">
        <f t="shared" si="77"/>
        <v>0</v>
      </c>
      <c r="Z76" s="34">
        <f t="shared" si="77"/>
        <v>0</v>
      </c>
      <c r="AA76" s="34">
        <f t="shared" si="77"/>
        <v>0</v>
      </c>
      <c r="AB76" s="34">
        <f t="shared" si="77"/>
        <v>0</v>
      </c>
      <c r="AC76" s="95">
        <f t="shared" si="50"/>
        <v>24.956239059764943</v>
      </c>
      <c r="AD76" s="16"/>
      <c r="AE76" s="44">
        <v>0</v>
      </c>
      <c r="AF76" s="34">
        <f t="shared" ref="AF76" si="78">AF77</f>
        <v>1</v>
      </c>
    </row>
    <row r="77" spans="1:32" ht="36">
      <c r="A77" s="17"/>
      <c r="B77" s="18" t="s">
        <v>184</v>
      </c>
      <c r="C77" s="36">
        <f t="shared" ref="C77" si="79">D77+I77</f>
        <v>3999</v>
      </c>
      <c r="D77" s="36">
        <f t="shared" ref="D77" si="80">SUM(E77:H77)</f>
        <v>3999</v>
      </c>
      <c r="E77" s="36"/>
      <c r="F77" s="36">
        <v>3999</v>
      </c>
      <c r="G77" s="36"/>
      <c r="H77" s="36"/>
      <c r="I77" s="36"/>
      <c r="J77" s="36"/>
      <c r="K77" s="36"/>
      <c r="L77" s="36"/>
      <c r="M77" s="36"/>
      <c r="N77" s="36"/>
      <c r="O77" s="36"/>
      <c r="P77" s="36">
        <f t="shared" ref="P77" si="81">Q77+V77</f>
        <v>998</v>
      </c>
      <c r="Q77" s="36">
        <f t="shared" ref="Q77" si="82">R77+S77+T77+U77</f>
        <v>998</v>
      </c>
      <c r="R77" s="36"/>
      <c r="S77" s="113">
        <v>998</v>
      </c>
      <c r="T77" s="36"/>
      <c r="U77" s="36"/>
      <c r="V77" s="36"/>
      <c r="W77" s="36"/>
      <c r="X77" s="36"/>
      <c r="Y77" s="36"/>
      <c r="Z77" s="36"/>
      <c r="AA77" s="36"/>
      <c r="AB77" s="36"/>
      <c r="AC77" s="95">
        <f t="shared" si="50"/>
        <v>24.956239059764943</v>
      </c>
      <c r="AD77" s="30" t="s">
        <v>268</v>
      </c>
      <c r="AE77" s="47"/>
      <c r="AF77">
        <v>1</v>
      </c>
    </row>
    <row r="78" spans="1:32" ht="45.75" customHeight="1">
      <c r="A78" s="16">
        <v>2</v>
      </c>
      <c r="B78" s="2" t="s">
        <v>182</v>
      </c>
      <c r="C78" s="34">
        <f>SUM(C79:C80)</f>
        <v>10052</v>
      </c>
      <c r="D78" s="34">
        <f t="shared" ref="D78:AB78" si="83">SUM(D79:D80)</f>
        <v>10052</v>
      </c>
      <c r="E78" s="34">
        <f t="shared" si="83"/>
        <v>0</v>
      </c>
      <c r="F78" s="34">
        <f t="shared" si="83"/>
        <v>10052</v>
      </c>
      <c r="G78" s="34">
        <f t="shared" si="83"/>
        <v>0</v>
      </c>
      <c r="H78" s="34">
        <f t="shared" si="83"/>
        <v>0</v>
      </c>
      <c r="I78" s="34">
        <f t="shared" si="83"/>
        <v>0</v>
      </c>
      <c r="J78" s="34">
        <f t="shared" si="83"/>
        <v>0</v>
      </c>
      <c r="K78" s="34">
        <f t="shared" si="83"/>
        <v>0</v>
      </c>
      <c r="L78" s="34">
        <f t="shared" si="83"/>
        <v>0</v>
      </c>
      <c r="M78" s="34">
        <f t="shared" si="83"/>
        <v>0</v>
      </c>
      <c r="N78" s="34">
        <f t="shared" si="83"/>
        <v>0</v>
      </c>
      <c r="O78" s="34">
        <f t="shared" si="83"/>
        <v>0</v>
      </c>
      <c r="P78" s="34">
        <f t="shared" si="83"/>
        <v>158</v>
      </c>
      <c r="Q78" s="34">
        <f t="shared" si="83"/>
        <v>158</v>
      </c>
      <c r="R78" s="34">
        <f t="shared" si="83"/>
        <v>0</v>
      </c>
      <c r="S78" s="34">
        <f t="shared" si="83"/>
        <v>158</v>
      </c>
      <c r="T78" s="34">
        <f t="shared" si="83"/>
        <v>0</v>
      </c>
      <c r="U78" s="34">
        <f t="shared" si="83"/>
        <v>0</v>
      </c>
      <c r="V78" s="34">
        <f t="shared" si="83"/>
        <v>0</v>
      </c>
      <c r="W78" s="34">
        <f t="shared" si="83"/>
        <v>0</v>
      </c>
      <c r="X78" s="34">
        <f t="shared" si="83"/>
        <v>0</v>
      </c>
      <c r="Y78" s="34">
        <f t="shared" si="83"/>
        <v>0</v>
      </c>
      <c r="Z78" s="34">
        <f t="shared" si="83"/>
        <v>0</v>
      </c>
      <c r="AA78" s="34">
        <f t="shared" si="83"/>
        <v>0</v>
      </c>
      <c r="AB78" s="34">
        <f t="shared" si="83"/>
        <v>0</v>
      </c>
      <c r="AC78" s="95">
        <f t="shared" si="50"/>
        <v>1.5718265021886193</v>
      </c>
      <c r="AD78" s="16"/>
      <c r="AE78" s="44"/>
      <c r="AF78" s="34">
        <f t="shared" ref="AF78" si="84">SUM(AF79:AF80)</f>
        <v>2</v>
      </c>
    </row>
    <row r="79" spans="1:32" ht="72">
      <c r="A79" s="30"/>
      <c r="B79" s="18" t="s">
        <v>288</v>
      </c>
      <c r="C79" s="36">
        <f t="shared" ref="C79:C80" si="85">D79+I79</f>
        <v>8052</v>
      </c>
      <c r="D79" s="36">
        <f t="shared" ref="D79:D80" si="86">SUM(E79:H79)</f>
        <v>8052</v>
      </c>
      <c r="E79" s="36"/>
      <c r="F79" s="36">
        <v>8052</v>
      </c>
      <c r="G79" s="36"/>
      <c r="H79" s="36"/>
      <c r="I79" s="36"/>
      <c r="J79" s="36"/>
      <c r="K79" s="36"/>
      <c r="L79" s="36"/>
      <c r="M79" s="36"/>
      <c r="N79" s="36"/>
      <c r="O79" s="36"/>
      <c r="P79" s="36">
        <f t="shared" ref="P79:P80" si="87">Q79+V79</f>
        <v>158</v>
      </c>
      <c r="Q79" s="36">
        <f t="shared" ref="Q79:Q80" si="88">R79+S79+T79+U79</f>
        <v>158</v>
      </c>
      <c r="R79" s="36"/>
      <c r="S79" s="113">
        <v>158</v>
      </c>
      <c r="T79" s="36"/>
      <c r="U79" s="36"/>
      <c r="V79" s="36"/>
      <c r="W79" s="36"/>
      <c r="X79" s="36"/>
      <c r="Y79" s="36"/>
      <c r="Z79" s="36"/>
      <c r="AA79" s="36"/>
      <c r="AB79" s="36"/>
      <c r="AC79" s="95">
        <f t="shared" si="50"/>
        <v>1.9622454048683557</v>
      </c>
      <c r="AD79" s="30" t="s">
        <v>268</v>
      </c>
      <c r="AE79" s="30" t="s">
        <v>270</v>
      </c>
      <c r="AF79">
        <v>1</v>
      </c>
    </row>
    <row r="80" spans="1:32" ht="54">
      <c r="A80" s="30"/>
      <c r="B80" s="18" t="s">
        <v>289</v>
      </c>
      <c r="C80" s="36">
        <f t="shared" si="85"/>
        <v>2000</v>
      </c>
      <c r="D80" s="36">
        <f t="shared" si="86"/>
        <v>2000</v>
      </c>
      <c r="E80" s="36"/>
      <c r="F80" s="36">
        <v>2000</v>
      </c>
      <c r="G80" s="36"/>
      <c r="H80" s="36"/>
      <c r="I80" s="36"/>
      <c r="J80" s="36"/>
      <c r="K80" s="36"/>
      <c r="L80" s="36"/>
      <c r="M80" s="36"/>
      <c r="N80" s="36"/>
      <c r="O80" s="36"/>
      <c r="P80" s="36">
        <f t="shared" si="87"/>
        <v>0</v>
      </c>
      <c r="Q80" s="36">
        <f t="shared" si="88"/>
        <v>0</v>
      </c>
      <c r="R80" s="36"/>
      <c r="S80" s="36"/>
      <c r="T80" s="36"/>
      <c r="U80" s="36"/>
      <c r="V80" s="36"/>
      <c r="W80" s="36"/>
      <c r="X80" s="36"/>
      <c r="Y80" s="36"/>
      <c r="Z80" s="36"/>
      <c r="AA80" s="36"/>
      <c r="AB80" s="36"/>
      <c r="AC80" s="95">
        <f t="shared" si="50"/>
        <v>0</v>
      </c>
      <c r="AD80" s="30" t="s">
        <v>265</v>
      </c>
      <c r="AE80" s="47"/>
      <c r="AF80">
        <v>1</v>
      </c>
    </row>
    <row r="81" spans="1:32">
      <c r="A81" s="24" t="s">
        <v>291</v>
      </c>
      <c r="B81" s="25" t="s">
        <v>185</v>
      </c>
      <c r="C81" s="37">
        <f>C82+C89+C99</f>
        <v>437371</v>
      </c>
      <c r="D81" s="37">
        <f t="shared" ref="D81:AB81" si="89">D82+D89+D99</f>
        <v>64055</v>
      </c>
      <c r="E81" s="37">
        <f t="shared" si="89"/>
        <v>4055</v>
      </c>
      <c r="F81" s="37">
        <f t="shared" si="89"/>
        <v>60000</v>
      </c>
      <c r="G81" s="37">
        <f t="shared" si="89"/>
        <v>0</v>
      </c>
      <c r="H81" s="37">
        <f t="shared" si="89"/>
        <v>0</v>
      </c>
      <c r="I81" s="37">
        <f t="shared" si="89"/>
        <v>373316</v>
      </c>
      <c r="J81" s="37">
        <f t="shared" si="89"/>
        <v>373316</v>
      </c>
      <c r="K81" s="37">
        <f t="shared" si="89"/>
        <v>373316</v>
      </c>
      <c r="L81" s="37">
        <f t="shared" si="89"/>
        <v>0</v>
      </c>
      <c r="M81" s="37">
        <f t="shared" si="89"/>
        <v>0</v>
      </c>
      <c r="N81" s="37">
        <f t="shared" si="89"/>
        <v>0</v>
      </c>
      <c r="O81" s="37">
        <f t="shared" si="89"/>
        <v>0</v>
      </c>
      <c r="P81" s="37">
        <f t="shared" si="89"/>
        <v>19869</v>
      </c>
      <c r="Q81" s="37">
        <f t="shared" si="89"/>
        <v>18075</v>
      </c>
      <c r="R81" s="37">
        <f t="shared" si="89"/>
        <v>0</v>
      </c>
      <c r="S81" s="37">
        <f t="shared" si="89"/>
        <v>18075</v>
      </c>
      <c r="T81" s="37">
        <f t="shared" si="89"/>
        <v>0</v>
      </c>
      <c r="U81" s="37">
        <f t="shared" si="89"/>
        <v>0</v>
      </c>
      <c r="V81" s="37">
        <f t="shared" si="89"/>
        <v>1794</v>
      </c>
      <c r="W81" s="37">
        <f t="shared" si="89"/>
        <v>1794</v>
      </c>
      <c r="X81" s="37">
        <f t="shared" si="89"/>
        <v>1794</v>
      </c>
      <c r="Y81" s="37">
        <f t="shared" si="89"/>
        <v>0</v>
      </c>
      <c r="Z81" s="37">
        <f t="shared" si="89"/>
        <v>0</v>
      </c>
      <c r="AA81" s="37">
        <f t="shared" si="89"/>
        <v>0</v>
      </c>
      <c r="AB81" s="37">
        <f t="shared" si="89"/>
        <v>0</v>
      </c>
      <c r="AC81" s="97">
        <f t="shared" ref="AC81:AC100" si="90">P81/C81*100</f>
        <v>4.5428251987443158</v>
      </c>
      <c r="AD81" s="48">
        <v>0</v>
      </c>
      <c r="AE81" s="49">
        <v>0</v>
      </c>
      <c r="AF81" s="37">
        <f t="shared" ref="AF81" si="91">AF82+AF89+AF99</f>
        <v>5</v>
      </c>
    </row>
    <row r="82" spans="1:32" ht="34.799999999999997">
      <c r="A82" s="32" t="s">
        <v>292</v>
      </c>
      <c r="B82" s="23" t="s">
        <v>186</v>
      </c>
      <c r="C82" s="40">
        <f t="shared" ref="C82:C87" si="92">C83</f>
        <v>1913</v>
      </c>
      <c r="D82" s="40">
        <f t="shared" ref="D82:AB83" si="93">D83</f>
        <v>1913</v>
      </c>
      <c r="E82" s="40">
        <f t="shared" si="93"/>
        <v>1913</v>
      </c>
      <c r="F82" s="40">
        <f t="shared" si="93"/>
        <v>0</v>
      </c>
      <c r="G82" s="40">
        <f t="shared" si="93"/>
        <v>0</v>
      </c>
      <c r="H82" s="40">
        <f t="shared" si="93"/>
        <v>0</v>
      </c>
      <c r="I82" s="40">
        <f t="shared" si="93"/>
        <v>0</v>
      </c>
      <c r="J82" s="40">
        <f t="shared" si="93"/>
        <v>0</v>
      </c>
      <c r="K82" s="40">
        <f t="shared" si="93"/>
        <v>0</v>
      </c>
      <c r="L82" s="40">
        <f t="shared" si="93"/>
        <v>0</v>
      </c>
      <c r="M82" s="40">
        <f t="shared" si="93"/>
        <v>0</v>
      </c>
      <c r="N82" s="40">
        <f t="shared" si="93"/>
        <v>0</v>
      </c>
      <c r="O82" s="40">
        <f t="shared" si="93"/>
        <v>0</v>
      </c>
      <c r="P82" s="40">
        <f t="shared" si="93"/>
        <v>0</v>
      </c>
      <c r="Q82" s="40">
        <f t="shared" si="93"/>
        <v>0</v>
      </c>
      <c r="R82" s="40">
        <f t="shared" si="93"/>
        <v>0</v>
      </c>
      <c r="S82" s="40">
        <f t="shared" si="93"/>
        <v>0</v>
      </c>
      <c r="T82" s="40">
        <f t="shared" si="93"/>
        <v>0</v>
      </c>
      <c r="U82" s="40">
        <f t="shared" si="93"/>
        <v>0</v>
      </c>
      <c r="V82" s="40">
        <f t="shared" si="93"/>
        <v>0</v>
      </c>
      <c r="W82" s="40">
        <f t="shared" si="93"/>
        <v>0</v>
      </c>
      <c r="X82" s="40">
        <f t="shared" si="93"/>
        <v>0</v>
      </c>
      <c r="Y82" s="40">
        <f t="shared" si="93"/>
        <v>0</v>
      </c>
      <c r="Z82" s="40">
        <f t="shared" si="93"/>
        <v>0</v>
      </c>
      <c r="AA82" s="40">
        <f t="shared" si="93"/>
        <v>0</v>
      </c>
      <c r="AB82" s="40">
        <f t="shared" si="93"/>
        <v>0</v>
      </c>
      <c r="AC82" s="101">
        <f t="shared" si="90"/>
        <v>0</v>
      </c>
      <c r="AD82" s="53"/>
      <c r="AE82" s="54"/>
      <c r="AF82" s="40">
        <f t="shared" ref="AF82:AF87" si="94">AF83</f>
        <v>1</v>
      </c>
    </row>
    <row r="83" spans="1:32">
      <c r="A83" s="15" t="s">
        <v>38</v>
      </c>
      <c r="B83" s="2" t="s">
        <v>29</v>
      </c>
      <c r="C83" s="34">
        <f t="shared" si="92"/>
        <v>1913</v>
      </c>
      <c r="D83" s="34">
        <f t="shared" si="93"/>
        <v>1913</v>
      </c>
      <c r="E83" s="34">
        <f t="shared" si="93"/>
        <v>1913</v>
      </c>
      <c r="F83" s="34">
        <f t="shared" si="93"/>
        <v>0</v>
      </c>
      <c r="G83" s="34">
        <f t="shared" si="93"/>
        <v>0</v>
      </c>
      <c r="H83" s="34">
        <f t="shared" si="93"/>
        <v>0</v>
      </c>
      <c r="I83" s="34">
        <f t="shared" si="93"/>
        <v>0</v>
      </c>
      <c r="J83" s="34">
        <f t="shared" si="93"/>
        <v>0</v>
      </c>
      <c r="K83" s="34">
        <f t="shared" si="93"/>
        <v>0</v>
      </c>
      <c r="L83" s="34">
        <f t="shared" si="93"/>
        <v>0</v>
      </c>
      <c r="M83" s="34">
        <f t="shared" si="93"/>
        <v>0</v>
      </c>
      <c r="N83" s="34">
        <f t="shared" si="93"/>
        <v>0</v>
      </c>
      <c r="O83" s="34">
        <f t="shared" si="93"/>
        <v>0</v>
      </c>
      <c r="P83" s="34">
        <f t="shared" si="93"/>
        <v>0</v>
      </c>
      <c r="Q83" s="34">
        <f t="shared" si="93"/>
        <v>0</v>
      </c>
      <c r="R83" s="34">
        <f t="shared" si="93"/>
        <v>0</v>
      </c>
      <c r="S83" s="34">
        <f t="shared" si="93"/>
        <v>0</v>
      </c>
      <c r="T83" s="34">
        <f t="shared" si="93"/>
        <v>0</v>
      </c>
      <c r="U83" s="34">
        <f t="shared" si="93"/>
        <v>0</v>
      </c>
      <c r="V83" s="34">
        <f t="shared" si="93"/>
        <v>0</v>
      </c>
      <c r="W83" s="34">
        <f t="shared" si="93"/>
        <v>0</v>
      </c>
      <c r="X83" s="34">
        <f t="shared" si="93"/>
        <v>0</v>
      </c>
      <c r="Y83" s="34">
        <f t="shared" si="93"/>
        <v>0</v>
      </c>
      <c r="Z83" s="34">
        <f t="shared" si="93"/>
        <v>0</v>
      </c>
      <c r="AA83" s="34">
        <f t="shared" si="93"/>
        <v>0</v>
      </c>
      <c r="AB83" s="34">
        <f t="shared" si="93"/>
        <v>0</v>
      </c>
      <c r="AC83" s="94">
        <f t="shared" si="90"/>
        <v>0</v>
      </c>
      <c r="AD83" s="16"/>
      <c r="AE83" s="44"/>
      <c r="AF83" s="34">
        <f t="shared" si="94"/>
        <v>1</v>
      </c>
    </row>
    <row r="84" spans="1:32">
      <c r="A84" s="15" t="s">
        <v>36</v>
      </c>
      <c r="B84" s="2" t="s">
        <v>37</v>
      </c>
      <c r="C84" s="34">
        <f t="shared" si="92"/>
        <v>1913</v>
      </c>
      <c r="D84" s="34">
        <f t="shared" ref="D84:S87" si="95">D85</f>
        <v>1913</v>
      </c>
      <c r="E84" s="34">
        <f t="shared" si="95"/>
        <v>1913</v>
      </c>
      <c r="F84" s="34">
        <f t="shared" si="95"/>
        <v>0</v>
      </c>
      <c r="G84" s="34">
        <f t="shared" si="95"/>
        <v>0</v>
      </c>
      <c r="H84" s="34">
        <f t="shared" si="95"/>
        <v>0</v>
      </c>
      <c r="I84" s="34">
        <f t="shared" si="95"/>
        <v>0</v>
      </c>
      <c r="J84" s="34">
        <f t="shared" si="95"/>
        <v>0</v>
      </c>
      <c r="K84" s="34">
        <f t="shared" si="95"/>
        <v>0</v>
      </c>
      <c r="L84" s="34">
        <f t="shared" si="95"/>
        <v>0</v>
      </c>
      <c r="M84" s="34">
        <f t="shared" si="95"/>
        <v>0</v>
      </c>
      <c r="N84" s="34">
        <f t="shared" si="95"/>
        <v>0</v>
      </c>
      <c r="O84" s="34">
        <f t="shared" si="95"/>
        <v>0</v>
      </c>
      <c r="P84" s="34">
        <f t="shared" si="95"/>
        <v>0</v>
      </c>
      <c r="Q84" s="34">
        <f t="shared" si="95"/>
        <v>0</v>
      </c>
      <c r="R84" s="34">
        <f t="shared" si="95"/>
        <v>0</v>
      </c>
      <c r="S84" s="34">
        <f t="shared" si="95"/>
        <v>0</v>
      </c>
      <c r="T84" s="34">
        <f t="shared" ref="T84:AB87" si="96">T85</f>
        <v>0</v>
      </c>
      <c r="U84" s="34">
        <f t="shared" si="96"/>
        <v>0</v>
      </c>
      <c r="V84" s="34">
        <f t="shared" si="96"/>
        <v>0</v>
      </c>
      <c r="W84" s="34">
        <f t="shared" si="96"/>
        <v>0</v>
      </c>
      <c r="X84" s="34">
        <f t="shared" si="96"/>
        <v>0</v>
      </c>
      <c r="Y84" s="34">
        <f t="shared" si="96"/>
        <v>0</v>
      </c>
      <c r="Z84" s="34">
        <f t="shared" si="96"/>
        <v>0</v>
      </c>
      <c r="AA84" s="34">
        <f t="shared" si="96"/>
        <v>0</v>
      </c>
      <c r="AB84" s="34">
        <f t="shared" si="96"/>
        <v>0</v>
      </c>
      <c r="AC84" s="95">
        <f t="shared" si="90"/>
        <v>0</v>
      </c>
      <c r="AD84" s="20">
        <v>0</v>
      </c>
      <c r="AE84" s="44">
        <v>0</v>
      </c>
      <c r="AF84" s="34">
        <f t="shared" si="94"/>
        <v>1</v>
      </c>
    </row>
    <row r="85" spans="1:32">
      <c r="A85" s="21" t="s">
        <v>46</v>
      </c>
      <c r="B85" s="56" t="s">
        <v>33</v>
      </c>
      <c r="C85" s="38">
        <f t="shared" si="92"/>
        <v>1913</v>
      </c>
      <c r="D85" s="38">
        <f t="shared" si="95"/>
        <v>1913</v>
      </c>
      <c r="E85" s="38">
        <f t="shared" si="95"/>
        <v>1913</v>
      </c>
      <c r="F85" s="38">
        <f t="shared" si="95"/>
        <v>0</v>
      </c>
      <c r="G85" s="38">
        <f t="shared" si="95"/>
        <v>0</v>
      </c>
      <c r="H85" s="38">
        <f t="shared" si="95"/>
        <v>0</v>
      </c>
      <c r="I85" s="38">
        <f t="shared" si="95"/>
        <v>0</v>
      </c>
      <c r="J85" s="38">
        <f t="shared" si="95"/>
        <v>0</v>
      </c>
      <c r="K85" s="38">
        <f t="shared" si="95"/>
        <v>0</v>
      </c>
      <c r="L85" s="38">
        <f t="shared" si="95"/>
        <v>0</v>
      </c>
      <c r="M85" s="38">
        <f t="shared" si="95"/>
        <v>0</v>
      </c>
      <c r="N85" s="38">
        <f t="shared" si="95"/>
        <v>0</v>
      </c>
      <c r="O85" s="38">
        <f t="shared" si="95"/>
        <v>0</v>
      </c>
      <c r="P85" s="38">
        <f t="shared" si="95"/>
        <v>0</v>
      </c>
      <c r="Q85" s="38">
        <f t="shared" si="95"/>
        <v>0</v>
      </c>
      <c r="R85" s="38">
        <f t="shared" si="95"/>
        <v>0</v>
      </c>
      <c r="S85" s="38">
        <f t="shared" si="95"/>
        <v>0</v>
      </c>
      <c r="T85" s="38">
        <f t="shared" si="96"/>
        <v>0</v>
      </c>
      <c r="U85" s="38">
        <f t="shared" si="96"/>
        <v>0</v>
      </c>
      <c r="V85" s="38">
        <f t="shared" si="96"/>
        <v>0</v>
      </c>
      <c r="W85" s="38">
        <f t="shared" si="96"/>
        <v>0</v>
      </c>
      <c r="X85" s="38">
        <f t="shared" si="96"/>
        <v>0</v>
      </c>
      <c r="Y85" s="38">
        <f t="shared" si="96"/>
        <v>0</v>
      </c>
      <c r="Z85" s="38">
        <f t="shared" si="96"/>
        <v>0</v>
      </c>
      <c r="AA85" s="38">
        <f t="shared" si="96"/>
        <v>0</v>
      </c>
      <c r="AB85" s="38">
        <f t="shared" si="96"/>
        <v>0</v>
      </c>
      <c r="AC85" s="95">
        <f t="shared" si="90"/>
        <v>0</v>
      </c>
      <c r="AD85" s="50">
        <v>0</v>
      </c>
      <c r="AE85" s="51">
        <v>0</v>
      </c>
      <c r="AF85" s="38">
        <f t="shared" si="94"/>
        <v>1</v>
      </c>
    </row>
    <row r="86" spans="1:32" ht="54" customHeight="1">
      <c r="A86" s="15"/>
      <c r="B86" s="2" t="s">
        <v>194</v>
      </c>
      <c r="C86" s="34">
        <f t="shared" si="92"/>
        <v>1913</v>
      </c>
      <c r="D86" s="34">
        <f t="shared" si="95"/>
        <v>1913</v>
      </c>
      <c r="E86" s="34">
        <f t="shared" si="95"/>
        <v>1913</v>
      </c>
      <c r="F86" s="34">
        <f t="shared" si="95"/>
        <v>0</v>
      </c>
      <c r="G86" s="34">
        <f t="shared" si="95"/>
        <v>0</v>
      </c>
      <c r="H86" s="34">
        <f t="shared" si="95"/>
        <v>0</v>
      </c>
      <c r="I86" s="34">
        <f t="shared" si="95"/>
        <v>0</v>
      </c>
      <c r="J86" s="34">
        <f t="shared" si="95"/>
        <v>0</v>
      </c>
      <c r="K86" s="34">
        <f t="shared" si="95"/>
        <v>0</v>
      </c>
      <c r="L86" s="34">
        <f t="shared" si="95"/>
        <v>0</v>
      </c>
      <c r="M86" s="34">
        <f t="shared" si="95"/>
        <v>0</v>
      </c>
      <c r="N86" s="34">
        <f t="shared" si="95"/>
        <v>0</v>
      </c>
      <c r="O86" s="34">
        <f t="shared" si="95"/>
        <v>0</v>
      </c>
      <c r="P86" s="34">
        <f t="shared" si="95"/>
        <v>0</v>
      </c>
      <c r="Q86" s="34">
        <f t="shared" si="95"/>
        <v>0</v>
      </c>
      <c r="R86" s="34">
        <f t="shared" si="95"/>
        <v>0</v>
      </c>
      <c r="S86" s="34">
        <f t="shared" si="95"/>
        <v>0</v>
      </c>
      <c r="T86" s="34">
        <f t="shared" si="96"/>
        <v>0</v>
      </c>
      <c r="U86" s="34">
        <f t="shared" si="96"/>
        <v>0</v>
      </c>
      <c r="V86" s="34">
        <f t="shared" si="96"/>
        <v>0</v>
      </c>
      <c r="W86" s="34">
        <f t="shared" si="96"/>
        <v>0</v>
      </c>
      <c r="X86" s="34">
        <f t="shared" si="96"/>
        <v>0</v>
      </c>
      <c r="Y86" s="34">
        <f t="shared" si="96"/>
        <v>0</v>
      </c>
      <c r="Z86" s="34">
        <f t="shared" si="96"/>
        <v>0</v>
      </c>
      <c r="AA86" s="34">
        <f t="shared" si="96"/>
        <v>0</v>
      </c>
      <c r="AB86" s="34">
        <f t="shared" si="96"/>
        <v>0</v>
      </c>
      <c r="AC86" s="95">
        <f t="shared" si="90"/>
        <v>0</v>
      </c>
      <c r="AD86" s="20"/>
      <c r="AE86" s="44"/>
      <c r="AF86" s="34">
        <f t="shared" si="94"/>
        <v>1</v>
      </c>
    </row>
    <row r="87" spans="1:32" ht="81.75" customHeight="1">
      <c r="A87" s="3"/>
      <c r="B87" s="5" t="s">
        <v>290</v>
      </c>
      <c r="C87" s="35">
        <f t="shared" si="92"/>
        <v>1913</v>
      </c>
      <c r="D87" s="35">
        <f t="shared" si="95"/>
        <v>1913</v>
      </c>
      <c r="E87" s="35">
        <f t="shared" si="95"/>
        <v>1913</v>
      </c>
      <c r="F87" s="35">
        <f t="shared" si="95"/>
        <v>0</v>
      </c>
      <c r="G87" s="35">
        <f t="shared" si="95"/>
        <v>0</v>
      </c>
      <c r="H87" s="35">
        <f t="shared" si="95"/>
        <v>0</v>
      </c>
      <c r="I87" s="35">
        <f t="shared" si="95"/>
        <v>0</v>
      </c>
      <c r="J87" s="35">
        <f t="shared" si="95"/>
        <v>0</v>
      </c>
      <c r="K87" s="35">
        <f t="shared" si="95"/>
        <v>0</v>
      </c>
      <c r="L87" s="35">
        <f t="shared" si="95"/>
        <v>0</v>
      </c>
      <c r="M87" s="35">
        <f t="shared" si="95"/>
        <v>0</v>
      </c>
      <c r="N87" s="35">
        <f t="shared" si="95"/>
        <v>0</v>
      </c>
      <c r="O87" s="35">
        <f t="shared" si="95"/>
        <v>0</v>
      </c>
      <c r="P87" s="35">
        <f t="shared" si="95"/>
        <v>0</v>
      </c>
      <c r="Q87" s="35">
        <f t="shared" si="95"/>
        <v>0</v>
      </c>
      <c r="R87" s="35">
        <f t="shared" si="95"/>
        <v>0</v>
      </c>
      <c r="S87" s="35">
        <f t="shared" si="95"/>
        <v>0</v>
      </c>
      <c r="T87" s="35">
        <f t="shared" si="96"/>
        <v>0</v>
      </c>
      <c r="U87" s="35">
        <f t="shared" si="96"/>
        <v>0</v>
      </c>
      <c r="V87" s="35">
        <f t="shared" si="96"/>
        <v>0</v>
      </c>
      <c r="W87" s="35">
        <f t="shared" si="96"/>
        <v>0</v>
      </c>
      <c r="X87" s="35">
        <f t="shared" si="96"/>
        <v>0</v>
      </c>
      <c r="Y87" s="35">
        <f t="shared" si="96"/>
        <v>0</v>
      </c>
      <c r="Z87" s="35">
        <f t="shared" si="96"/>
        <v>0</v>
      </c>
      <c r="AA87" s="35">
        <f t="shared" si="96"/>
        <v>0</v>
      </c>
      <c r="AB87" s="35">
        <f t="shared" si="96"/>
        <v>0</v>
      </c>
      <c r="AC87" s="95">
        <f t="shared" si="90"/>
        <v>0</v>
      </c>
      <c r="AD87" s="19"/>
      <c r="AE87" s="45"/>
      <c r="AF87" s="35">
        <f t="shared" si="94"/>
        <v>1</v>
      </c>
    </row>
    <row r="88" spans="1:32" ht="44.25" customHeight="1">
      <c r="A88" s="17"/>
      <c r="B88" s="18" t="s">
        <v>195</v>
      </c>
      <c r="C88" s="36">
        <f t="shared" ref="C88" si="97">D88+I88</f>
        <v>1913</v>
      </c>
      <c r="D88" s="36">
        <f t="shared" ref="D88" si="98">SUM(E88:H88)</f>
        <v>1913</v>
      </c>
      <c r="E88" s="36">
        <v>1913</v>
      </c>
      <c r="F88" s="36"/>
      <c r="G88" s="36"/>
      <c r="H88" s="36"/>
      <c r="I88" s="36"/>
      <c r="J88" s="36"/>
      <c r="K88" s="36"/>
      <c r="L88" s="36"/>
      <c r="M88" s="36"/>
      <c r="N88" s="36"/>
      <c r="O88" s="36"/>
      <c r="P88" s="36"/>
      <c r="Q88" s="36"/>
      <c r="R88" s="36"/>
      <c r="S88" s="36"/>
      <c r="T88" s="36"/>
      <c r="U88" s="36"/>
      <c r="V88" s="36"/>
      <c r="W88" s="36"/>
      <c r="X88" s="36"/>
      <c r="Y88" s="36"/>
      <c r="Z88" s="36"/>
      <c r="AA88" s="36"/>
      <c r="AB88" s="36"/>
      <c r="AC88" s="95">
        <f t="shared" si="90"/>
        <v>0</v>
      </c>
      <c r="AD88" s="30" t="s">
        <v>315</v>
      </c>
      <c r="AE88" s="47"/>
      <c r="AF88">
        <v>1</v>
      </c>
    </row>
    <row r="89" spans="1:32">
      <c r="A89" s="22" t="s">
        <v>293</v>
      </c>
      <c r="B89" s="23" t="s">
        <v>196</v>
      </c>
      <c r="C89" s="40">
        <f>C90</f>
        <v>433316</v>
      </c>
      <c r="D89" s="40">
        <f t="shared" ref="D89:AB90" si="99">D90</f>
        <v>60000</v>
      </c>
      <c r="E89" s="40">
        <f t="shared" si="99"/>
        <v>0</v>
      </c>
      <c r="F89" s="40">
        <f t="shared" si="99"/>
        <v>60000</v>
      </c>
      <c r="G89" s="40">
        <f t="shared" si="99"/>
        <v>0</v>
      </c>
      <c r="H89" s="40">
        <f t="shared" si="99"/>
        <v>0</v>
      </c>
      <c r="I89" s="40">
        <f t="shared" si="99"/>
        <v>373316</v>
      </c>
      <c r="J89" s="40">
        <f t="shared" si="99"/>
        <v>373316</v>
      </c>
      <c r="K89" s="40">
        <f t="shared" si="99"/>
        <v>373316</v>
      </c>
      <c r="L89" s="40">
        <f t="shared" si="99"/>
        <v>0</v>
      </c>
      <c r="M89" s="40">
        <f t="shared" si="99"/>
        <v>0</v>
      </c>
      <c r="N89" s="40">
        <f t="shared" si="99"/>
        <v>0</v>
      </c>
      <c r="O89" s="40">
        <f t="shared" si="99"/>
        <v>0</v>
      </c>
      <c r="P89" s="40">
        <f t="shared" si="99"/>
        <v>19869</v>
      </c>
      <c r="Q89" s="40">
        <f t="shared" si="99"/>
        <v>18075</v>
      </c>
      <c r="R89" s="40">
        <f t="shared" si="99"/>
        <v>0</v>
      </c>
      <c r="S89" s="40">
        <f t="shared" si="99"/>
        <v>18075</v>
      </c>
      <c r="T89" s="40">
        <f t="shared" si="99"/>
        <v>0</v>
      </c>
      <c r="U89" s="40">
        <f t="shared" si="99"/>
        <v>0</v>
      </c>
      <c r="V89" s="40">
        <f t="shared" si="99"/>
        <v>1794</v>
      </c>
      <c r="W89" s="40">
        <f t="shared" si="99"/>
        <v>1794</v>
      </c>
      <c r="X89" s="40">
        <f t="shared" si="99"/>
        <v>1794</v>
      </c>
      <c r="Y89" s="40">
        <f t="shared" si="99"/>
        <v>0</v>
      </c>
      <c r="Z89" s="40">
        <f t="shared" si="99"/>
        <v>0</v>
      </c>
      <c r="AA89" s="40">
        <f t="shared" si="99"/>
        <v>0</v>
      </c>
      <c r="AB89" s="40">
        <f t="shared" si="99"/>
        <v>0</v>
      </c>
      <c r="AC89" s="101">
        <f t="shared" si="90"/>
        <v>4.5853372596442323</v>
      </c>
      <c r="AD89" s="32"/>
      <c r="AE89" s="54"/>
      <c r="AF89" s="40">
        <f t="shared" ref="AF89:AF90" si="100">AF90</f>
        <v>3</v>
      </c>
    </row>
    <row r="90" spans="1:32">
      <c r="A90" s="15" t="s">
        <v>38</v>
      </c>
      <c r="B90" s="2" t="s">
        <v>29</v>
      </c>
      <c r="C90" s="34">
        <f>C91</f>
        <v>433316</v>
      </c>
      <c r="D90" s="34">
        <f t="shared" si="99"/>
        <v>60000</v>
      </c>
      <c r="E90" s="34">
        <f t="shared" si="99"/>
        <v>0</v>
      </c>
      <c r="F90" s="34">
        <f t="shared" si="99"/>
        <v>60000</v>
      </c>
      <c r="G90" s="34">
        <f t="shared" si="99"/>
        <v>0</v>
      </c>
      <c r="H90" s="34">
        <f t="shared" si="99"/>
        <v>0</v>
      </c>
      <c r="I90" s="34">
        <f t="shared" si="99"/>
        <v>373316</v>
      </c>
      <c r="J90" s="34">
        <f t="shared" si="99"/>
        <v>373316</v>
      </c>
      <c r="K90" s="34">
        <f t="shared" si="99"/>
        <v>373316</v>
      </c>
      <c r="L90" s="34">
        <f t="shared" si="99"/>
        <v>0</v>
      </c>
      <c r="M90" s="34">
        <f t="shared" si="99"/>
        <v>0</v>
      </c>
      <c r="N90" s="34">
        <f t="shared" si="99"/>
        <v>0</v>
      </c>
      <c r="O90" s="34">
        <f t="shared" si="99"/>
        <v>0</v>
      </c>
      <c r="P90" s="34">
        <f t="shared" si="99"/>
        <v>19869</v>
      </c>
      <c r="Q90" s="34">
        <f t="shared" si="99"/>
        <v>18075</v>
      </c>
      <c r="R90" s="34">
        <f t="shared" si="99"/>
        <v>0</v>
      </c>
      <c r="S90" s="34">
        <f t="shared" si="99"/>
        <v>18075</v>
      </c>
      <c r="T90" s="34">
        <f t="shared" si="99"/>
        <v>0</v>
      </c>
      <c r="U90" s="34">
        <f t="shared" si="99"/>
        <v>0</v>
      </c>
      <c r="V90" s="34">
        <f t="shared" si="99"/>
        <v>1794</v>
      </c>
      <c r="W90" s="34">
        <f t="shared" si="99"/>
        <v>1794</v>
      </c>
      <c r="X90" s="34">
        <f t="shared" si="99"/>
        <v>1794</v>
      </c>
      <c r="Y90" s="34">
        <f t="shared" si="99"/>
        <v>0</v>
      </c>
      <c r="Z90" s="34">
        <f t="shared" si="99"/>
        <v>0</v>
      </c>
      <c r="AA90" s="34">
        <f t="shared" si="99"/>
        <v>0</v>
      </c>
      <c r="AB90" s="34">
        <f t="shared" si="99"/>
        <v>0</v>
      </c>
      <c r="AC90" s="94">
        <f t="shared" si="90"/>
        <v>4.5853372596442323</v>
      </c>
      <c r="AD90" s="16"/>
      <c r="AE90" s="44"/>
      <c r="AF90" s="34">
        <f t="shared" si="100"/>
        <v>3</v>
      </c>
    </row>
    <row r="91" spans="1:32">
      <c r="A91" s="15" t="s">
        <v>36</v>
      </c>
      <c r="B91" s="2" t="s">
        <v>37</v>
      </c>
      <c r="C91" s="34">
        <f>C92+C96</f>
        <v>433316</v>
      </c>
      <c r="D91" s="34">
        <f t="shared" ref="D91:AB91" si="101">D92+D96</f>
        <v>60000</v>
      </c>
      <c r="E91" s="34">
        <f t="shared" si="101"/>
        <v>0</v>
      </c>
      <c r="F91" s="34">
        <f t="shared" si="101"/>
        <v>60000</v>
      </c>
      <c r="G91" s="34">
        <f t="shared" si="101"/>
        <v>0</v>
      </c>
      <c r="H91" s="34">
        <f t="shared" si="101"/>
        <v>0</v>
      </c>
      <c r="I91" s="34">
        <f t="shared" si="101"/>
        <v>373316</v>
      </c>
      <c r="J91" s="34">
        <f t="shared" si="101"/>
        <v>373316</v>
      </c>
      <c r="K91" s="34">
        <f t="shared" si="101"/>
        <v>373316</v>
      </c>
      <c r="L91" s="34">
        <f t="shared" si="101"/>
        <v>0</v>
      </c>
      <c r="M91" s="34">
        <f t="shared" si="101"/>
        <v>0</v>
      </c>
      <c r="N91" s="34">
        <f t="shared" si="101"/>
        <v>0</v>
      </c>
      <c r="O91" s="34">
        <f t="shared" si="101"/>
        <v>0</v>
      </c>
      <c r="P91" s="34">
        <f t="shared" si="101"/>
        <v>19869</v>
      </c>
      <c r="Q91" s="34">
        <f t="shared" si="101"/>
        <v>18075</v>
      </c>
      <c r="R91" s="34">
        <f t="shared" si="101"/>
        <v>0</v>
      </c>
      <c r="S91" s="34">
        <f t="shared" si="101"/>
        <v>18075</v>
      </c>
      <c r="T91" s="34">
        <f t="shared" si="101"/>
        <v>0</v>
      </c>
      <c r="U91" s="34">
        <f t="shared" si="101"/>
        <v>0</v>
      </c>
      <c r="V91" s="34">
        <f t="shared" si="101"/>
        <v>1794</v>
      </c>
      <c r="W91" s="34">
        <f t="shared" si="101"/>
        <v>1794</v>
      </c>
      <c r="X91" s="34">
        <f t="shared" si="101"/>
        <v>1794</v>
      </c>
      <c r="Y91" s="34">
        <f t="shared" si="101"/>
        <v>0</v>
      </c>
      <c r="Z91" s="34">
        <f t="shared" si="101"/>
        <v>0</v>
      </c>
      <c r="AA91" s="34">
        <f t="shared" si="101"/>
        <v>0</v>
      </c>
      <c r="AB91" s="34">
        <f t="shared" si="101"/>
        <v>0</v>
      </c>
      <c r="AC91" s="94">
        <f t="shared" si="90"/>
        <v>4.5853372596442323</v>
      </c>
      <c r="AD91" s="16"/>
      <c r="AE91" s="44"/>
      <c r="AF91" s="34">
        <f t="shared" ref="AF91" si="102">AF92+AF96</f>
        <v>3</v>
      </c>
    </row>
    <row r="92" spans="1:32">
      <c r="A92" s="21" t="s">
        <v>52</v>
      </c>
      <c r="B92" s="56" t="s">
        <v>32</v>
      </c>
      <c r="C92" s="38">
        <f>C93+C94+C95</f>
        <v>403316</v>
      </c>
      <c r="D92" s="38">
        <f t="shared" ref="D92:AB92" si="103">D93+D94+D95</f>
        <v>30000</v>
      </c>
      <c r="E92" s="38">
        <f t="shared" si="103"/>
        <v>0</v>
      </c>
      <c r="F92" s="38">
        <f t="shared" si="103"/>
        <v>30000</v>
      </c>
      <c r="G92" s="38">
        <f t="shared" si="103"/>
        <v>0</v>
      </c>
      <c r="H92" s="38">
        <f t="shared" si="103"/>
        <v>0</v>
      </c>
      <c r="I92" s="38">
        <f t="shared" si="103"/>
        <v>373316</v>
      </c>
      <c r="J92" s="38">
        <f t="shared" si="103"/>
        <v>373316</v>
      </c>
      <c r="K92" s="38">
        <f t="shared" si="103"/>
        <v>373316</v>
      </c>
      <c r="L92" s="38">
        <f t="shared" si="103"/>
        <v>0</v>
      </c>
      <c r="M92" s="38">
        <f t="shared" si="103"/>
        <v>0</v>
      </c>
      <c r="N92" s="38">
        <f t="shared" si="103"/>
        <v>0</v>
      </c>
      <c r="O92" s="38">
        <f t="shared" si="103"/>
        <v>0</v>
      </c>
      <c r="P92" s="38">
        <f t="shared" si="103"/>
        <v>1794</v>
      </c>
      <c r="Q92" s="38">
        <f t="shared" si="103"/>
        <v>0</v>
      </c>
      <c r="R92" s="38">
        <f t="shared" si="103"/>
        <v>0</v>
      </c>
      <c r="S92" s="38">
        <f t="shared" si="103"/>
        <v>0</v>
      </c>
      <c r="T92" s="38">
        <f t="shared" si="103"/>
        <v>0</v>
      </c>
      <c r="U92" s="38">
        <f t="shared" si="103"/>
        <v>0</v>
      </c>
      <c r="V92" s="38">
        <f t="shared" si="103"/>
        <v>1794</v>
      </c>
      <c r="W92" s="38">
        <f t="shared" si="103"/>
        <v>1794</v>
      </c>
      <c r="X92" s="38">
        <f t="shared" si="103"/>
        <v>1794</v>
      </c>
      <c r="Y92" s="38">
        <f t="shared" si="103"/>
        <v>0</v>
      </c>
      <c r="Z92" s="38">
        <f t="shared" si="103"/>
        <v>0</v>
      </c>
      <c r="AA92" s="38">
        <f t="shared" si="103"/>
        <v>0</v>
      </c>
      <c r="AB92" s="38">
        <f t="shared" si="103"/>
        <v>0</v>
      </c>
      <c r="AC92" s="100">
        <f t="shared" si="90"/>
        <v>0.44481250433902947</v>
      </c>
      <c r="AD92" s="31"/>
      <c r="AE92" s="51"/>
      <c r="AF92" s="38">
        <f t="shared" ref="AF92" si="104">AF93+AF94+AF95</f>
        <v>3</v>
      </c>
    </row>
    <row r="93" spans="1:32" ht="54">
      <c r="A93" s="12">
        <v>1</v>
      </c>
      <c r="B93" s="5" t="s">
        <v>219</v>
      </c>
      <c r="C93" s="39">
        <f t="shared" ref="C93:C95" si="105">D93+I93</f>
        <v>30000</v>
      </c>
      <c r="D93" s="39">
        <f t="shared" ref="D93:D95" si="106">SUM(E93:H93)</f>
        <v>30000</v>
      </c>
      <c r="E93" s="35"/>
      <c r="F93" s="35">
        <v>30000</v>
      </c>
      <c r="G93" s="35"/>
      <c r="H93" s="35"/>
      <c r="I93" s="39">
        <f t="shared" ref="I93:I95" si="107">J93+O93</f>
        <v>0</v>
      </c>
      <c r="J93" s="39">
        <f t="shared" ref="J93:J95" si="108">SUM(K93:N93)</f>
        <v>0</v>
      </c>
      <c r="K93" s="35"/>
      <c r="L93" s="35"/>
      <c r="M93" s="35"/>
      <c r="N93" s="35"/>
      <c r="O93" s="35"/>
      <c r="P93" s="35"/>
      <c r="Q93" s="35"/>
      <c r="R93" s="35"/>
      <c r="S93" s="35"/>
      <c r="T93" s="35"/>
      <c r="U93" s="35"/>
      <c r="V93" s="35"/>
      <c r="W93" s="35"/>
      <c r="Y93" s="35"/>
      <c r="Z93" s="35"/>
      <c r="AA93" s="35"/>
      <c r="AB93" s="35"/>
      <c r="AC93" s="95">
        <f t="shared" si="90"/>
        <v>0</v>
      </c>
      <c r="AD93" s="12" t="s">
        <v>315</v>
      </c>
      <c r="AE93" s="45"/>
      <c r="AF93">
        <v>1</v>
      </c>
    </row>
    <row r="94" spans="1:32" ht="36">
      <c r="A94" s="12">
        <v>2</v>
      </c>
      <c r="B94" s="5" t="s">
        <v>344</v>
      </c>
      <c r="C94" s="39">
        <f t="shared" si="105"/>
        <v>241316</v>
      </c>
      <c r="D94" s="39">
        <f t="shared" si="106"/>
        <v>0</v>
      </c>
      <c r="E94" s="35"/>
      <c r="F94" s="35"/>
      <c r="G94" s="35"/>
      <c r="H94" s="35"/>
      <c r="I94" s="39">
        <f t="shared" si="107"/>
        <v>241316</v>
      </c>
      <c r="J94" s="39">
        <f t="shared" si="108"/>
        <v>241316</v>
      </c>
      <c r="K94" s="35">
        <v>241316</v>
      </c>
      <c r="L94" s="35"/>
      <c r="M94" s="35"/>
      <c r="N94" s="35"/>
      <c r="O94" s="35"/>
      <c r="P94" s="35">
        <f>Q94+V94</f>
        <v>0</v>
      </c>
      <c r="Q94" s="35">
        <f t="shared" ref="Q94" si="109">R94+S94+T94+U94</f>
        <v>0</v>
      </c>
      <c r="R94" s="35"/>
      <c r="S94" s="35"/>
      <c r="T94" s="35"/>
      <c r="U94" s="35"/>
      <c r="V94" s="35">
        <f>W94+AB94</f>
        <v>0</v>
      </c>
      <c r="W94" s="35">
        <f>X94+Y94+Z94+AA94</f>
        <v>0</v>
      </c>
      <c r="X94" s="35"/>
      <c r="Y94" s="35"/>
      <c r="Z94" s="35"/>
      <c r="AA94" s="35"/>
      <c r="AB94" s="35"/>
      <c r="AC94" s="95">
        <f t="shared" si="90"/>
        <v>0</v>
      </c>
      <c r="AD94" s="12" t="s">
        <v>271</v>
      </c>
      <c r="AE94" s="45"/>
      <c r="AF94">
        <v>1</v>
      </c>
    </row>
    <row r="95" spans="1:32" ht="36">
      <c r="A95" s="12">
        <v>3</v>
      </c>
      <c r="B95" s="5" t="s">
        <v>345</v>
      </c>
      <c r="C95" s="39">
        <f t="shared" si="105"/>
        <v>132000</v>
      </c>
      <c r="D95" s="39">
        <f t="shared" si="106"/>
        <v>0</v>
      </c>
      <c r="E95" s="35"/>
      <c r="F95" s="35"/>
      <c r="G95" s="35"/>
      <c r="H95" s="35"/>
      <c r="I95" s="39">
        <f t="shared" si="107"/>
        <v>132000</v>
      </c>
      <c r="J95" s="39">
        <f t="shared" si="108"/>
        <v>132000</v>
      </c>
      <c r="K95" s="35">
        <v>132000</v>
      </c>
      <c r="L95" s="35"/>
      <c r="M95" s="35"/>
      <c r="N95" s="35"/>
      <c r="O95" s="35"/>
      <c r="P95" s="35">
        <f>Q95+V95</f>
        <v>1794</v>
      </c>
      <c r="Q95" s="35">
        <f>R95+S95+T95+U95</f>
        <v>0</v>
      </c>
      <c r="R95" s="35"/>
      <c r="S95" s="35"/>
      <c r="T95" s="35"/>
      <c r="U95" s="35"/>
      <c r="V95" s="35">
        <f t="shared" ref="V95" si="110">W95+AB95</f>
        <v>1794</v>
      </c>
      <c r="W95" s="35">
        <f t="shared" ref="W95" si="111">X95+Y95+Z95+AA95</f>
        <v>1794</v>
      </c>
      <c r="X95" s="106">
        <v>1794</v>
      </c>
      <c r="Y95" s="35"/>
      <c r="Z95" s="35"/>
      <c r="AA95" s="35"/>
      <c r="AB95" s="35"/>
      <c r="AC95" s="95">
        <f t="shared" si="90"/>
        <v>1.3590909090909091</v>
      </c>
      <c r="AD95" s="12" t="s">
        <v>264</v>
      </c>
      <c r="AE95" s="45"/>
      <c r="AF95">
        <v>1</v>
      </c>
    </row>
    <row r="96" spans="1:32">
      <c r="A96" s="21" t="s">
        <v>46</v>
      </c>
      <c r="B96" s="56" t="s">
        <v>33</v>
      </c>
      <c r="C96" s="38">
        <f>SUM(C97:C98)</f>
        <v>30000</v>
      </c>
      <c r="D96" s="38">
        <f t="shared" ref="D96:AB96" si="112">SUM(D97:D98)</f>
        <v>30000</v>
      </c>
      <c r="E96" s="38">
        <f t="shared" si="112"/>
        <v>0</v>
      </c>
      <c r="F96" s="38">
        <f t="shared" si="112"/>
        <v>30000</v>
      </c>
      <c r="G96" s="38">
        <f t="shared" si="112"/>
        <v>0</v>
      </c>
      <c r="H96" s="38">
        <f t="shared" si="112"/>
        <v>0</v>
      </c>
      <c r="I96" s="38">
        <f t="shared" si="112"/>
        <v>0</v>
      </c>
      <c r="J96" s="38">
        <f t="shared" si="112"/>
        <v>0</v>
      </c>
      <c r="K96" s="38">
        <f t="shared" si="112"/>
        <v>0</v>
      </c>
      <c r="L96" s="38">
        <f t="shared" si="112"/>
        <v>0</v>
      </c>
      <c r="M96" s="38">
        <f t="shared" si="112"/>
        <v>0</v>
      </c>
      <c r="N96" s="38">
        <f t="shared" si="112"/>
        <v>0</v>
      </c>
      <c r="O96" s="38">
        <f t="shared" si="112"/>
        <v>0</v>
      </c>
      <c r="P96" s="38">
        <f t="shared" si="112"/>
        <v>18075</v>
      </c>
      <c r="Q96" s="38">
        <f t="shared" si="112"/>
        <v>18075</v>
      </c>
      <c r="R96" s="38">
        <f t="shared" si="112"/>
        <v>0</v>
      </c>
      <c r="S96" s="38">
        <f t="shared" si="112"/>
        <v>18075</v>
      </c>
      <c r="T96" s="38">
        <f t="shared" si="112"/>
        <v>0</v>
      </c>
      <c r="U96" s="38">
        <f t="shared" si="112"/>
        <v>0</v>
      </c>
      <c r="V96" s="38">
        <f t="shared" si="112"/>
        <v>0</v>
      </c>
      <c r="W96" s="38">
        <f t="shared" si="112"/>
        <v>0</v>
      </c>
      <c r="X96" s="38">
        <f t="shared" si="112"/>
        <v>0</v>
      </c>
      <c r="Y96" s="38">
        <f t="shared" si="112"/>
        <v>0</v>
      </c>
      <c r="Z96" s="38">
        <f t="shared" si="112"/>
        <v>0</v>
      </c>
      <c r="AA96" s="38">
        <f t="shared" si="112"/>
        <v>0</v>
      </c>
      <c r="AB96" s="38">
        <f t="shared" si="112"/>
        <v>0</v>
      </c>
      <c r="AC96" s="100">
        <f t="shared" si="90"/>
        <v>60.25</v>
      </c>
      <c r="AD96" s="31"/>
      <c r="AE96" s="51"/>
    </row>
    <row r="97" spans="1:32" ht="54">
      <c r="A97" s="12" t="s">
        <v>49</v>
      </c>
      <c r="B97" s="5" t="s">
        <v>220</v>
      </c>
      <c r="C97" s="39">
        <f t="shared" ref="C97:C98" si="113">D97+I97</f>
        <v>10000</v>
      </c>
      <c r="D97" s="39">
        <f t="shared" ref="D97:D98" si="114">SUM(E97:H97)</f>
        <v>10000</v>
      </c>
      <c r="E97" s="35"/>
      <c r="F97" s="35">
        <v>10000</v>
      </c>
      <c r="G97" s="35"/>
      <c r="H97" s="35"/>
      <c r="I97" s="35"/>
      <c r="J97" s="35"/>
      <c r="K97" s="35"/>
      <c r="L97" s="35"/>
      <c r="M97" s="35"/>
      <c r="N97" s="35"/>
      <c r="O97" s="35"/>
      <c r="P97" s="35">
        <f t="shared" ref="P97:P98" si="115">Q97+V97</f>
        <v>0</v>
      </c>
      <c r="Q97" s="35"/>
      <c r="R97" s="35"/>
      <c r="S97" s="35"/>
      <c r="T97" s="35"/>
      <c r="U97" s="35"/>
      <c r="V97" s="35"/>
      <c r="W97" s="35"/>
      <c r="X97" s="35"/>
      <c r="Y97" s="35"/>
      <c r="Z97" s="35"/>
      <c r="AA97" s="35"/>
      <c r="AB97" s="35"/>
      <c r="AC97" s="95">
        <f t="shared" si="90"/>
        <v>0</v>
      </c>
      <c r="AD97" s="12" t="s">
        <v>266</v>
      </c>
      <c r="AE97" s="45"/>
      <c r="AF97">
        <v>1</v>
      </c>
    </row>
    <row r="98" spans="1:32" ht="67.5" customHeight="1">
      <c r="A98" s="12" t="s">
        <v>54</v>
      </c>
      <c r="B98" s="5" t="s">
        <v>302</v>
      </c>
      <c r="C98" s="39">
        <f t="shared" si="113"/>
        <v>20000</v>
      </c>
      <c r="D98" s="39">
        <f t="shared" si="114"/>
        <v>20000</v>
      </c>
      <c r="E98" s="35">
        <v>0</v>
      </c>
      <c r="F98" s="35">
        <v>20000</v>
      </c>
      <c r="G98" s="35"/>
      <c r="H98" s="35"/>
      <c r="I98" s="35"/>
      <c r="J98" s="35"/>
      <c r="K98" s="35"/>
      <c r="L98" s="35"/>
      <c r="M98" s="35"/>
      <c r="N98" s="35"/>
      <c r="O98" s="35"/>
      <c r="P98" s="35">
        <f t="shared" si="115"/>
        <v>18075</v>
      </c>
      <c r="Q98" s="35">
        <f>R98+S98+T98+U98</f>
        <v>18075</v>
      </c>
      <c r="R98" s="35"/>
      <c r="S98" s="111">
        <v>18075</v>
      </c>
      <c r="T98" s="35"/>
      <c r="U98" s="35"/>
      <c r="V98" s="35"/>
      <c r="W98" s="35"/>
      <c r="X98" s="35"/>
      <c r="Y98" s="35"/>
      <c r="Z98" s="35"/>
      <c r="AA98" s="35"/>
      <c r="AB98" s="35"/>
      <c r="AC98" s="95">
        <f t="shared" si="90"/>
        <v>90.375</v>
      </c>
      <c r="AD98" s="12" t="s">
        <v>261</v>
      </c>
      <c r="AE98" s="45"/>
      <c r="AF98">
        <v>1</v>
      </c>
    </row>
    <row r="99" spans="1:32">
      <c r="A99" s="32" t="s">
        <v>294</v>
      </c>
      <c r="B99" s="23" t="s">
        <v>221</v>
      </c>
      <c r="C99" s="40">
        <f>C100</f>
        <v>2142</v>
      </c>
      <c r="D99" s="40">
        <f t="shared" ref="D99:AB100" si="116">D100</f>
        <v>2142</v>
      </c>
      <c r="E99" s="40">
        <f t="shared" si="116"/>
        <v>2142</v>
      </c>
      <c r="F99" s="40">
        <f t="shared" si="116"/>
        <v>0</v>
      </c>
      <c r="G99" s="40">
        <f t="shared" si="116"/>
        <v>0</v>
      </c>
      <c r="H99" s="40">
        <f t="shared" si="116"/>
        <v>0</v>
      </c>
      <c r="I99" s="40">
        <f t="shared" si="116"/>
        <v>0</v>
      </c>
      <c r="J99" s="40">
        <f t="shared" si="116"/>
        <v>0</v>
      </c>
      <c r="K99" s="40">
        <f t="shared" si="116"/>
        <v>0</v>
      </c>
      <c r="L99" s="40">
        <f t="shared" si="116"/>
        <v>0</v>
      </c>
      <c r="M99" s="40">
        <f t="shared" si="116"/>
        <v>0</v>
      </c>
      <c r="N99" s="40">
        <f t="shared" si="116"/>
        <v>0</v>
      </c>
      <c r="O99" s="40">
        <f t="shared" si="116"/>
        <v>0</v>
      </c>
      <c r="P99" s="40">
        <f t="shared" si="116"/>
        <v>0</v>
      </c>
      <c r="Q99" s="40">
        <f t="shared" si="116"/>
        <v>0</v>
      </c>
      <c r="R99" s="40">
        <f t="shared" si="116"/>
        <v>0</v>
      </c>
      <c r="S99" s="40">
        <f t="shared" si="116"/>
        <v>0</v>
      </c>
      <c r="T99" s="40">
        <f t="shared" si="116"/>
        <v>0</v>
      </c>
      <c r="U99" s="40">
        <f t="shared" si="116"/>
        <v>0</v>
      </c>
      <c r="V99" s="40">
        <f t="shared" si="116"/>
        <v>0</v>
      </c>
      <c r="W99" s="40">
        <f t="shared" si="116"/>
        <v>0</v>
      </c>
      <c r="X99" s="40">
        <f t="shared" si="116"/>
        <v>0</v>
      </c>
      <c r="Y99" s="40">
        <f t="shared" si="116"/>
        <v>0</v>
      </c>
      <c r="Z99" s="40">
        <f t="shared" si="116"/>
        <v>0</v>
      </c>
      <c r="AA99" s="40">
        <f t="shared" si="116"/>
        <v>0</v>
      </c>
      <c r="AB99" s="40">
        <f t="shared" si="116"/>
        <v>0</v>
      </c>
      <c r="AC99" s="101">
        <f t="shared" si="90"/>
        <v>0</v>
      </c>
      <c r="AD99" s="32"/>
      <c r="AE99" s="54"/>
      <c r="AF99" s="40">
        <f t="shared" ref="AF99:AF102" si="117">AF100</f>
        <v>1</v>
      </c>
    </row>
    <row r="100" spans="1:32">
      <c r="A100" s="15" t="s">
        <v>38</v>
      </c>
      <c r="B100" s="2" t="s">
        <v>29</v>
      </c>
      <c r="C100" s="34">
        <f>C101</f>
        <v>2142</v>
      </c>
      <c r="D100" s="34">
        <f t="shared" si="116"/>
        <v>2142</v>
      </c>
      <c r="E100" s="34">
        <f t="shared" si="116"/>
        <v>2142</v>
      </c>
      <c r="F100" s="34">
        <f t="shared" si="116"/>
        <v>0</v>
      </c>
      <c r="G100" s="34">
        <f t="shared" si="116"/>
        <v>0</v>
      </c>
      <c r="H100" s="34">
        <f t="shared" si="116"/>
        <v>0</v>
      </c>
      <c r="I100" s="34">
        <f t="shared" si="116"/>
        <v>0</v>
      </c>
      <c r="J100" s="34">
        <f t="shared" si="116"/>
        <v>0</v>
      </c>
      <c r="K100" s="34">
        <f t="shared" si="116"/>
        <v>0</v>
      </c>
      <c r="L100" s="34">
        <f t="shared" si="116"/>
        <v>0</v>
      </c>
      <c r="M100" s="34">
        <f t="shared" si="116"/>
        <v>0</v>
      </c>
      <c r="N100" s="34">
        <f t="shared" si="116"/>
        <v>0</v>
      </c>
      <c r="O100" s="34">
        <f t="shared" si="116"/>
        <v>0</v>
      </c>
      <c r="P100" s="34">
        <f t="shared" si="116"/>
        <v>0</v>
      </c>
      <c r="Q100" s="34">
        <f t="shared" si="116"/>
        <v>0</v>
      </c>
      <c r="R100" s="34">
        <f t="shared" si="116"/>
        <v>0</v>
      </c>
      <c r="S100" s="34">
        <f t="shared" si="116"/>
        <v>0</v>
      </c>
      <c r="T100" s="34">
        <f t="shared" si="116"/>
        <v>0</v>
      </c>
      <c r="U100" s="34">
        <f t="shared" si="116"/>
        <v>0</v>
      </c>
      <c r="V100" s="34">
        <f t="shared" si="116"/>
        <v>0</v>
      </c>
      <c r="W100" s="34">
        <f t="shared" si="116"/>
        <v>0</v>
      </c>
      <c r="X100" s="34">
        <f t="shared" si="116"/>
        <v>0</v>
      </c>
      <c r="Y100" s="34">
        <f t="shared" si="116"/>
        <v>0</v>
      </c>
      <c r="Z100" s="34">
        <f t="shared" si="116"/>
        <v>0</v>
      </c>
      <c r="AA100" s="34">
        <f t="shared" si="116"/>
        <v>0</v>
      </c>
      <c r="AB100" s="34">
        <f t="shared" si="116"/>
        <v>0</v>
      </c>
      <c r="AC100" s="94">
        <f t="shared" si="90"/>
        <v>0</v>
      </c>
      <c r="AD100" s="16"/>
      <c r="AE100" s="44"/>
      <c r="AF100" s="34">
        <f t="shared" si="117"/>
        <v>1</v>
      </c>
    </row>
    <row r="101" spans="1:32">
      <c r="A101" s="15" t="s">
        <v>36</v>
      </c>
      <c r="B101" s="2" t="s">
        <v>37</v>
      </c>
      <c r="C101" s="34">
        <f>C102</f>
        <v>2142</v>
      </c>
      <c r="D101" s="34">
        <f t="shared" ref="D101:S102" si="118">D102</f>
        <v>2142</v>
      </c>
      <c r="E101" s="34">
        <f t="shared" si="118"/>
        <v>2142</v>
      </c>
      <c r="F101" s="34">
        <f t="shared" si="118"/>
        <v>0</v>
      </c>
      <c r="G101" s="34">
        <f t="shared" si="118"/>
        <v>0</v>
      </c>
      <c r="H101" s="34">
        <f t="shared" si="118"/>
        <v>0</v>
      </c>
      <c r="I101" s="34">
        <f t="shared" si="118"/>
        <v>0</v>
      </c>
      <c r="J101" s="34">
        <f t="shared" si="118"/>
        <v>0</v>
      </c>
      <c r="K101" s="34">
        <f t="shared" si="118"/>
        <v>0</v>
      </c>
      <c r="L101" s="34">
        <f t="shared" si="118"/>
        <v>0</v>
      </c>
      <c r="M101" s="34">
        <f t="shared" si="118"/>
        <v>0</v>
      </c>
      <c r="N101" s="34">
        <f t="shared" si="118"/>
        <v>0</v>
      </c>
      <c r="O101" s="34">
        <f t="shared" si="118"/>
        <v>0</v>
      </c>
      <c r="P101" s="34">
        <f t="shared" si="118"/>
        <v>0</v>
      </c>
      <c r="Q101" s="34">
        <f t="shared" si="118"/>
        <v>0</v>
      </c>
      <c r="R101" s="34">
        <f t="shared" si="118"/>
        <v>0</v>
      </c>
      <c r="S101" s="34">
        <f t="shared" si="118"/>
        <v>0</v>
      </c>
      <c r="T101" s="34">
        <f t="shared" ref="T101:AB102" si="119">T102</f>
        <v>0</v>
      </c>
      <c r="U101" s="34">
        <f t="shared" si="119"/>
        <v>0</v>
      </c>
      <c r="V101" s="34">
        <f t="shared" si="119"/>
        <v>0</v>
      </c>
      <c r="W101" s="34">
        <f t="shared" si="119"/>
        <v>0</v>
      </c>
      <c r="X101" s="34">
        <f t="shared" si="119"/>
        <v>0</v>
      </c>
      <c r="Y101" s="34">
        <f t="shared" si="119"/>
        <v>0</v>
      </c>
      <c r="Z101" s="34">
        <f t="shared" si="119"/>
        <v>0</v>
      </c>
      <c r="AA101" s="34">
        <f t="shared" si="119"/>
        <v>0</v>
      </c>
      <c r="AB101" s="34">
        <f t="shared" si="119"/>
        <v>0</v>
      </c>
      <c r="AC101" s="95">
        <f t="shared" ref="AC101:AC103" si="120">P101/C101*100</f>
        <v>0</v>
      </c>
      <c r="AD101" s="16"/>
      <c r="AE101" s="44"/>
      <c r="AF101" s="34">
        <f t="shared" si="117"/>
        <v>1</v>
      </c>
    </row>
    <row r="102" spans="1:32">
      <c r="A102" s="21" t="s">
        <v>46</v>
      </c>
      <c r="B102" s="56" t="s">
        <v>33</v>
      </c>
      <c r="C102" s="38">
        <f>C103</f>
        <v>2142</v>
      </c>
      <c r="D102" s="38">
        <f t="shared" si="118"/>
        <v>2142</v>
      </c>
      <c r="E102" s="38">
        <f t="shared" si="118"/>
        <v>2142</v>
      </c>
      <c r="F102" s="38">
        <f t="shared" si="118"/>
        <v>0</v>
      </c>
      <c r="G102" s="38">
        <f t="shared" si="118"/>
        <v>0</v>
      </c>
      <c r="H102" s="38">
        <f t="shared" si="118"/>
        <v>0</v>
      </c>
      <c r="I102" s="38">
        <f t="shared" si="118"/>
        <v>0</v>
      </c>
      <c r="J102" s="38">
        <f t="shared" si="118"/>
        <v>0</v>
      </c>
      <c r="K102" s="38">
        <f t="shared" si="118"/>
        <v>0</v>
      </c>
      <c r="L102" s="38">
        <f t="shared" si="118"/>
        <v>0</v>
      </c>
      <c r="M102" s="38">
        <f t="shared" si="118"/>
        <v>0</v>
      </c>
      <c r="N102" s="38">
        <f t="shared" si="118"/>
        <v>0</v>
      </c>
      <c r="O102" s="38">
        <f t="shared" si="118"/>
        <v>0</v>
      </c>
      <c r="P102" s="38">
        <f t="shared" si="118"/>
        <v>0</v>
      </c>
      <c r="Q102" s="38">
        <f t="shared" si="118"/>
        <v>0</v>
      </c>
      <c r="R102" s="38">
        <f t="shared" si="118"/>
        <v>0</v>
      </c>
      <c r="S102" s="38">
        <f t="shared" si="118"/>
        <v>0</v>
      </c>
      <c r="T102" s="38">
        <f t="shared" si="119"/>
        <v>0</v>
      </c>
      <c r="U102" s="38">
        <f t="shared" si="119"/>
        <v>0</v>
      </c>
      <c r="V102" s="38">
        <f t="shared" si="119"/>
        <v>0</v>
      </c>
      <c r="W102" s="38">
        <f t="shared" si="119"/>
        <v>0</v>
      </c>
      <c r="X102" s="38">
        <f t="shared" si="119"/>
        <v>0</v>
      </c>
      <c r="Y102" s="38">
        <f t="shared" si="119"/>
        <v>0</v>
      </c>
      <c r="Z102" s="38">
        <f t="shared" si="119"/>
        <v>0</v>
      </c>
      <c r="AA102" s="38">
        <f t="shared" si="119"/>
        <v>0</v>
      </c>
      <c r="AB102" s="38">
        <f t="shared" si="119"/>
        <v>0</v>
      </c>
      <c r="AC102" s="95">
        <f t="shared" si="120"/>
        <v>0</v>
      </c>
      <c r="AD102" s="31"/>
      <c r="AE102" s="51"/>
      <c r="AF102" s="38">
        <f t="shared" si="117"/>
        <v>1</v>
      </c>
    </row>
    <row r="103" spans="1:32" ht="45" customHeight="1">
      <c r="A103" s="3"/>
      <c r="B103" s="5" t="s">
        <v>225</v>
      </c>
      <c r="C103" s="39">
        <f t="shared" ref="C103" si="121">D103+I103</f>
        <v>2142</v>
      </c>
      <c r="D103" s="39">
        <f t="shared" ref="D103" si="122">SUM(E103:H103)</f>
        <v>2142</v>
      </c>
      <c r="E103" s="35">
        <v>2142</v>
      </c>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95">
        <f t="shared" si="120"/>
        <v>0</v>
      </c>
      <c r="AD103" s="12" t="s">
        <v>276</v>
      </c>
      <c r="AE103" s="45"/>
      <c r="AF103">
        <v>1</v>
      </c>
    </row>
    <row r="104" spans="1:32" ht="10.5" customHeight="1">
      <c r="A104" s="6"/>
      <c r="B104" s="7"/>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60"/>
      <c r="AD104" s="6"/>
      <c r="AE104" s="8"/>
    </row>
  </sheetData>
  <autoFilter ref="A12:AE104"/>
  <mergeCells count="42">
    <mergeCell ref="A6:A11"/>
    <mergeCell ref="B6:B11"/>
    <mergeCell ref="C6:C11"/>
    <mergeCell ref="D6:O6"/>
    <mergeCell ref="P6:P11"/>
    <mergeCell ref="F10:F11"/>
    <mergeCell ref="E9:H9"/>
    <mergeCell ref="J9:O9"/>
    <mergeCell ref="E10:E11"/>
    <mergeCell ref="A1:AE1"/>
    <mergeCell ref="A2:AE2"/>
    <mergeCell ref="A3:AE3"/>
    <mergeCell ref="A4:AE4"/>
    <mergeCell ref="AD5:AE5"/>
    <mergeCell ref="Q6:AB6"/>
    <mergeCell ref="AC6:AC11"/>
    <mergeCell ref="AD6:AD11"/>
    <mergeCell ref="AE6:AE11"/>
    <mergeCell ref="D7:O7"/>
    <mergeCell ref="Q7:AB7"/>
    <mergeCell ref="D8:D11"/>
    <mergeCell ref="E8:H8"/>
    <mergeCell ref="I8:I11"/>
    <mergeCell ref="J8:O8"/>
    <mergeCell ref="AB10:AB11"/>
    <mergeCell ref="G10:G11"/>
    <mergeCell ref="H10:H11"/>
    <mergeCell ref="J10:J11"/>
    <mergeCell ref="K10:N10"/>
    <mergeCell ref="O10:O11"/>
    <mergeCell ref="R10:R11"/>
    <mergeCell ref="Q8:Q11"/>
    <mergeCell ref="R8:U8"/>
    <mergeCell ref="V8:V11"/>
    <mergeCell ref="W8:AB8"/>
    <mergeCell ref="R9:U9"/>
    <mergeCell ref="W9:AB9"/>
    <mergeCell ref="S10:S11"/>
    <mergeCell ref="T10:T11"/>
    <mergeCell ref="U10:U11"/>
    <mergeCell ref="W10:W11"/>
    <mergeCell ref="X10:AA10"/>
  </mergeCells>
  <pageMargins left="0.23622047244094491" right="0.23622047244094491" top="0.74803149606299213" bottom="0.74803149606299213" header="0.31496062992125984" footer="0.31496062992125984"/>
  <pageSetup paperSize="9" scale="2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I114"/>
  <sheetViews>
    <sheetView showZeros="0" tabSelected="1" zoomScale="70" zoomScaleNormal="70" workbookViewId="0">
      <pane xSplit="2" ySplit="11" topLeftCell="C12" activePane="bottomRight" state="frozen"/>
      <selection pane="topRight" activeCell="C1" sqref="C1"/>
      <selection pane="bottomLeft" activeCell="A12" sqref="A12"/>
      <selection pane="bottomRight" activeCell="L7" sqref="L7:L11"/>
    </sheetView>
  </sheetViews>
  <sheetFormatPr defaultRowHeight="18"/>
  <cols>
    <col min="1" max="1" width="5.6328125" customWidth="1"/>
    <col min="2" max="2" width="37" customWidth="1"/>
    <col min="3" max="3" width="11.1796875" customWidth="1"/>
    <col min="4" max="4" width="10.90625" customWidth="1"/>
    <col min="5" max="5" width="8.6328125" customWidth="1"/>
    <col min="6" max="7" width="9.90625" customWidth="1"/>
    <col min="8" max="11" width="10.90625" hidden="1" customWidth="1"/>
    <col min="12" max="12" width="9.6328125" customWidth="1"/>
    <col min="13" max="13" width="11.81640625" hidden="1" customWidth="1"/>
    <col min="14" max="14" width="9.54296875" hidden="1" customWidth="1"/>
    <col min="15" max="15" width="10.6328125" hidden="1" customWidth="1"/>
    <col min="16" max="16" width="9.81640625" hidden="1" customWidth="1"/>
    <col min="17" max="18" width="11.1796875" hidden="1" customWidth="1"/>
    <col min="19" max="19" width="10" customWidth="1"/>
    <col min="20" max="20" width="9.453125" customWidth="1"/>
    <col min="21" max="24" width="11.1796875" hidden="1" customWidth="1"/>
    <col min="25" max="25" width="9.08984375" customWidth="1"/>
    <col min="26" max="26" width="11.36328125" hidden="1" customWidth="1"/>
    <col min="27" max="27" width="10.453125" hidden="1" customWidth="1"/>
    <col min="28" max="28" width="10.36328125" hidden="1" customWidth="1"/>
    <col min="29" max="31" width="11.08984375" hidden="1" customWidth="1"/>
    <col min="32" max="32" width="7.36328125" customWidth="1"/>
    <col min="33" max="33" width="10.90625" customWidth="1"/>
    <col min="34" max="34" width="13.6328125" hidden="1" customWidth="1"/>
    <col min="35" max="35" width="10.6328125" customWidth="1"/>
    <col min="36" max="36" width="11" customWidth="1"/>
    <col min="37" max="37" width="10" customWidth="1"/>
    <col min="38" max="38" width="9.453125" customWidth="1"/>
    <col min="39" max="39" width="10.81640625" customWidth="1"/>
    <col min="40" max="40" width="10.54296875" customWidth="1"/>
    <col min="41" max="41" width="12.6328125" customWidth="1"/>
    <col min="42" max="42" width="9.90625" customWidth="1"/>
    <col min="43" max="43" width="12.1796875" customWidth="1"/>
    <col min="44" max="44" width="9.81640625" customWidth="1"/>
    <col min="45" max="45" width="9.54296875" customWidth="1"/>
    <col min="46" max="46" width="10.54296875" customWidth="1"/>
    <col min="47" max="47" width="11.1796875" customWidth="1"/>
    <col min="48" max="48" width="9.453125" customWidth="1"/>
    <col min="49" max="49" width="10" customWidth="1"/>
    <col min="50" max="50" width="9.6328125" customWidth="1"/>
    <col min="51" max="51" width="8.6328125" customWidth="1"/>
    <col min="52" max="52" width="11.54296875" customWidth="1"/>
    <col min="53" max="53" width="10.6328125" customWidth="1"/>
    <col min="54" max="54" width="10.36328125" customWidth="1"/>
    <col min="55" max="55" width="9.1796875" customWidth="1"/>
    <col min="56" max="56" width="11" customWidth="1"/>
    <col min="57" max="57" width="9" customWidth="1"/>
    <col min="58" max="58" width="8.54296875" customWidth="1"/>
    <col min="59" max="59" width="8.81640625" style="1" customWidth="1"/>
    <col min="61" max="61" width="9.08984375" bestFit="1" customWidth="1"/>
  </cols>
  <sheetData>
    <row r="1" spans="1:61" ht="30.75" customHeight="1">
      <c r="A1" s="301" t="s">
        <v>320</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c r="AH1" s="301"/>
      <c r="AI1" s="301"/>
      <c r="AJ1" s="301"/>
      <c r="AK1" s="301"/>
      <c r="AL1" s="301"/>
      <c r="AM1" s="301"/>
      <c r="AN1" s="301"/>
      <c r="AO1" s="301"/>
      <c r="AP1" s="301"/>
      <c r="AQ1" s="301"/>
      <c r="AR1" s="301"/>
      <c r="AS1" s="301"/>
      <c r="AT1" s="301"/>
      <c r="AU1" s="301"/>
      <c r="AV1" s="301"/>
      <c r="AW1" s="301"/>
      <c r="AX1" s="301"/>
      <c r="AY1" s="301"/>
      <c r="AZ1" s="301"/>
      <c r="BA1" s="301"/>
      <c r="BB1" s="301"/>
      <c r="BC1" s="301"/>
      <c r="BD1" s="301"/>
      <c r="BE1" s="301"/>
      <c r="BF1" s="301"/>
      <c r="BG1" s="301"/>
    </row>
    <row r="2" spans="1:61" ht="51.75" customHeight="1">
      <c r="A2" s="301" t="s">
        <v>321</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row>
    <row r="3" spans="1:61" ht="30.75" customHeight="1">
      <c r="A3" s="303" t="s">
        <v>893</v>
      </c>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c r="BA3" s="303"/>
      <c r="BB3" s="303"/>
      <c r="BC3" s="303"/>
      <c r="BD3" s="303"/>
      <c r="BE3" s="303"/>
      <c r="BF3" s="303"/>
      <c r="BG3" s="303"/>
    </row>
    <row r="4" spans="1:61" ht="24" customHeight="1">
      <c r="I4" s="57"/>
      <c r="W4" s="57"/>
      <c r="AW4" s="57"/>
      <c r="AY4" s="57"/>
      <c r="BF4" s="306" t="s">
        <v>308</v>
      </c>
      <c r="BG4" s="306"/>
    </row>
    <row r="5" spans="1:61">
      <c r="A5" s="288" t="s">
        <v>317</v>
      </c>
      <c r="B5" s="288" t="s">
        <v>318</v>
      </c>
      <c r="C5" s="307" t="s">
        <v>852</v>
      </c>
      <c r="D5" s="307" t="s">
        <v>853</v>
      </c>
      <c r="E5" s="307" t="s">
        <v>833</v>
      </c>
      <c r="F5" s="311" t="s">
        <v>834</v>
      </c>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3"/>
      <c r="BG5" s="288" t="s">
        <v>319</v>
      </c>
    </row>
    <row r="6" spans="1:61" ht="38.25" customHeight="1">
      <c r="A6" s="288"/>
      <c r="B6" s="288"/>
      <c r="C6" s="307"/>
      <c r="D6" s="307"/>
      <c r="E6" s="307"/>
      <c r="F6" s="308" t="s">
        <v>851</v>
      </c>
      <c r="G6" s="294" t="s">
        <v>708</v>
      </c>
      <c r="H6" s="295"/>
      <c r="I6" s="295"/>
      <c r="J6" s="295"/>
      <c r="K6" s="295"/>
      <c r="L6" s="295"/>
      <c r="M6" s="295"/>
      <c r="N6" s="295"/>
      <c r="O6" s="295"/>
      <c r="P6" s="295"/>
      <c r="Q6" s="295"/>
      <c r="R6" s="296"/>
      <c r="S6" s="308" t="s">
        <v>854</v>
      </c>
      <c r="T6" s="294" t="s">
        <v>883</v>
      </c>
      <c r="U6" s="295"/>
      <c r="V6" s="295"/>
      <c r="W6" s="295"/>
      <c r="X6" s="295"/>
      <c r="Y6" s="295"/>
      <c r="Z6" s="295"/>
      <c r="AA6" s="295"/>
      <c r="AB6" s="295"/>
      <c r="AC6" s="295"/>
      <c r="AD6" s="295"/>
      <c r="AE6" s="296"/>
      <c r="AF6" s="288" t="s">
        <v>319</v>
      </c>
      <c r="AG6" s="288" t="s">
        <v>284</v>
      </c>
      <c r="AH6" s="288"/>
      <c r="AI6" s="288"/>
      <c r="AJ6" s="288"/>
      <c r="AK6" s="288"/>
      <c r="AL6" s="288"/>
      <c r="AM6" s="288"/>
      <c r="AN6" s="288"/>
      <c r="AO6" s="288"/>
      <c r="AP6" s="288"/>
      <c r="AQ6" s="288"/>
      <c r="AR6" s="288"/>
      <c r="AS6" s="288"/>
      <c r="AT6" s="288" t="s">
        <v>887</v>
      </c>
      <c r="AU6" s="288"/>
      <c r="AV6" s="288"/>
      <c r="AW6" s="288"/>
      <c r="AX6" s="288"/>
      <c r="AY6" s="288"/>
      <c r="AZ6" s="288"/>
      <c r="BA6" s="288"/>
      <c r="BB6" s="288"/>
      <c r="BC6" s="288"/>
      <c r="BD6" s="288"/>
      <c r="BE6" s="288"/>
      <c r="BF6" s="288"/>
      <c r="BG6" s="288"/>
    </row>
    <row r="7" spans="1:61" ht="24" customHeight="1">
      <c r="A7" s="288"/>
      <c r="B7" s="288"/>
      <c r="C7" s="307"/>
      <c r="D7" s="307"/>
      <c r="E7" s="307"/>
      <c r="F7" s="309"/>
      <c r="G7" s="297" t="s">
        <v>849</v>
      </c>
      <c r="H7" s="288" t="s">
        <v>251</v>
      </c>
      <c r="I7" s="288"/>
      <c r="J7" s="288"/>
      <c r="K7" s="288"/>
      <c r="L7" s="297" t="s">
        <v>850</v>
      </c>
      <c r="M7" s="294" t="s">
        <v>251</v>
      </c>
      <c r="N7" s="295"/>
      <c r="O7" s="295"/>
      <c r="P7" s="295"/>
      <c r="Q7" s="295"/>
      <c r="R7" s="296"/>
      <c r="S7" s="309"/>
      <c r="T7" s="297" t="s">
        <v>849</v>
      </c>
      <c r="U7" s="288" t="s">
        <v>251</v>
      </c>
      <c r="V7" s="288"/>
      <c r="W7" s="288"/>
      <c r="X7" s="288"/>
      <c r="Y7" s="297" t="s">
        <v>857</v>
      </c>
      <c r="Z7" s="314" t="s">
        <v>251</v>
      </c>
      <c r="AA7" s="315"/>
      <c r="AB7" s="315"/>
      <c r="AC7" s="315"/>
      <c r="AD7" s="315"/>
      <c r="AE7" s="316"/>
      <c r="AF7" s="288"/>
      <c r="AG7" s="304" t="s">
        <v>327</v>
      </c>
      <c r="AH7" s="288" t="s">
        <v>449</v>
      </c>
      <c r="AI7" s="288"/>
      <c r="AJ7" s="288"/>
      <c r="AK7" s="288"/>
      <c r="AL7" s="288"/>
      <c r="AM7" s="288"/>
      <c r="AN7" s="288"/>
      <c r="AO7" s="288"/>
      <c r="AP7" s="288"/>
      <c r="AQ7" s="288"/>
      <c r="AR7" s="288"/>
      <c r="AS7" s="288"/>
      <c r="AT7" s="304" t="s">
        <v>881</v>
      </c>
      <c r="AU7" s="288" t="s">
        <v>251</v>
      </c>
      <c r="AV7" s="288"/>
      <c r="AW7" s="288"/>
      <c r="AX7" s="288"/>
      <c r="AY7" s="288"/>
      <c r="AZ7" s="288"/>
      <c r="BA7" s="288"/>
      <c r="BB7" s="288"/>
      <c r="BC7" s="288"/>
      <c r="BD7" s="288"/>
      <c r="BE7" s="288"/>
      <c r="BF7" s="288"/>
      <c r="BG7" s="288"/>
    </row>
    <row r="8" spans="1:61" ht="23.25" customHeight="1">
      <c r="A8" s="288"/>
      <c r="B8" s="288"/>
      <c r="C8" s="307"/>
      <c r="D8" s="307"/>
      <c r="E8" s="307"/>
      <c r="F8" s="309"/>
      <c r="G8" s="298"/>
      <c r="H8" s="297" t="s">
        <v>709</v>
      </c>
      <c r="I8" s="297" t="s">
        <v>710</v>
      </c>
      <c r="J8" s="297" t="s">
        <v>254</v>
      </c>
      <c r="K8" s="297" t="s">
        <v>255</v>
      </c>
      <c r="L8" s="298"/>
      <c r="M8" s="297" t="s">
        <v>848</v>
      </c>
      <c r="N8" s="288" t="s">
        <v>251</v>
      </c>
      <c r="O8" s="288"/>
      <c r="P8" s="288"/>
      <c r="Q8" s="288"/>
      <c r="R8" s="297" t="s">
        <v>856</v>
      </c>
      <c r="S8" s="309"/>
      <c r="T8" s="298"/>
      <c r="U8" s="297" t="s">
        <v>709</v>
      </c>
      <c r="V8" s="297" t="s">
        <v>710</v>
      </c>
      <c r="W8" s="297" t="s">
        <v>254</v>
      </c>
      <c r="X8" s="297" t="s">
        <v>255</v>
      </c>
      <c r="Y8" s="298"/>
      <c r="Z8" s="297" t="s">
        <v>855</v>
      </c>
      <c r="AA8" s="288" t="s">
        <v>251</v>
      </c>
      <c r="AB8" s="288"/>
      <c r="AC8" s="288"/>
      <c r="AD8" s="288"/>
      <c r="AE8" s="297" t="s">
        <v>856</v>
      </c>
      <c r="AF8" s="288"/>
      <c r="AG8" s="304"/>
      <c r="AH8" s="288" t="s">
        <v>452</v>
      </c>
      <c r="AI8" s="288"/>
      <c r="AJ8" s="288"/>
      <c r="AK8" s="288"/>
      <c r="AL8" s="288"/>
      <c r="AM8" s="288" t="s">
        <v>453</v>
      </c>
      <c r="AN8" s="288"/>
      <c r="AO8" s="288"/>
      <c r="AP8" s="288"/>
      <c r="AQ8" s="288"/>
      <c r="AR8" s="288"/>
      <c r="AS8" s="288"/>
      <c r="AT8" s="304"/>
      <c r="AU8" s="288" t="s">
        <v>465</v>
      </c>
      <c r="AV8" s="288"/>
      <c r="AW8" s="288"/>
      <c r="AX8" s="288"/>
      <c r="AY8" s="288"/>
      <c r="AZ8" s="288" t="s">
        <v>466</v>
      </c>
      <c r="BA8" s="288"/>
      <c r="BB8" s="288"/>
      <c r="BC8" s="288"/>
      <c r="BD8" s="288"/>
      <c r="BE8" s="288"/>
      <c r="BF8" s="288"/>
      <c r="BG8" s="288"/>
    </row>
    <row r="9" spans="1:61" ht="24" customHeight="1">
      <c r="A9" s="288"/>
      <c r="B9" s="288"/>
      <c r="C9" s="307"/>
      <c r="D9" s="307"/>
      <c r="E9" s="307"/>
      <c r="F9" s="309"/>
      <c r="G9" s="298"/>
      <c r="H9" s="298"/>
      <c r="I9" s="298"/>
      <c r="J9" s="298"/>
      <c r="K9" s="298"/>
      <c r="L9" s="298"/>
      <c r="M9" s="298"/>
      <c r="N9" s="297" t="s">
        <v>309</v>
      </c>
      <c r="O9" s="297" t="s">
        <v>454</v>
      </c>
      <c r="P9" s="297" t="s">
        <v>460</v>
      </c>
      <c r="Q9" s="297" t="s">
        <v>455</v>
      </c>
      <c r="R9" s="298"/>
      <c r="S9" s="309"/>
      <c r="T9" s="298"/>
      <c r="U9" s="298"/>
      <c r="V9" s="298"/>
      <c r="W9" s="298"/>
      <c r="X9" s="298"/>
      <c r="Y9" s="298"/>
      <c r="Z9" s="298"/>
      <c r="AA9" s="297" t="s">
        <v>309</v>
      </c>
      <c r="AB9" s="297" t="s">
        <v>454</v>
      </c>
      <c r="AC9" s="297" t="s">
        <v>460</v>
      </c>
      <c r="AD9" s="297" t="s">
        <v>455</v>
      </c>
      <c r="AE9" s="298"/>
      <c r="AF9" s="288"/>
      <c r="AG9" s="304"/>
      <c r="AH9" s="305" t="s">
        <v>450</v>
      </c>
      <c r="AI9" s="288" t="s">
        <v>251</v>
      </c>
      <c r="AJ9" s="288"/>
      <c r="AK9" s="288"/>
      <c r="AL9" s="288"/>
      <c r="AM9" s="288" t="s">
        <v>451</v>
      </c>
      <c r="AN9" s="288" t="s">
        <v>251</v>
      </c>
      <c r="AO9" s="288"/>
      <c r="AP9" s="288"/>
      <c r="AQ9" s="288"/>
      <c r="AR9" s="288"/>
      <c r="AS9" s="288"/>
      <c r="AT9" s="304"/>
      <c r="AU9" s="288" t="s">
        <v>250</v>
      </c>
      <c r="AV9" s="288" t="s">
        <v>251</v>
      </c>
      <c r="AW9" s="288"/>
      <c r="AX9" s="288"/>
      <c r="AY9" s="288"/>
      <c r="AZ9" s="288" t="s">
        <v>250</v>
      </c>
      <c r="BA9" s="288" t="s">
        <v>251</v>
      </c>
      <c r="BB9" s="288"/>
      <c r="BC9" s="288"/>
      <c r="BD9" s="288"/>
      <c r="BE9" s="288"/>
      <c r="BF9" s="288"/>
      <c r="BG9" s="288"/>
    </row>
    <row r="10" spans="1:61" ht="22.5" customHeight="1">
      <c r="A10" s="288"/>
      <c r="B10" s="288"/>
      <c r="C10" s="307"/>
      <c r="D10" s="307"/>
      <c r="E10" s="307"/>
      <c r="F10" s="309"/>
      <c r="G10" s="298"/>
      <c r="H10" s="298"/>
      <c r="I10" s="298"/>
      <c r="J10" s="298"/>
      <c r="K10" s="298"/>
      <c r="L10" s="298"/>
      <c r="M10" s="298"/>
      <c r="N10" s="298"/>
      <c r="O10" s="298"/>
      <c r="P10" s="298"/>
      <c r="Q10" s="298"/>
      <c r="R10" s="298"/>
      <c r="S10" s="309"/>
      <c r="T10" s="298"/>
      <c r="U10" s="298"/>
      <c r="V10" s="298"/>
      <c r="W10" s="298"/>
      <c r="X10" s="298"/>
      <c r="Y10" s="298"/>
      <c r="Z10" s="298"/>
      <c r="AA10" s="298"/>
      <c r="AB10" s="298"/>
      <c r="AC10" s="298"/>
      <c r="AD10" s="298"/>
      <c r="AE10" s="298"/>
      <c r="AF10" s="288"/>
      <c r="AG10" s="304"/>
      <c r="AH10" s="305"/>
      <c r="AI10" s="288" t="s">
        <v>252</v>
      </c>
      <c r="AJ10" s="288" t="s">
        <v>253</v>
      </c>
      <c r="AK10" s="288" t="s">
        <v>254</v>
      </c>
      <c r="AL10" s="288" t="s">
        <v>255</v>
      </c>
      <c r="AM10" s="288"/>
      <c r="AN10" s="288" t="s">
        <v>459</v>
      </c>
      <c r="AO10" s="288" t="s">
        <v>251</v>
      </c>
      <c r="AP10" s="288"/>
      <c r="AQ10" s="288"/>
      <c r="AR10" s="288"/>
      <c r="AS10" s="288" t="s">
        <v>310</v>
      </c>
      <c r="AT10" s="304"/>
      <c r="AU10" s="288"/>
      <c r="AV10" s="288" t="s">
        <v>252</v>
      </c>
      <c r="AW10" s="288" t="s">
        <v>253</v>
      </c>
      <c r="AX10" s="288" t="s">
        <v>254</v>
      </c>
      <c r="AY10" s="288" t="s">
        <v>255</v>
      </c>
      <c r="AZ10" s="288"/>
      <c r="BA10" s="288" t="s">
        <v>422</v>
      </c>
      <c r="BB10" s="300" t="s">
        <v>251</v>
      </c>
      <c r="BC10" s="300"/>
      <c r="BD10" s="300"/>
      <c r="BE10" s="300"/>
      <c r="BF10" s="288" t="s">
        <v>310</v>
      </c>
      <c r="BG10" s="288"/>
    </row>
    <row r="11" spans="1:61" ht="128.25" customHeight="1">
      <c r="A11" s="288"/>
      <c r="B11" s="288"/>
      <c r="C11" s="307"/>
      <c r="D11" s="307"/>
      <c r="E11" s="307"/>
      <c r="F11" s="310"/>
      <c r="G11" s="299"/>
      <c r="H11" s="299"/>
      <c r="I11" s="299"/>
      <c r="J11" s="299"/>
      <c r="K11" s="299"/>
      <c r="L11" s="299"/>
      <c r="M11" s="299"/>
      <c r="N11" s="299"/>
      <c r="O11" s="299"/>
      <c r="P11" s="299"/>
      <c r="Q11" s="299"/>
      <c r="R11" s="299"/>
      <c r="S11" s="310"/>
      <c r="T11" s="299"/>
      <c r="U11" s="299"/>
      <c r="V11" s="299"/>
      <c r="W11" s="299"/>
      <c r="X11" s="299"/>
      <c r="Y11" s="299"/>
      <c r="Z11" s="299"/>
      <c r="AA11" s="299"/>
      <c r="AB11" s="299"/>
      <c r="AC11" s="299"/>
      <c r="AD11" s="299"/>
      <c r="AE11" s="299"/>
      <c r="AF11" s="288"/>
      <c r="AG11" s="304"/>
      <c r="AH11" s="305"/>
      <c r="AI11" s="288"/>
      <c r="AJ11" s="288"/>
      <c r="AK11" s="288"/>
      <c r="AL11" s="288"/>
      <c r="AM11" s="288"/>
      <c r="AN11" s="288"/>
      <c r="AO11" s="11" t="s">
        <v>309</v>
      </c>
      <c r="AP11" s="11" t="s">
        <v>454</v>
      </c>
      <c r="AQ11" s="11" t="s">
        <v>460</v>
      </c>
      <c r="AR11" s="11" t="s">
        <v>455</v>
      </c>
      <c r="AS11" s="288"/>
      <c r="AT11" s="304"/>
      <c r="AU11" s="288"/>
      <c r="AV11" s="288"/>
      <c r="AW11" s="288"/>
      <c r="AX11" s="288"/>
      <c r="AY11" s="288"/>
      <c r="AZ11" s="288"/>
      <c r="BA11" s="288"/>
      <c r="BB11" s="11" t="s">
        <v>309</v>
      </c>
      <c r="BC11" s="11" t="s">
        <v>454</v>
      </c>
      <c r="BD11" s="11" t="s">
        <v>460</v>
      </c>
      <c r="BE11" s="11" t="s">
        <v>455</v>
      </c>
      <c r="BF11" s="288"/>
      <c r="BG11" s="288"/>
    </row>
    <row r="12" spans="1:61" ht="29.25" customHeight="1">
      <c r="A12" s="59">
        <v>1</v>
      </c>
      <c r="B12" s="59">
        <v>2</v>
      </c>
      <c r="C12" s="59" t="s">
        <v>875</v>
      </c>
      <c r="D12" s="59" t="s">
        <v>874</v>
      </c>
      <c r="E12" s="59" t="s">
        <v>873</v>
      </c>
      <c r="F12" s="59">
        <v>6</v>
      </c>
      <c r="G12" s="59" t="s">
        <v>858</v>
      </c>
      <c r="H12" s="59">
        <v>8</v>
      </c>
      <c r="I12" s="59">
        <v>9</v>
      </c>
      <c r="J12" s="59">
        <v>10</v>
      </c>
      <c r="K12" s="59">
        <v>11</v>
      </c>
      <c r="L12" s="59" t="s">
        <v>859</v>
      </c>
      <c r="M12" s="260" t="s">
        <v>860</v>
      </c>
      <c r="N12" s="59">
        <v>14</v>
      </c>
      <c r="O12" s="59">
        <v>15</v>
      </c>
      <c r="P12" s="59">
        <v>16</v>
      </c>
      <c r="Q12" s="59">
        <v>17</v>
      </c>
      <c r="R12" s="59">
        <v>18</v>
      </c>
      <c r="S12" s="59" t="s">
        <v>862</v>
      </c>
      <c r="T12" s="260" t="s">
        <v>861</v>
      </c>
      <c r="U12" s="59">
        <v>21</v>
      </c>
      <c r="V12" s="59">
        <v>22</v>
      </c>
      <c r="W12" s="59">
        <v>23</v>
      </c>
      <c r="X12" s="59">
        <v>24</v>
      </c>
      <c r="Y12" s="59" t="s">
        <v>864</v>
      </c>
      <c r="Z12" s="260" t="s">
        <v>863</v>
      </c>
      <c r="AA12" s="59">
        <v>27</v>
      </c>
      <c r="AB12" s="59">
        <v>28</v>
      </c>
      <c r="AC12" s="59">
        <v>29</v>
      </c>
      <c r="AD12" s="59">
        <v>30</v>
      </c>
      <c r="AE12" s="59">
        <v>31</v>
      </c>
      <c r="AF12" s="261" t="s">
        <v>865</v>
      </c>
      <c r="AG12" s="59" t="s">
        <v>866</v>
      </c>
      <c r="AH12" s="59" t="s">
        <v>835</v>
      </c>
      <c r="AI12" s="59">
        <v>34</v>
      </c>
      <c r="AJ12" s="59">
        <v>35</v>
      </c>
      <c r="AK12" s="59">
        <v>36</v>
      </c>
      <c r="AL12" s="59">
        <v>37</v>
      </c>
      <c r="AM12" s="260" t="s">
        <v>868</v>
      </c>
      <c r="AN12" s="260" t="s">
        <v>867</v>
      </c>
      <c r="AO12" s="59">
        <v>40</v>
      </c>
      <c r="AP12" s="59">
        <v>41</v>
      </c>
      <c r="AQ12" s="59">
        <v>42</v>
      </c>
      <c r="AR12" s="59">
        <v>43</v>
      </c>
      <c r="AS12" s="59">
        <v>44</v>
      </c>
      <c r="AT12" s="260" t="s">
        <v>869</v>
      </c>
      <c r="AU12" s="260" t="s">
        <v>836</v>
      </c>
      <c r="AV12" s="85">
        <v>46</v>
      </c>
      <c r="AW12" s="59">
        <v>47</v>
      </c>
      <c r="AX12" s="85">
        <v>48</v>
      </c>
      <c r="AY12" s="59">
        <v>49</v>
      </c>
      <c r="AZ12" s="260" t="s">
        <v>871</v>
      </c>
      <c r="BA12" s="260" t="s">
        <v>870</v>
      </c>
      <c r="BB12" s="59">
        <v>52</v>
      </c>
      <c r="BC12" s="59">
        <v>53</v>
      </c>
      <c r="BD12" s="59">
        <v>54</v>
      </c>
      <c r="BE12" s="59">
        <v>55</v>
      </c>
      <c r="BF12" s="59">
        <v>56</v>
      </c>
      <c r="BG12" s="261" t="s">
        <v>872</v>
      </c>
    </row>
    <row r="13" spans="1:61">
      <c r="A13" s="256"/>
      <c r="B13" s="257" t="s">
        <v>412</v>
      </c>
      <c r="C13" s="254">
        <f t="shared" ref="C13:C14" si="0">F13+AG13</f>
        <v>9664771.9395154323</v>
      </c>
      <c r="D13" s="254">
        <f t="shared" ref="D13:D14" si="1">S13+AT13</f>
        <v>3292671</v>
      </c>
      <c r="E13" s="259">
        <f>D13/C13*100</f>
        <v>34.068791489404624</v>
      </c>
      <c r="F13" s="258">
        <f>G13+L13</f>
        <v>635533.87866199994</v>
      </c>
      <c r="G13" s="258">
        <f t="shared" ref="G13" si="2">G14+G42</f>
        <v>96701.5</v>
      </c>
      <c r="H13" s="258">
        <f>H14+H42</f>
        <v>46663</v>
      </c>
      <c r="I13" s="258">
        <f t="shared" ref="I13:K13" si="3">I14+I42</f>
        <v>50038.5</v>
      </c>
      <c r="J13" s="258">
        <f t="shared" si="3"/>
        <v>0</v>
      </c>
      <c r="K13" s="258">
        <f t="shared" si="3"/>
        <v>0</v>
      </c>
      <c r="L13" s="258">
        <f>M13+R13</f>
        <v>538832.37866199994</v>
      </c>
      <c r="M13" s="210">
        <f>SUM(N13:Q13)</f>
        <v>389921.378662</v>
      </c>
      <c r="N13" s="210">
        <f t="shared" ref="N13:AD13" si="4">N14+N42</f>
        <v>304358.378662</v>
      </c>
      <c r="O13" s="210">
        <f t="shared" si="4"/>
        <v>22657</v>
      </c>
      <c r="P13" s="210">
        <f t="shared" si="4"/>
        <v>17053</v>
      </c>
      <c r="Q13" s="210">
        <f t="shared" si="4"/>
        <v>45853</v>
      </c>
      <c r="R13" s="210">
        <f t="shared" ref="R13:X13" si="5">R14+R42</f>
        <v>148911</v>
      </c>
      <c r="S13" s="210">
        <f>T13+Y13</f>
        <v>75333</v>
      </c>
      <c r="T13" s="210">
        <f>SUM(U13:X13)</f>
        <v>12916</v>
      </c>
      <c r="U13" s="210">
        <f t="shared" si="5"/>
        <v>4365</v>
      </c>
      <c r="V13" s="210">
        <f t="shared" si="5"/>
        <v>8551</v>
      </c>
      <c r="W13" s="210">
        <f t="shared" si="5"/>
        <v>0</v>
      </c>
      <c r="X13" s="210">
        <f t="shared" si="5"/>
        <v>0</v>
      </c>
      <c r="Y13" s="210">
        <f>Z13+AE13</f>
        <v>62417</v>
      </c>
      <c r="Z13" s="210">
        <f>SUM(AA13:AD13)</f>
        <v>40820</v>
      </c>
      <c r="AA13" s="210">
        <f t="shared" si="4"/>
        <v>2342</v>
      </c>
      <c r="AB13" s="210">
        <f t="shared" si="4"/>
        <v>10682</v>
      </c>
      <c r="AC13" s="210">
        <f t="shared" si="4"/>
        <v>9751</v>
      </c>
      <c r="AD13" s="210">
        <f t="shared" si="4"/>
        <v>18045</v>
      </c>
      <c r="AE13" s="210">
        <f t="shared" ref="AE13" si="6">AE14+AE42</f>
        <v>21597</v>
      </c>
      <c r="AF13" s="89">
        <f t="shared" ref="AF13:AF18" si="7">S13/F13*100</f>
        <v>11.853498692878469</v>
      </c>
      <c r="AG13" s="210">
        <f t="shared" ref="AG13:AL13" si="8">AG14+AG42</f>
        <v>9029238.0608534329</v>
      </c>
      <c r="AH13" s="210">
        <f t="shared" ref="AH13" si="9">AH14+AH42</f>
        <v>4342945.6935064932</v>
      </c>
      <c r="AI13" s="210">
        <f t="shared" si="8"/>
        <v>1381674</v>
      </c>
      <c r="AJ13" s="210">
        <f t="shared" si="8"/>
        <v>2085057.6935064935</v>
      </c>
      <c r="AK13" s="210">
        <f t="shared" si="8"/>
        <v>794014</v>
      </c>
      <c r="AL13" s="210">
        <f t="shared" si="8"/>
        <v>82200</v>
      </c>
      <c r="AM13" s="210">
        <f t="shared" ref="AM13:AS13" si="10">AM14+AM42</f>
        <v>4686292.3673469387</v>
      </c>
      <c r="AN13" s="210">
        <f t="shared" si="10"/>
        <v>4484142.3673469387</v>
      </c>
      <c r="AO13" s="210">
        <f t="shared" si="10"/>
        <v>4127360</v>
      </c>
      <c r="AP13" s="210">
        <f t="shared" si="10"/>
        <v>95317</v>
      </c>
      <c r="AQ13" s="210">
        <f t="shared" si="10"/>
        <v>46640.36734693878</v>
      </c>
      <c r="AR13" s="210">
        <f t="shared" si="10"/>
        <v>214825</v>
      </c>
      <c r="AS13" s="210">
        <f t="shared" si="10"/>
        <v>202150</v>
      </c>
      <c r="AT13" s="210">
        <f>AU13+AZ13</f>
        <v>3217338</v>
      </c>
      <c r="AU13" s="210">
        <f t="shared" ref="AU13:AX13" si="11">AU14+AU42</f>
        <v>1157543</v>
      </c>
      <c r="AV13" s="210">
        <f t="shared" si="11"/>
        <v>332334</v>
      </c>
      <c r="AW13" s="210">
        <f t="shared" si="11"/>
        <v>577516</v>
      </c>
      <c r="AX13" s="210">
        <f t="shared" si="11"/>
        <v>240458</v>
      </c>
      <c r="AY13" s="210">
        <f t="shared" ref="AY13:BF13" si="12">AY14+AY42</f>
        <v>7235</v>
      </c>
      <c r="AZ13" s="210">
        <f>BA13+BF13</f>
        <v>2059795</v>
      </c>
      <c r="BA13" s="210">
        <f>SUM(BB13:BE13)</f>
        <v>2059795</v>
      </c>
      <c r="BB13" s="210">
        <f t="shared" si="12"/>
        <v>1896465</v>
      </c>
      <c r="BC13" s="210">
        <f t="shared" si="12"/>
        <v>53371</v>
      </c>
      <c r="BD13" s="210">
        <v>6028</v>
      </c>
      <c r="BE13" s="210">
        <v>103931</v>
      </c>
      <c r="BF13" s="210">
        <f t="shared" si="12"/>
        <v>0</v>
      </c>
      <c r="BG13" s="259">
        <f>AT13/AG13*100</f>
        <v>35.632441833036587</v>
      </c>
    </row>
    <row r="14" spans="1:61">
      <c r="A14" s="20" t="s">
        <v>8</v>
      </c>
      <c r="B14" s="44" t="s">
        <v>328</v>
      </c>
      <c r="C14" s="254">
        <f t="shared" si="0"/>
        <v>6477038.9395154333</v>
      </c>
      <c r="D14" s="254">
        <f t="shared" si="1"/>
        <v>2484504</v>
      </c>
      <c r="E14" s="115">
        <f t="shared" ref="E14:E40" si="13">D14/C14*100</f>
        <v>38.358639236247562</v>
      </c>
      <c r="F14" s="258">
        <f t="shared" ref="F14:F40" si="14">G14+L14</f>
        <v>196834.878662</v>
      </c>
      <c r="G14" s="254">
        <f>SUM(H14:K14)</f>
        <v>22797.5</v>
      </c>
      <c r="H14" s="254">
        <f>SUM(H15:H40)</f>
        <v>8030</v>
      </c>
      <c r="I14" s="254">
        <f t="shared" ref="I14:K14" si="15">SUM(I15:I40)</f>
        <v>14767.5</v>
      </c>
      <c r="J14" s="254">
        <f t="shared" si="15"/>
        <v>0</v>
      </c>
      <c r="K14" s="254">
        <f t="shared" si="15"/>
        <v>0</v>
      </c>
      <c r="L14" s="258">
        <f t="shared" ref="L14:L39" si="16">M14+R14</f>
        <v>174037.378662</v>
      </c>
      <c r="M14" s="210">
        <f t="shared" ref="M14:M39" si="17">SUM(N14:Q14)</f>
        <v>133976.378662</v>
      </c>
      <c r="N14" s="34">
        <f t="shared" ref="N14:AD14" si="18">SUM(N15:N40)</f>
        <v>48413.378662000003</v>
      </c>
      <c r="O14" s="34">
        <f t="shared" si="18"/>
        <v>22657</v>
      </c>
      <c r="P14" s="34">
        <f t="shared" si="18"/>
        <v>17053</v>
      </c>
      <c r="Q14" s="34">
        <f t="shared" si="18"/>
        <v>45853</v>
      </c>
      <c r="R14" s="34">
        <f t="shared" ref="R14:X14" si="19">SUM(R15:R40)</f>
        <v>40061</v>
      </c>
      <c r="S14" s="210">
        <f t="shared" ref="S14:S40" si="20">T14+Y14</f>
        <v>51612</v>
      </c>
      <c r="T14" s="210">
        <f>SUM(U14:X14)</f>
        <v>2838</v>
      </c>
      <c r="U14" s="34">
        <f t="shared" si="19"/>
        <v>1572</v>
      </c>
      <c r="V14" s="34">
        <f t="shared" si="19"/>
        <v>1266</v>
      </c>
      <c r="W14" s="34">
        <f t="shared" si="19"/>
        <v>0</v>
      </c>
      <c r="X14" s="34">
        <f t="shared" si="19"/>
        <v>0</v>
      </c>
      <c r="Y14" s="210">
        <f t="shared" ref="Y14:Y39" si="21">Z14+AE14</f>
        <v>48774</v>
      </c>
      <c r="Z14" s="210">
        <f t="shared" ref="Z14:Z39" si="22">SUM(AA14:AD14)</f>
        <v>38494</v>
      </c>
      <c r="AA14" s="34">
        <f t="shared" si="18"/>
        <v>16</v>
      </c>
      <c r="AB14" s="34">
        <f t="shared" si="18"/>
        <v>10682</v>
      </c>
      <c r="AC14" s="34">
        <f t="shared" si="18"/>
        <v>9751</v>
      </c>
      <c r="AD14" s="34">
        <f t="shared" si="18"/>
        <v>18045</v>
      </c>
      <c r="AE14" s="34">
        <f t="shared" ref="AE14" si="23">SUM(AE15:AE40)</f>
        <v>10280</v>
      </c>
      <c r="AF14" s="89">
        <f t="shared" si="7"/>
        <v>26.220962641802348</v>
      </c>
      <c r="AG14" s="34">
        <f>SUM(AG15:AG40)</f>
        <v>6280204.0608534329</v>
      </c>
      <c r="AH14" s="34">
        <f t="shared" ref="AH14" si="24">SUM(AH15:AH40)</f>
        <v>2364676.6935064932</v>
      </c>
      <c r="AI14" s="34">
        <f t="shared" ref="AI14:AL14" si="25">SUM(AI15:AI40)</f>
        <v>843964</v>
      </c>
      <c r="AJ14" s="34">
        <f t="shared" si="25"/>
        <v>1004498.6935064935</v>
      </c>
      <c r="AK14" s="34">
        <f t="shared" si="25"/>
        <v>434014</v>
      </c>
      <c r="AL14" s="34">
        <f t="shared" si="25"/>
        <v>82200</v>
      </c>
      <c r="AM14" s="34">
        <f t="shared" ref="AM14:AS14" si="26">SUM(AM15:AM40)</f>
        <v>3915527.3673469387</v>
      </c>
      <c r="AN14" s="34">
        <f t="shared" si="26"/>
        <v>3713377.3673469387</v>
      </c>
      <c r="AO14" s="34">
        <f t="shared" si="26"/>
        <v>3652755</v>
      </c>
      <c r="AP14" s="34">
        <f t="shared" si="26"/>
        <v>39165</v>
      </c>
      <c r="AQ14" s="34">
        <f t="shared" si="26"/>
        <v>11457.36734693878</v>
      </c>
      <c r="AR14" s="34">
        <f t="shared" si="26"/>
        <v>10000</v>
      </c>
      <c r="AS14" s="34">
        <f t="shared" si="26"/>
        <v>202150</v>
      </c>
      <c r="AT14" s="34">
        <f t="shared" ref="AT14:AX14" si="27">SUM(AT15:AT40)</f>
        <v>2432892</v>
      </c>
      <c r="AU14" s="34">
        <f t="shared" si="27"/>
        <v>635925</v>
      </c>
      <c r="AV14" s="34">
        <f t="shared" si="27"/>
        <v>157719</v>
      </c>
      <c r="AW14" s="34">
        <f t="shared" si="27"/>
        <v>325665</v>
      </c>
      <c r="AX14" s="34">
        <f t="shared" si="27"/>
        <v>145306</v>
      </c>
      <c r="AY14" s="34">
        <f t="shared" ref="AY14:BF14" si="28">SUM(AY15:AY40)</f>
        <v>7235</v>
      </c>
      <c r="AZ14" s="34">
        <f t="shared" si="28"/>
        <v>1796967</v>
      </c>
      <c r="BA14" s="34">
        <f t="shared" si="28"/>
        <v>1796967</v>
      </c>
      <c r="BB14" s="34">
        <f t="shared" si="28"/>
        <v>1782348</v>
      </c>
      <c r="BC14" s="34">
        <f t="shared" si="28"/>
        <v>12033</v>
      </c>
      <c r="BD14" s="34">
        <f t="shared" si="28"/>
        <v>2586</v>
      </c>
      <c r="BE14" s="34">
        <f t="shared" si="28"/>
        <v>0</v>
      </c>
      <c r="BF14" s="34">
        <f t="shared" si="28"/>
        <v>0</v>
      </c>
      <c r="BG14" s="115">
        <f t="shared" ref="BG14:BG77" si="29">AT14/AG14*100</f>
        <v>38.739059693378628</v>
      </c>
      <c r="BI14" s="57"/>
    </row>
    <row r="15" spans="1:61">
      <c r="A15" s="76">
        <v>1</v>
      </c>
      <c r="B15" s="4" t="s">
        <v>387</v>
      </c>
      <c r="C15" s="253">
        <f>F15+AG15</f>
        <v>495</v>
      </c>
      <c r="D15" s="253">
        <f>S15+AT15</f>
        <v>0</v>
      </c>
      <c r="E15" s="115">
        <f t="shared" si="13"/>
        <v>0</v>
      </c>
      <c r="F15" s="275">
        <f t="shared" si="14"/>
        <v>0</v>
      </c>
      <c r="G15" s="35">
        <f>SUM(H15:K15)</f>
        <v>0</v>
      </c>
      <c r="H15" s="35">
        <f>SUMIF('PL4-GN KD23-24'!$AD$11:$AD$489,B15,'PL4-GN KD23-24'!$E$11:$E$489)</f>
        <v>0</v>
      </c>
      <c r="I15" s="35">
        <f>SUMIF('PL4-GN KD23-24'!$AD$11:$AD$489,B15,'PL4-GN KD23-24'!$F$11:$F$489)</f>
        <v>0</v>
      </c>
      <c r="J15" s="35">
        <f>SUMIF('PL4-GN KD23-24'!$AD$11:$AD$489,B15,'PL4-GN KD23-24'!$G$11:$G$489)</f>
        <v>0</v>
      </c>
      <c r="K15" s="35">
        <f>SUMIF('PL4-GN KD23-24'!$AD$11:$AD$489,B15,'PL4-GN KD23-24'!$H$11:$H$489)</f>
        <v>0</v>
      </c>
      <c r="L15" s="275">
        <f t="shared" si="16"/>
        <v>0</v>
      </c>
      <c r="M15" s="276">
        <f t="shared" si="17"/>
        <v>0</v>
      </c>
      <c r="N15" s="4"/>
      <c r="O15" s="4"/>
      <c r="P15" s="4"/>
      <c r="Q15" s="4"/>
      <c r="R15" s="4"/>
      <c r="S15" s="276">
        <f t="shared" si="20"/>
        <v>0</v>
      </c>
      <c r="T15" s="276">
        <f t="shared" ref="T15:T40" si="30">SUM(U15:X15)</f>
        <v>0</v>
      </c>
      <c r="U15" s="35">
        <f>SUMIF('PL4-GN KD23-24'!$AD$11:$AD$490,B15,'PL4-GN KD23-24'!$R$11:R490)</f>
        <v>0</v>
      </c>
      <c r="V15" s="35">
        <f>SUMIF('PL4-GN KD23-24'!$AD$11:$AD$490,B15,'PL4-GN KD23-24'!$S$11:$S$490)</f>
        <v>0</v>
      </c>
      <c r="W15" s="35">
        <f>SUMIF('PL4-GN KD23-24'!$AD$11:$AD$490,B15,'PL4-GN KD23-24'!$T$11:$T$490)</f>
        <v>0</v>
      </c>
      <c r="X15" s="35">
        <f>SUMIF('PL4-GN KD23-24'!$AD$11:$AD$490,B15,'PL4-GN KD23-24'!$U$11:$U$490)</f>
        <v>0</v>
      </c>
      <c r="Y15" s="276">
        <f t="shared" si="21"/>
        <v>0</v>
      </c>
      <c r="Z15" s="276">
        <f t="shared" si="22"/>
        <v>0</v>
      </c>
      <c r="AA15" s="4"/>
      <c r="AB15" s="4"/>
      <c r="AC15" s="4"/>
      <c r="AD15" s="4"/>
      <c r="AE15" s="4"/>
      <c r="AF15" s="88"/>
      <c r="AG15" s="35">
        <f>AH15+AM15</f>
        <v>495</v>
      </c>
      <c r="AH15" s="35">
        <f>AI15+AJ15+AK15+AL15</f>
        <v>45</v>
      </c>
      <c r="AI15" s="35">
        <f>SUMIF('PL3-GN TUNG DA'!$AD$14:$AD$393,B15,'PL3-GN TUNG DA'!$E$14:$E$393)</f>
        <v>0</v>
      </c>
      <c r="AJ15" s="35">
        <f>SUMIF('PL3-GN TUNG DA'!$AD$14:$AD$393,B15,'PL3-GN TUNG DA'!$F$14:$F$393)</f>
        <v>45</v>
      </c>
      <c r="AK15" s="35">
        <f>SUMIF('PL3-GN TUNG DA'!$AD$14:$AD$393,B15,'PL3-GN TUNG DA'!$G$14:$G$393)</f>
        <v>0</v>
      </c>
      <c r="AL15" s="35">
        <f>SUMIF('PL3-GN TUNG DA'!$AD$14:$AD$393,B15,'PL3-GN TUNG DA'!$H$14:$H$393)</f>
        <v>0</v>
      </c>
      <c r="AM15" s="35">
        <f>AN15+AS15</f>
        <v>450</v>
      </c>
      <c r="AN15" s="35">
        <f>AO15+AP15+AQ15+AR15</f>
        <v>450</v>
      </c>
      <c r="AO15" s="35"/>
      <c r="AP15" s="35"/>
      <c r="AQ15" s="35">
        <f>SUMIF('PL3-GN TUNG DA'!$AD$14:$AD$393,B15,'PL3-GN TUNG DA'!$M$14:$M$393)</f>
        <v>450</v>
      </c>
      <c r="AR15" s="35"/>
      <c r="AS15" s="35">
        <f>SUMIF('PL3-GN TUNG DA'!$AD$14:$AD$393,B15,'PL3-GN TUNG DA'!$O$14:$O$393)</f>
        <v>0</v>
      </c>
      <c r="AT15" s="39">
        <f>AU15+AZ15</f>
        <v>0</v>
      </c>
      <c r="AU15" s="39">
        <f>AV15+AW15+AX15+AY15</f>
        <v>0</v>
      </c>
      <c r="AV15" s="35">
        <f>SUMIF('PL3-GN TUNG DA'!$AD$14:$AD$393,B15,'PL3-GN TUNG DA'!$R$14:$R$393)</f>
        <v>0</v>
      </c>
      <c r="AW15" s="35">
        <f>SUMIF('PL3-GN TUNG DA'!$AD$14:$AD$393,B15,'PL3-GN TUNG DA'!$S$14:$S$393)</f>
        <v>0</v>
      </c>
      <c r="AX15" s="35">
        <f>SUMIF('PL3-GN TUNG DA'!$AD$14:$AD$393,B15,'PL3-GN TUNG DA'!$T$14:$T$393)</f>
        <v>0</v>
      </c>
      <c r="AY15" s="35">
        <f>SUMIF('PL3-GN TUNG DA'!$AD$14:$AD$393,B15,'PL3-GN TUNG DA'!$U$14:$U$393)</f>
        <v>0</v>
      </c>
      <c r="AZ15" s="34">
        <f>BA15+BF15</f>
        <v>0</v>
      </c>
      <c r="BA15" s="34">
        <f>BB15+BC15+BD15+BE15</f>
        <v>0</v>
      </c>
      <c r="BB15" s="35">
        <f>SUMIF('PL3-GN TUNG DA'!$AD$14:$AD$393,B15,'PL3-GN TUNG DA'!$X$14:$X$393)</f>
        <v>0</v>
      </c>
      <c r="BC15" s="35">
        <f>SUMIF('PL3-GN TUNG DA'!$AD$14:$AD$393,B15,'PL3-GN TUNG DA'!$Y$14:$Y$393)</f>
        <v>0</v>
      </c>
      <c r="BD15" s="35">
        <f>SUMIF('PL3-GN TUNG DA'!$AD$14:$AD$393,B15,'PL3-GN TUNG DA'!$Z$14:$Z$393)</f>
        <v>0</v>
      </c>
      <c r="BE15" s="35">
        <f>SUMIF('PL3-GN TUNG DA'!$AD$14:$AD$393,B15,'PL3-GN TUNG DA'!$AA$14:$AA$393)</f>
        <v>0</v>
      </c>
      <c r="BF15" s="35">
        <f>SUMIF('PL3-GN TUNG DA'!$AD$14:$AD$393,B15,'PL3-GN TUNG DA'!$AB$14:$AB$393)</f>
        <v>0</v>
      </c>
      <c r="BG15" s="116">
        <f t="shared" si="29"/>
        <v>0</v>
      </c>
      <c r="BI15" s="57"/>
    </row>
    <row r="16" spans="1:61">
      <c r="A16" s="76">
        <v>2</v>
      </c>
      <c r="B16" s="4" t="s">
        <v>276</v>
      </c>
      <c r="C16" s="253">
        <f t="shared" ref="C16:C40" si="31">F16+AG16</f>
        <v>84639</v>
      </c>
      <c r="D16" s="253">
        <f t="shared" ref="D16:D40" si="32">S16+AT16</f>
        <v>4535</v>
      </c>
      <c r="E16" s="255">
        <f t="shared" si="13"/>
        <v>5.3580500714800507</v>
      </c>
      <c r="F16" s="275">
        <f t="shared" si="14"/>
        <v>1288</v>
      </c>
      <c r="G16" s="35">
        <f t="shared" ref="G16:G40" si="33">SUM(H16:K16)</f>
        <v>1288</v>
      </c>
      <c r="H16" s="35">
        <f>SUMIF('PL4-GN KD23-24'!$AD$11:$AD$489,B16,'PL4-GN KD23-24'!$E$11:$E$489)</f>
        <v>1288</v>
      </c>
      <c r="I16" s="35">
        <f>SUMIF('PL4-GN KD23-24'!$AD$11:$AD$489,B16,'PL4-GN KD23-24'!$F$11:$F$489)</f>
        <v>0</v>
      </c>
      <c r="J16" s="35">
        <f>SUMIF('PL4-GN KD23-24'!$AD$11:$AD$489,B16,'PL4-GN KD23-24'!$G$11:$G$489)</f>
        <v>0</v>
      </c>
      <c r="K16" s="35">
        <f>SUMIF('PL4-GN KD23-24'!$AD$11:$AD$489,B16,'PL4-GN KD23-24'!$H$11:$H$489)</f>
        <v>0</v>
      </c>
      <c r="L16" s="275">
        <f t="shared" si="16"/>
        <v>0</v>
      </c>
      <c r="M16" s="276">
        <f t="shared" si="17"/>
        <v>0</v>
      </c>
      <c r="N16" s="4"/>
      <c r="O16" s="4"/>
      <c r="P16" s="4"/>
      <c r="Q16" s="4"/>
      <c r="R16" s="4"/>
      <c r="S16" s="276">
        <f t="shared" si="20"/>
        <v>8</v>
      </c>
      <c r="T16" s="276">
        <f t="shared" si="30"/>
        <v>8</v>
      </c>
      <c r="U16" s="35">
        <f>SUMIF('PL4-GN KD23-24'!$AD$11:$AD$490,B16,'PL4-GN KD23-24'!$R$11:R491)</f>
        <v>8</v>
      </c>
      <c r="V16" s="35">
        <f>SUMIF('PL4-GN KD23-24'!$AD$11:$AD$490,B16,'PL4-GN KD23-24'!$S$11:$S$490)</f>
        <v>0</v>
      </c>
      <c r="W16" s="35">
        <f>SUMIF('PL4-GN KD23-24'!$AD$11:$AD$490,B16,'PL4-GN KD23-24'!$T$11:$T$490)</f>
        <v>0</v>
      </c>
      <c r="X16" s="35">
        <f>SUMIF('PL4-GN KD23-24'!$AD$11:$AD$490,B16,'PL4-GN KD23-24'!$U$11:$U$490)</f>
        <v>0</v>
      </c>
      <c r="Y16" s="276">
        <f t="shared" si="21"/>
        <v>0</v>
      </c>
      <c r="Z16" s="276">
        <f t="shared" si="22"/>
        <v>0</v>
      </c>
      <c r="AA16" s="4"/>
      <c r="AB16" s="4"/>
      <c r="AC16" s="4"/>
      <c r="AD16" s="4"/>
      <c r="AE16" s="4"/>
      <c r="AF16" s="88"/>
      <c r="AG16" s="35">
        <f t="shared" ref="AG16:AG40" si="34">AH16+AM16</f>
        <v>83351</v>
      </c>
      <c r="AH16" s="35">
        <f t="shared" ref="AH16:AH40" si="35">AI16+AJ16+AK16+AL16</f>
        <v>33351</v>
      </c>
      <c r="AI16" s="35">
        <f>SUMIF('PL3-GN TUNG DA'!$AD$14:$AD$393,B16,'PL3-GN TUNG DA'!$E$14:$E$393)</f>
        <v>33351</v>
      </c>
      <c r="AJ16" s="35">
        <f>SUMIF('PL3-GN TUNG DA'!$AD$14:$AD$393,B16,'PL3-GN TUNG DA'!$F$14:$F$393)</f>
        <v>0</v>
      </c>
      <c r="AK16" s="35">
        <f>SUMIF('PL3-GN TUNG DA'!$AD$14:$AD$393,B16,'PL3-GN TUNG DA'!$G$14:$G$393)</f>
        <v>0</v>
      </c>
      <c r="AL16" s="35">
        <f>SUMIF('PL3-GN TUNG DA'!$AD$14:$AD$393,B16,'PL3-GN TUNG DA'!$H$14:$H$393)</f>
        <v>0</v>
      </c>
      <c r="AM16" s="35">
        <f t="shared" ref="AM16:AM37" si="36">AN16+AS16</f>
        <v>50000</v>
      </c>
      <c r="AN16" s="35">
        <f>AO16+AP16+AQ16+AR16</f>
        <v>50000</v>
      </c>
      <c r="AO16" s="35">
        <f>SUMIF('PL3-GN TUNG DA'!$AD$14:$AD$393,B16,'PL3-GN TUNG DA'!$K$14:$K$393)</f>
        <v>50000</v>
      </c>
      <c r="AP16" s="35">
        <f>SUMIF('PL3-GN TUNG DA'!$AD$14:$AD$393,B16,'PL3-GN TUNG DA'!$L$14:$L$393)</f>
        <v>0</v>
      </c>
      <c r="AQ16" s="35">
        <f>SUMIF('PL3-GN TUNG DA'!$AD$14:$AD$393,B16,'PL3-GN TUNG DA'!$M$14:$M$393)</f>
        <v>0</v>
      </c>
      <c r="AR16" s="35">
        <f>SUMIF('PL3-GN TUNG DA'!$AD$14:$AD$393,B16,'PL3-GN TUNG DA'!$N$14:$N$393)</f>
        <v>0</v>
      </c>
      <c r="AS16" s="35">
        <f>SUMIF('PL3-GN TUNG DA'!$AD$14:$AD$393,B16,'PL3-GN TUNG DA'!$O$14:$O$393)</f>
        <v>0</v>
      </c>
      <c r="AT16" s="39">
        <f t="shared" ref="AT16:AT40" si="37">AU16+AZ16</f>
        <v>4527</v>
      </c>
      <c r="AU16" s="39">
        <f t="shared" ref="AU16:AU40" si="38">AV16+AW16+AX16+AY16</f>
        <v>2203</v>
      </c>
      <c r="AV16" s="35">
        <f>SUMIF('PL3-GN TUNG DA'!$AD$14:$AD$393,B16,'PL3-GN TUNG DA'!$R$14:$R$393)</f>
        <v>2203</v>
      </c>
      <c r="AW16" s="35">
        <f>SUMIF('PL3-GN TUNG DA'!$AD$14:$AD$393,B16,'PL3-GN TUNG DA'!$S$14:$S$393)</f>
        <v>0</v>
      </c>
      <c r="AX16" s="35">
        <f>SUMIF('PL3-GN TUNG DA'!$AD$14:$AD$393,B16,'PL3-GN TUNG DA'!$T$14:$T$393)</f>
        <v>0</v>
      </c>
      <c r="AY16" s="35">
        <f>SUMIF('PL3-GN TUNG DA'!$AD$14:$AD$393,B16,'PL3-GN TUNG DA'!$U$14:$U$393)</f>
        <v>0</v>
      </c>
      <c r="AZ16" s="39">
        <f t="shared" ref="AZ16:AZ40" si="39">BA16+BF16</f>
        <v>2324</v>
      </c>
      <c r="BA16" s="39">
        <f t="shared" ref="BA16:BA40" si="40">BB16+BC16+BD16+BE16</f>
        <v>2324</v>
      </c>
      <c r="BB16" s="35">
        <f>SUMIF('PL3-GN TUNG DA'!$AD$14:$AD$393,B16,'PL3-GN TUNG DA'!$X$14:$X$393)</f>
        <v>2324</v>
      </c>
      <c r="BC16" s="35">
        <f>SUMIF('PL3-GN TUNG DA'!$AD$14:$AD$393,B16,'PL3-GN TUNG DA'!$Y$14:$Y$393)</f>
        <v>0</v>
      </c>
      <c r="BD16" s="35">
        <f>SUMIF('PL3-GN TUNG DA'!$AD$14:$AD$393,B16,'PL3-GN TUNG DA'!$Z$14:$Z$393)</f>
        <v>0</v>
      </c>
      <c r="BE16" s="35"/>
      <c r="BF16" s="35">
        <f>SUMIF('PL3-GN TUNG DA'!$AD$14:$AD$393,B16,'PL3-GN TUNG DA'!$AB$14:$AB$393)</f>
        <v>0</v>
      </c>
      <c r="BG16" s="116">
        <f t="shared" si="29"/>
        <v>5.4312485753020363</v>
      </c>
    </row>
    <row r="17" spans="1:61">
      <c r="A17" s="76">
        <v>3</v>
      </c>
      <c r="B17" s="4" t="s">
        <v>273</v>
      </c>
      <c r="C17" s="253">
        <f t="shared" si="31"/>
        <v>4755</v>
      </c>
      <c r="D17" s="253">
        <f t="shared" si="32"/>
        <v>0</v>
      </c>
      <c r="E17" s="115">
        <f t="shared" si="13"/>
        <v>0</v>
      </c>
      <c r="F17" s="275">
        <f t="shared" si="14"/>
        <v>0</v>
      </c>
      <c r="G17" s="35">
        <f t="shared" si="33"/>
        <v>0</v>
      </c>
      <c r="H17" s="35">
        <f>SUMIF('PL4-GN KD23-24'!$AD$11:$AD$489,B17,'PL4-GN KD23-24'!$E$11:$E$489)</f>
        <v>0</v>
      </c>
      <c r="I17" s="35">
        <f>SUMIF('PL4-GN KD23-24'!$AD$11:$AD$489,B17,'PL4-GN KD23-24'!$F$11:$F$489)</f>
        <v>0</v>
      </c>
      <c r="J17" s="35">
        <f>SUMIF('PL4-GN KD23-24'!$AD$11:$AD$489,B17,'PL4-GN KD23-24'!$G$11:$G$489)</f>
        <v>0</v>
      </c>
      <c r="K17" s="35">
        <f>SUMIF('PL4-GN KD23-24'!$AD$11:$AD$489,B17,'PL4-GN KD23-24'!$H$11:$H$489)</f>
        <v>0</v>
      </c>
      <c r="L17" s="275">
        <f t="shared" si="16"/>
        <v>0</v>
      </c>
      <c r="M17" s="276">
        <f t="shared" si="17"/>
        <v>0</v>
      </c>
      <c r="N17" s="4"/>
      <c r="O17" s="4"/>
      <c r="P17" s="4"/>
      <c r="Q17" s="4"/>
      <c r="R17" s="4"/>
      <c r="S17" s="276">
        <f t="shared" si="20"/>
        <v>0</v>
      </c>
      <c r="T17" s="276">
        <f t="shared" si="30"/>
        <v>0</v>
      </c>
      <c r="U17" s="35">
        <f>SUMIF('PL4-GN KD23-24'!$AD$11:$AD$490,B17,'PL4-GN KD23-24'!$R$11:R492)</f>
        <v>0</v>
      </c>
      <c r="V17" s="35">
        <f>SUMIF('PL4-GN KD23-24'!$AD$11:$AD$490,B17,'PL4-GN KD23-24'!$S$11:$S$490)</f>
        <v>0</v>
      </c>
      <c r="W17" s="35">
        <f>SUMIF('PL4-GN KD23-24'!$AD$11:$AD$490,B17,'PL4-GN KD23-24'!$T$11:$T$490)</f>
        <v>0</v>
      </c>
      <c r="X17" s="35">
        <f>SUMIF('PL4-GN KD23-24'!$AD$11:$AD$490,B17,'PL4-GN KD23-24'!$U$11:$U$490)</f>
        <v>0</v>
      </c>
      <c r="Y17" s="276">
        <f t="shared" si="21"/>
        <v>0</v>
      </c>
      <c r="Z17" s="276">
        <f t="shared" si="22"/>
        <v>0</v>
      </c>
      <c r="AA17" s="4"/>
      <c r="AB17" s="4"/>
      <c r="AC17" s="4"/>
      <c r="AD17" s="4"/>
      <c r="AE17" s="4"/>
      <c r="AF17" s="88"/>
      <c r="AG17" s="35">
        <f t="shared" si="34"/>
        <v>4755</v>
      </c>
      <c r="AH17" s="35">
        <f t="shared" si="35"/>
        <v>4755</v>
      </c>
      <c r="AI17" s="35">
        <f>SUMIF('PL3-GN TUNG DA'!$AD$14:$AD$393,B17,'PL3-GN TUNG DA'!$E$14:$E$393)</f>
        <v>4755</v>
      </c>
      <c r="AJ17" s="35">
        <f>SUMIF('PL3-GN TUNG DA'!$AD$14:$AD$393,B17,'PL3-GN TUNG DA'!$F$14:$F$393)</f>
        <v>0</v>
      </c>
      <c r="AK17" s="35">
        <f>SUMIF('PL3-GN TUNG DA'!$AD$14:$AD$393,B17,'PL3-GN TUNG DA'!$G$14:$G$393)</f>
        <v>0</v>
      </c>
      <c r="AL17" s="35">
        <f>SUMIF('PL3-GN TUNG DA'!$AD$14:$AD$393,B17,'PL3-GN TUNG DA'!$H$14:$H$393)</f>
        <v>0</v>
      </c>
      <c r="AM17" s="35">
        <f t="shared" si="36"/>
        <v>0</v>
      </c>
      <c r="AN17" s="35">
        <f>AO17+AP17+AQ17+AR17</f>
        <v>0</v>
      </c>
      <c r="AO17" s="35">
        <f>SUMIF('PL3-GN TUNG DA'!$AD$14:$AD$393,B17,'PL3-GN TUNG DA'!$K$14:$K$393)</f>
        <v>0</v>
      </c>
      <c r="AP17" s="35">
        <f>SUMIF('PL3-GN TUNG DA'!$AD$14:$AD$393,B17,'PL3-GN TUNG DA'!$L$14:$L$393)</f>
        <v>0</v>
      </c>
      <c r="AQ17" s="35">
        <f>SUMIF('PL3-GN TUNG DA'!$AD$14:$AD$393,B17,'PL3-GN TUNG DA'!$M$14:$M$393)</f>
        <v>0</v>
      </c>
      <c r="AR17" s="35">
        <f>SUMIF('PL3-GN TUNG DA'!$AD$14:$AD$393,B17,'PL3-GN TUNG DA'!$N$14:$N$393)</f>
        <v>0</v>
      </c>
      <c r="AS17" s="35">
        <f>SUMIF('PL3-GN TUNG DA'!$AD$14:$AD$393,B17,'PL3-GN TUNG DA'!$O$14:$O$393)</f>
        <v>0</v>
      </c>
      <c r="AT17" s="39">
        <f t="shared" si="37"/>
        <v>0</v>
      </c>
      <c r="AU17" s="39">
        <f t="shared" si="38"/>
        <v>0</v>
      </c>
      <c r="AV17" s="35">
        <f>SUMIF('PL3-GN TUNG DA'!$AD$14:$AD$393,B17,'PL3-GN TUNG DA'!$R$14:$R$393)</f>
        <v>0</v>
      </c>
      <c r="AW17" s="35">
        <f>SUMIF('PL3-GN TUNG DA'!$AD$14:$AD$393,B17,'PL3-GN TUNG DA'!$S$14:$S$393)</f>
        <v>0</v>
      </c>
      <c r="AX17" s="35">
        <f>SUMIF('PL3-GN TUNG DA'!$AD$14:$AD$393,B17,'PL3-GN TUNG DA'!$T$14:$T$393)</f>
        <v>0</v>
      </c>
      <c r="AY17" s="35">
        <f>SUMIF('PL3-GN TUNG DA'!$AD$14:$AD$393,B17,'PL3-GN TUNG DA'!$U$14:$U$393)</f>
        <v>0</v>
      </c>
      <c r="AZ17" s="39">
        <f t="shared" si="39"/>
        <v>0</v>
      </c>
      <c r="BA17" s="39">
        <f t="shared" si="40"/>
        <v>0</v>
      </c>
      <c r="BB17" s="35">
        <f>SUMIF('PL3-GN TUNG DA'!$AD$14:$AD$393,B17,'PL3-GN TUNG DA'!$X$14:$X$393)</f>
        <v>0</v>
      </c>
      <c r="BC17" s="35">
        <f>SUMIF('PL3-GN TUNG DA'!$AD$14:$AD$393,B17,'PL3-GN TUNG DA'!$Y$14:$Y$393)</f>
        <v>0</v>
      </c>
      <c r="BD17" s="35">
        <f>SUMIF('PL3-GN TUNG DA'!$AD$14:$AD$393,B17,'PL3-GN TUNG DA'!$Z$14:$Z$393)</f>
        <v>0</v>
      </c>
      <c r="BE17" s="35"/>
      <c r="BF17" s="35">
        <f>SUMIF('PL3-GN TUNG DA'!$AD$14:$AD$393,B17,'PL3-GN TUNG DA'!$AB$14:$AB$393)</f>
        <v>0</v>
      </c>
      <c r="BG17" s="116">
        <f t="shared" si="29"/>
        <v>0</v>
      </c>
      <c r="BI17" s="57"/>
    </row>
    <row r="18" spans="1:61">
      <c r="A18" s="76">
        <v>4</v>
      </c>
      <c r="B18" s="4" t="s">
        <v>271</v>
      </c>
      <c r="C18" s="253">
        <f t="shared" si="31"/>
        <v>4399890.3786620004</v>
      </c>
      <c r="D18" s="253">
        <f t="shared" si="32"/>
        <v>2104754</v>
      </c>
      <c r="E18" s="255">
        <f t="shared" si="13"/>
        <v>47.836509977779315</v>
      </c>
      <c r="F18" s="275">
        <f t="shared" si="14"/>
        <v>35852.378662000003</v>
      </c>
      <c r="G18" s="35">
        <f t="shared" si="33"/>
        <v>876</v>
      </c>
      <c r="H18" s="35">
        <f>SUMIF('PL4-GN KD23-24'!$AD$11:$AD$489,B18,'PL4-GN KD23-24'!$E$11:$E$489)</f>
        <v>876</v>
      </c>
      <c r="I18" s="35">
        <f>SUMIF('PL4-GN KD23-24'!$AD$11:$AD$489,B18,'PL4-GN KD23-24'!$F$11:$F$489)</f>
        <v>0</v>
      </c>
      <c r="J18" s="35">
        <f>SUMIF('PL4-GN KD23-24'!$AD$11:$AD$489,B18,'PL4-GN KD23-24'!$G$11:$G$489)</f>
        <v>0</v>
      </c>
      <c r="K18" s="35">
        <f>SUMIF('PL4-GN KD23-24'!$AD$11:$AD$489,B18,'PL4-GN KD23-24'!$H$11:$H$489)</f>
        <v>0</v>
      </c>
      <c r="L18" s="275">
        <f t="shared" si="16"/>
        <v>34976.378662000003</v>
      </c>
      <c r="M18" s="276">
        <f t="shared" si="17"/>
        <v>34976.378662000003</v>
      </c>
      <c r="N18" s="35">
        <f>SUMIF('PL4-GN KD23-24'!$AD$11:$AD$490,B18,'PL4-GN KD23-24'!K11:K490)</f>
        <v>34976.378662000003</v>
      </c>
      <c r="O18" s="4"/>
      <c r="P18" s="4"/>
      <c r="Q18" s="4"/>
      <c r="R18" s="4"/>
      <c r="S18" s="276">
        <f t="shared" si="20"/>
        <v>0</v>
      </c>
      <c r="T18" s="276">
        <f t="shared" si="30"/>
        <v>0</v>
      </c>
      <c r="U18" s="35">
        <f>SUMIF('PL4-GN KD23-24'!$AD$11:$AD$490,B18,'PL4-GN KD23-24'!$R$11:R493)</f>
        <v>0</v>
      </c>
      <c r="V18" s="35">
        <f>SUMIF('PL4-GN KD23-24'!$AD$11:$AD$490,B18,'PL4-GN KD23-24'!$S$11:$S$490)</f>
        <v>0</v>
      </c>
      <c r="W18" s="35">
        <f>SUMIF('PL4-GN KD23-24'!$AD$11:$AD$490,B18,'PL4-GN KD23-24'!$T$11:$T$490)</f>
        <v>0</v>
      </c>
      <c r="X18" s="35">
        <f>SUMIF('PL4-GN KD23-24'!$AD$11:$AD$490,B18,'PL4-GN KD23-24'!$U$11:$U$490)</f>
        <v>0</v>
      </c>
      <c r="Y18" s="276">
        <f t="shared" si="21"/>
        <v>0</v>
      </c>
      <c r="Z18" s="276">
        <f t="shared" si="22"/>
        <v>0</v>
      </c>
      <c r="AA18" s="4"/>
      <c r="AB18" s="4"/>
      <c r="AC18" s="4"/>
      <c r="AD18" s="4"/>
      <c r="AE18" s="4"/>
      <c r="AF18" s="88">
        <f t="shared" si="7"/>
        <v>0</v>
      </c>
      <c r="AG18" s="35">
        <f t="shared" si="34"/>
        <v>4364038</v>
      </c>
      <c r="AH18" s="35">
        <f t="shared" si="35"/>
        <v>761283</v>
      </c>
      <c r="AI18" s="35">
        <f>SUMIF('PL3-GN TUNG DA'!$AD$14:$AD$393,B18,'PL3-GN TUNG DA'!$E$14:$E$393)</f>
        <v>378697</v>
      </c>
      <c r="AJ18" s="35">
        <f>SUMIF('PL3-GN TUNG DA'!$AD$14:$AD$393,B18,'PL3-GN TUNG DA'!$F$14:$F$393)</f>
        <v>382586</v>
      </c>
      <c r="AK18" s="35">
        <f>SUMIF('PL3-GN TUNG DA'!$AD$14:$AD$393,B18,'PL3-GN TUNG DA'!$G$14:$G$393)</f>
        <v>0</v>
      </c>
      <c r="AL18" s="35">
        <f>SUMIF('PL3-GN TUNG DA'!$AD$14:$AD$393,B18,'PL3-GN TUNG DA'!$H$14:$H$393)</f>
        <v>0</v>
      </c>
      <c r="AM18" s="35">
        <f t="shared" si="36"/>
        <v>3602755</v>
      </c>
      <c r="AN18" s="35">
        <f>AO18+AP18+AQ18+AR18</f>
        <v>3602755</v>
      </c>
      <c r="AO18" s="35">
        <f>SUMIF('PL3-GN TUNG DA'!$AD$14:$AD$393,B18,'PL3-GN TUNG DA'!$K$14:$K$393)</f>
        <v>3602755</v>
      </c>
      <c r="AP18" s="35">
        <f>SUMIF('PL3-GN TUNG DA'!$AD$14:$AD$393,B18,'PL3-GN TUNG DA'!$L$14:$L$393)</f>
        <v>0</v>
      </c>
      <c r="AQ18" s="35">
        <f>SUMIF('PL3-GN TUNG DA'!$AD$14:$AD$393,B18,'PL3-GN TUNG DA'!$M$14:$M$393)</f>
        <v>0</v>
      </c>
      <c r="AR18" s="35">
        <f>SUMIF('PL3-GN TUNG DA'!$AD$14:$AD$393,B18,'PL3-GN TUNG DA'!$N$14:$N$393)</f>
        <v>0</v>
      </c>
      <c r="AS18" s="35">
        <f>SUMIF('PL3-GN TUNG DA'!$AD$14:$AD$393,B18,'PL3-GN TUNG DA'!$O$14:$O$393)</f>
        <v>0</v>
      </c>
      <c r="AT18" s="39">
        <f t="shared" si="37"/>
        <v>2104754</v>
      </c>
      <c r="AU18" s="39">
        <f t="shared" si="38"/>
        <v>324730</v>
      </c>
      <c r="AV18" s="35">
        <f>SUMIF('PL3-GN TUNG DA'!$AD$14:$AD$393,B18,'PL3-GN TUNG DA'!$R$14:$R$393)</f>
        <v>45091</v>
      </c>
      <c r="AW18" s="35">
        <f>SUMIF('PL3-GN TUNG DA'!$AD$14:$AD$393,B18,'PL3-GN TUNG DA'!$S$14:$S$393)</f>
        <v>279639</v>
      </c>
      <c r="AX18" s="35">
        <f>SUMIF('PL3-GN TUNG DA'!$AD$14:$AD$393,B18,'PL3-GN TUNG DA'!$T$14:$T$393)</f>
        <v>0</v>
      </c>
      <c r="AY18" s="35">
        <f>SUMIF('PL3-GN TUNG DA'!$AD$14:$AD$393,B18,'PL3-GN TUNG DA'!$U$14:$U$393)</f>
        <v>0</v>
      </c>
      <c r="AZ18" s="39">
        <f t="shared" si="39"/>
        <v>1780024</v>
      </c>
      <c r="BA18" s="39">
        <f t="shared" si="40"/>
        <v>1780024</v>
      </c>
      <c r="BB18" s="35">
        <f>SUMIF('PL3-GN TUNG DA'!$AD$14:$AD$393,B18,'PL3-GN TUNG DA'!$X$14:$X$393)</f>
        <v>1780024</v>
      </c>
      <c r="BC18" s="35">
        <f>SUMIF('PL3-GN TUNG DA'!$AD$14:$AD$393,B18,'PL3-GN TUNG DA'!$Y$14:$Y$393)</f>
        <v>0</v>
      </c>
      <c r="BD18" s="35">
        <f>SUMIF('PL3-GN TUNG DA'!$AD$14:$AD$393,B18,'PL3-GN TUNG DA'!$Z$14:$Z$393)</f>
        <v>0</v>
      </c>
      <c r="BE18" s="35"/>
      <c r="BF18" s="35">
        <f>SUMIF('PL3-GN TUNG DA'!$AD$14:$AD$393,B18,'PL3-GN TUNG DA'!$AB$14:$AB$393)</f>
        <v>0</v>
      </c>
      <c r="BG18" s="116">
        <f t="shared" si="29"/>
        <v>48.229506709153313</v>
      </c>
    </row>
    <row r="19" spans="1:61">
      <c r="A19" s="76">
        <v>5</v>
      </c>
      <c r="B19" s="4" t="s">
        <v>259</v>
      </c>
      <c r="C19" s="253">
        <f t="shared" si="31"/>
        <v>863407</v>
      </c>
      <c r="D19" s="253">
        <f t="shared" si="32"/>
        <v>45134</v>
      </c>
      <c r="E19" s="255">
        <f t="shared" si="13"/>
        <v>5.2274304007264245</v>
      </c>
      <c r="F19" s="275">
        <f t="shared" si="14"/>
        <v>17231</v>
      </c>
      <c r="G19" s="35">
        <f t="shared" si="33"/>
        <v>3794</v>
      </c>
      <c r="H19" s="35">
        <f>SUMIF('PL4-GN KD23-24'!$AD$11:$AD$489,B19,'PL4-GN KD23-24'!$E$11:$E$489)</f>
        <v>3341</v>
      </c>
      <c r="I19" s="35">
        <f>SUMIF('PL4-GN KD23-24'!$AD$11:$AD$489,B19,'PL4-GN KD23-24'!$F$11:$F$489)</f>
        <v>453</v>
      </c>
      <c r="J19" s="35">
        <f>SUMIF('PL4-GN KD23-24'!$AD$11:$AD$489,B19,'PL4-GN KD23-24'!$G$11:$G$489)</f>
        <v>0</v>
      </c>
      <c r="K19" s="35">
        <f>SUMIF('PL4-GN KD23-24'!$AD$11:$AD$489,B19,'PL4-GN KD23-24'!$H$11:$H$489)</f>
        <v>0</v>
      </c>
      <c r="L19" s="275">
        <f t="shared" si="16"/>
        <v>13437</v>
      </c>
      <c r="M19" s="276">
        <f t="shared" si="17"/>
        <v>13437</v>
      </c>
      <c r="N19" s="35">
        <f>SUMIF('PL4-GN KD23-24'!$AD$11:$AD$490,"Ban QLDA ĐTXD&amp;KV PTĐT AG",'PL4-GN KD23-24'!K11:K490)</f>
        <v>13437</v>
      </c>
      <c r="O19" s="4"/>
      <c r="P19" s="4"/>
      <c r="Q19" s="4"/>
      <c r="R19" s="4"/>
      <c r="S19" s="276">
        <f t="shared" si="20"/>
        <v>1270</v>
      </c>
      <c r="T19" s="276">
        <f t="shared" si="30"/>
        <v>1254</v>
      </c>
      <c r="U19" s="35">
        <f>SUMIF('PL4-GN KD23-24'!$AD$11:$AD$490,B19,'PL4-GN KD23-24'!$R$11:R494)</f>
        <v>1229</v>
      </c>
      <c r="V19" s="35">
        <f>SUMIF('PL4-GN KD23-24'!$AD$11:$AD$490,B19,'PL4-GN KD23-24'!$S$11:$S$490)</f>
        <v>25</v>
      </c>
      <c r="W19" s="35">
        <f>SUMIF('PL4-GN KD23-24'!$AD$11:$AD$490,B19,'PL4-GN KD23-24'!$T$11:$T$490)</f>
        <v>0</v>
      </c>
      <c r="X19" s="35">
        <f>SUMIF('PL4-GN KD23-24'!$AD$11:$AD$490,B19,'PL4-GN KD23-24'!$U$11:$U$490)</f>
        <v>0</v>
      </c>
      <c r="Y19" s="276">
        <f t="shared" si="21"/>
        <v>16</v>
      </c>
      <c r="Z19" s="276">
        <f t="shared" si="22"/>
        <v>16</v>
      </c>
      <c r="AA19" s="4">
        <v>16</v>
      </c>
      <c r="AB19" s="4"/>
      <c r="AC19" s="4"/>
      <c r="AD19" s="4"/>
      <c r="AE19" s="4"/>
      <c r="AF19" s="88">
        <f t="shared" ref="AF19:AF27" si="41">S19/F19*100</f>
        <v>7.3704370030758515</v>
      </c>
      <c r="AG19" s="35">
        <f t="shared" si="34"/>
        <v>846176</v>
      </c>
      <c r="AH19" s="35">
        <f t="shared" si="35"/>
        <v>644026</v>
      </c>
      <c r="AI19" s="35">
        <f>SUMIF('PL3-GN TUNG DA'!$AD$14:$AD$393,B19,'PL3-GN TUNG DA'!$E$14:$E$393)</f>
        <v>213099</v>
      </c>
      <c r="AJ19" s="35">
        <f>SUMIF('PL3-GN TUNG DA'!$AD$14:$AD$393,B19,'PL3-GN TUNG DA'!$F$14:$F$393)</f>
        <v>430927</v>
      </c>
      <c r="AK19" s="35">
        <f>SUMIF('PL3-GN TUNG DA'!$AD$14:$AD$393,B19,'PL3-GN TUNG DA'!$G$14:$G$393)</f>
        <v>0</v>
      </c>
      <c r="AL19" s="35">
        <f>SUMIF('PL3-GN TUNG DA'!$AD$14:$AD$393,B19,'PL3-GN TUNG DA'!$H$14:$H$393)</f>
        <v>0</v>
      </c>
      <c r="AM19" s="35">
        <f t="shared" si="36"/>
        <v>202150</v>
      </c>
      <c r="AN19" s="35">
        <f t="shared" ref="AN19:AN37" si="42">AO19+AP19+AQ19+AR19</f>
        <v>0</v>
      </c>
      <c r="AO19" s="35">
        <f>SUMIF('PL3-GN TUNG DA'!$AD$14:$AD$393,B19,'PL3-GN TUNG DA'!$K$14:$K$393)</f>
        <v>0</v>
      </c>
      <c r="AP19" s="35">
        <f>SUMIF('PL3-GN TUNG DA'!$AD$14:$AD$393,B19,'PL3-GN TUNG DA'!$L$14:$L$393)</f>
        <v>0</v>
      </c>
      <c r="AQ19" s="35">
        <f>SUMIF('PL3-GN TUNG DA'!$AD$14:$AD$393,B19,'PL3-GN TUNG DA'!$M$14:$M$393)</f>
        <v>0</v>
      </c>
      <c r="AR19" s="35">
        <f>SUMIF('PL3-GN TUNG DA'!$AD$14:$AD$393,B19,'PL3-GN TUNG DA'!$N$14:$N$393)</f>
        <v>0</v>
      </c>
      <c r="AS19" s="35">
        <f>SUMIF('PL3-GN TUNG DA'!$AD$14:$AD$393,B19,'PL3-GN TUNG DA'!$O$14:$O$393)</f>
        <v>202150</v>
      </c>
      <c r="AT19" s="39">
        <f t="shared" si="37"/>
        <v>43864</v>
      </c>
      <c r="AU19" s="39">
        <f t="shared" si="38"/>
        <v>43864</v>
      </c>
      <c r="AV19" s="35">
        <f>SUMIF('PL3-GN TUNG DA'!$AD$14:$AD$393,B19,'PL3-GN TUNG DA'!$R$14:$R$393)</f>
        <v>21694</v>
      </c>
      <c r="AW19" s="35">
        <f>SUMIF('PL3-GN TUNG DA'!$AD$14:$AD$393,B19,'PL3-GN TUNG DA'!$S$14:$S$393)</f>
        <v>22170</v>
      </c>
      <c r="AX19" s="35">
        <f>SUMIF('PL3-GN TUNG DA'!$AD$14:$AD$393,B19,'PL3-GN TUNG DA'!$T$14:$T$393)</f>
        <v>0</v>
      </c>
      <c r="AY19" s="35">
        <f>SUMIF('PL3-GN TUNG DA'!$AD$14:$AD$393,B19,'PL3-GN TUNG DA'!$U$14:$U$393)</f>
        <v>0</v>
      </c>
      <c r="AZ19" s="39">
        <f t="shared" si="39"/>
        <v>0</v>
      </c>
      <c r="BA19" s="39">
        <f t="shared" si="40"/>
        <v>0</v>
      </c>
      <c r="BB19" s="35">
        <f>SUMIF('PL3-GN TUNG DA'!$AD$14:$AD$393,B19,'PL3-GN TUNG DA'!$X$14:$X$393)</f>
        <v>0</v>
      </c>
      <c r="BC19" s="35">
        <f>SUMIF('PL3-GN TUNG DA'!$AD$14:$AD$393,B19,'PL3-GN TUNG DA'!$Y$14:$Y$393)</f>
        <v>0</v>
      </c>
      <c r="BD19" s="35">
        <f>SUMIF('PL3-GN TUNG DA'!$AD$14:$AD$393,B19,'PL3-GN TUNG DA'!$Z$14:$Z$393)</f>
        <v>0</v>
      </c>
      <c r="BE19" s="35"/>
      <c r="BF19" s="35">
        <f>SUMIF('PL3-GN TUNG DA'!$AD$14:$AD$393,B19,'PL3-GN TUNG DA'!$AB$14:$AB$393)</f>
        <v>0</v>
      </c>
      <c r="BG19" s="116">
        <f t="shared" si="29"/>
        <v>5.1837915516393753</v>
      </c>
    </row>
    <row r="20" spans="1:61">
      <c r="A20" s="76">
        <v>6</v>
      </c>
      <c r="B20" s="4" t="s">
        <v>258</v>
      </c>
      <c r="C20" s="253">
        <f t="shared" si="31"/>
        <v>7609</v>
      </c>
      <c r="D20" s="253">
        <f t="shared" si="32"/>
        <v>2636</v>
      </c>
      <c r="E20" s="255">
        <f t="shared" si="13"/>
        <v>34.643185701143381</v>
      </c>
      <c r="F20" s="275">
        <f t="shared" si="14"/>
        <v>1559</v>
      </c>
      <c r="G20" s="35">
        <f t="shared" si="33"/>
        <v>1559</v>
      </c>
      <c r="H20" s="35">
        <f>SUMIF('PL4-GN KD23-24'!$AD$11:$AD$489,B20,'PL4-GN KD23-24'!$E$11:$E$489)</f>
        <v>1559</v>
      </c>
      <c r="I20" s="35">
        <f>SUMIF('PL4-GN KD23-24'!$AD$11:$AD$489,B20,'PL4-GN KD23-24'!$F$11:$F$489)</f>
        <v>0</v>
      </c>
      <c r="J20" s="35">
        <f>SUMIF('PL4-GN KD23-24'!$AD$11:$AD$489,B20,'PL4-GN KD23-24'!$G$11:$G$489)</f>
        <v>0</v>
      </c>
      <c r="K20" s="35">
        <f>SUMIF('PL4-GN KD23-24'!$AD$11:$AD$489,B20,'PL4-GN KD23-24'!$H$11:$H$489)</f>
        <v>0</v>
      </c>
      <c r="L20" s="275">
        <f t="shared" si="16"/>
        <v>0</v>
      </c>
      <c r="M20" s="276">
        <f t="shared" si="17"/>
        <v>0</v>
      </c>
      <c r="N20" s="4"/>
      <c r="O20" s="4"/>
      <c r="P20" s="4"/>
      <c r="Q20" s="4"/>
      <c r="R20" s="4"/>
      <c r="S20" s="276">
        <f t="shared" si="20"/>
        <v>0</v>
      </c>
      <c r="T20" s="276">
        <f t="shared" si="30"/>
        <v>0</v>
      </c>
      <c r="U20" s="35">
        <f>SUMIF('PL4-GN KD23-24'!$AD$11:$AD$490,B20,'PL4-GN KD23-24'!$R$11:R495)</f>
        <v>0</v>
      </c>
      <c r="V20" s="35">
        <f>SUMIF('PL4-GN KD23-24'!$AD$11:$AD$490,B20,'PL4-GN KD23-24'!$S$11:$S$490)</f>
        <v>0</v>
      </c>
      <c r="W20" s="35">
        <f>SUMIF('PL4-GN KD23-24'!$AD$11:$AD$490,B20,'PL4-GN KD23-24'!$T$11:$T$490)</f>
        <v>0</v>
      </c>
      <c r="X20" s="35">
        <f>SUMIF('PL4-GN KD23-24'!$AD$11:$AD$490,B20,'PL4-GN KD23-24'!$U$11:$U$490)</f>
        <v>0</v>
      </c>
      <c r="Y20" s="276">
        <f t="shared" si="21"/>
        <v>0</v>
      </c>
      <c r="Z20" s="276">
        <f t="shared" si="22"/>
        <v>0</v>
      </c>
      <c r="AA20" s="4"/>
      <c r="AB20" s="4"/>
      <c r="AC20" s="4"/>
      <c r="AD20" s="4"/>
      <c r="AE20" s="4"/>
      <c r="AF20" s="4">
        <f t="shared" si="41"/>
        <v>0</v>
      </c>
      <c r="AG20" s="35">
        <f t="shared" si="34"/>
        <v>6050</v>
      </c>
      <c r="AH20" s="35">
        <f t="shared" si="35"/>
        <v>6050</v>
      </c>
      <c r="AI20" s="35">
        <f>SUMIF('PL3-GN TUNG DA'!$AD$14:$AD$393,B20,'PL3-GN TUNG DA'!$E$14:$E$393)</f>
        <v>6050</v>
      </c>
      <c r="AJ20" s="35">
        <f>SUMIF('PL3-GN TUNG DA'!$AD$14:$AD$393,B20,'PL3-GN TUNG DA'!$F$14:$F$393)</f>
        <v>0</v>
      </c>
      <c r="AK20" s="35">
        <f>SUMIF('PL3-GN TUNG DA'!$AD$14:$AD$393,B20,'PL3-GN TUNG DA'!$G$14:$G$393)</f>
        <v>0</v>
      </c>
      <c r="AL20" s="35">
        <f>SUMIF('PL3-GN TUNG DA'!$AD$14:$AD$393,B20,'PL3-GN TUNG DA'!$H$14:$H$393)</f>
        <v>0</v>
      </c>
      <c r="AM20" s="35">
        <f t="shared" si="36"/>
        <v>0</v>
      </c>
      <c r="AN20" s="35">
        <f t="shared" si="42"/>
        <v>0</v>
      </c>
      <c r="AO20" s="35">
        <f>SUMIF('PL3-GN TUNG DA'!$AD$14:$AD$393,B20,'PL3-GN TUNG DA'!$K$14:$K$393)</f>
        <v>0</v>
      </c>
      <c r="AP20" s="35">
        <f>SUMIF('PL3-GN TUNG DA'!$AD$14:$AD$393,B20,'PL3-GN TUNG DA'!$L$14:$L$393)</f>
        <v>0</v>
      </c>
      <c r="AQ20" s="35">
        <f>SUMIF('PL3-GN TUNG DA'!$AD$14:$AD$393,B20,'PL3-GN TUNG DA'!$M$14:$M$393)</f>
        <v>0</v>
      </c>
      <c r="AR20" s="35">
        <f>SUMIF('PL3-GN TUNG DA'!$AD$14:$AD$393,B20,'PL3-GN TUNG DA'!$N$14:$N$393)</f>
        <v>0</v>
      </c>
      <c r="AS20" s="35">
        <f>SUMIF('PL3-GN TUNG DA'!$AD$14:$AD$393,B20,'PL3-GN TUNG DA'!$O$14:$O$393)</f>
        <v>0</v>
      </c>
      <c r="AT20" s="39">
        <f t="shared" si="37"/>
        <v>2636</v>
      </c>
      <c r="AU20" s="39">
        <f t="shared" si="38"/>
        <v>2636</v>
      </c>
      <c r="AV20" s="35">
        <f>SUMIF('PL3-GN TUNG DA'!$AD$14:$AD$393,B20,'PL3-GN TUNG DA'!$R$14:$R$393)</f>
        <v>2636</v>
      </c>
      <c r="AW20" s="35">
        <f>SUMIF('PL3-GN TUNG DA'!$AD$14:$AD$393,B20,'PL3-GN TUNG DA'!$S$14:$S$393)</f>
        <v>0</v>
      </c>
      <c r="AX20" s="35">
        <f>SUMIF('PL3-GN TUNG DA'!$AD$14:$AD$393,B20,'PL3-GN TUNG DA'!$T$14:$T$393)</f>
        <v>0</v>
      </c>
      <c r="AY20" s="35">
        <f>SUMIF('PL3-GN TUNG DA'!$AD$14:$AD$393,B20,'PL3-GN TUNG DA'!$U$14:$U$393)</f>
        <v>0</v>
      </c>
      <c r="AZ20" s="39">
        <f t="shared" si="39"/>
        <v>0</v>
      </c>
      <c r="BA20" s="39">
        <f t="shared" si="40"/>
        <v>0</v>
      </c>
      <c r="BB20" s="35">
        <f>SUMIF('PL3-GN TUNG DA'!$AD$14:$AD$393,B20,'PL3-GN TUNG DA'!$X$14:$X$393)</f>
        <v>0</v>
      </c>
      <c r="BC20" s="35">
        <f>SUMIF('PL3-GN TUNG DA'!$AD$14:$AD$393,B20,'PL3-GN TUNG DA'!$Y$14:$Y$393)</f>
        <v>0</v>
      </c>
      <c r="BD20" s="35">
        <f>SUMIF('PL3-GN TUNG DA'!$AD$14:$AD$393,B20,'PL3-GN TUNG DA'!$Z$14:$Z$393)</f>
        <v>0</v>
      </c>
      <c r="BE20" s="35"/>
      <c r="BF20" s="35">
        <f>SUMIF('PL3-GN TUNG DA'!$AD$14:$AD$393,B20,'PL3-GN TUNG DA'!$AB$14:$AB$393)</f>
        <v>0</v>
      </c>
      <c r="BG20" s="116">
        <f t="shared" si="29"/>
        <v>43.570247933884296</v>
      </c>
    </row>
    <row r="21" spans="1:61">
      <c r="A21" s="76">
        <v>7</v>
      </c>
      <c r="B21" s="4" t="s">
        <v>257</v>
      </c>
      <c r="C21" s="253">
        <f t="shared" si="31"/>
        <v>94181</v>
      </c>
      <c r="D21" s="253">
        <f t="shared" si="32"/>
        <v>6378</v>
      </c>
      <c r="E21" s="255">
        <f t="shared" si="13"/>
        <v>6.7720665527017125</v>
      </c>
      <c r="F21" s="275">
        <f t="shared" si="14"/>
        <v>207</v>
      </c>
      <c r="G21" s="35">
        <f t="shared" si="33"/>
        <v>207</v>
      </c>
      <c r="H21" s="35">
        <f>SUMIF('PL4-GN KD23-24'!$AD$11:$AD$489,B21,'PL4-GN KD23-24'!$E$11:$E$489)</f>
        <v>207</v>
      </c>
      <c r="I21" s="35">
        <f>SUMIF('PL4-GN KD23-24'!$AD$11:$AD$489,B21,'PL4-GN KD23-24'!$F$11:$F$489)</f>
        <v>0</v>
      </c>
      <c r="J21" s="35">
        <f>SUMIF('PL4-GN KD23-24'!$AD$11:$AD$489,B21,'PL4-GN KD23-24'!$G$11:$G$489)</f>
        <v>0</v>
      </c>
      <c r="K21" s="35">
        <f>SUMIF('PL4-GN KD23-24'!$AD$11:$AD$489,B21,'PL4-GN KD23-24'!$H$11:$H$489)</f>
        <v>0</v>
      </c>
      <c r="L21" s="275">
        <f t="shared" si="16"/>
        <v>0</v>
      </c>
      <c r="M21" s="276">
        <f t="shared" si="17"/>
        <v>0</v>
      </c>
      <c r="N21" s="4"/>
      <c r="O21" s="4"/>
      <c r="P21" s="4"/>
      <c r="Q21" s="4"/>
      <c r="R21" s="4"/>
      <c r="S21" s="276">
        <f t="shared" si="20"/>
        <v>0</v>
      </c>
      <c r="T21" s="276">
        <f t="shared" si="30"/>
        <v>0</v>
      </c>
      <c r="U21" s="35">
        <f>SUMIF('PL4-GN KD23-24'!$AD$11:$AD$490,B21,'PL4-GN KD23-24'!$R$11:R496)</f>
        <v>0</v>
      </c>
      <c r="V21" s="35">
        <f>SUMIF('PL4-GN KD23-24'!$AD$11:$AD$490,B21,'PL4-GN KD23-24'!$S$11:$S$490)</f>
        <v>0</v>
      </c>
      <c r="W21" s="35">
        <f>SUMIF('PL4-GN KD23-24'!$AD$11:$AD$490,B21,'PL4-GN KD23-24'!$T$11:$T$490)</f>
        <v>0</v>
      </c>
      <c r="X21" s="35">
        <f>SUMIF('PL4-GN KD23-24'!$AD$11:$AD$490,B21,'PL4-GN KD23-24'!$U$11:$U$490)</f>
        <v>0</v>
      </c>
      <c r="Y21" s="276">
        <f t="shared" si="21"/>
        <v>0</v>
      </c>
      <c r="Z21" s="276">
        <f t="shared" si="22"/>
        <v>0</v>
      </c>
      <c r="AA21" s="4"/>
      <c r="AB21" s="4"/>
      <c r="AC21" s="4"/>
      <c r="AD21" s="4"/>
      <c r="AE21" s="4"/>
      <c r="AF21" s="4">
        <f t="shared" si="41"/>
        <v>0</v>
      </c>
      <c r="AG21" s="35">
        <f t="shared" si="34"/>
        <v>93974</v>
      </c>
      <c r="AH21" s="35">
        <f t="shared" si="35"/>
        <v>93974</v>
      </c>
      <c r="AI21" s="35">
        <f>SUMIF('PL3-GN TUNG DA'!$AD$14:$AD$393,B21,'PL3-GN TUNG DA'!$E$14:$E$393)</f>
        <v>8524</v>
      </c>
      <c r="AJ21" s="35">
        <f>SUMIF('PL3-GN TUNG DA'!$AD$14:$AD$393,B21,'PL3-GN TUNG DA'!$F$14:$F$393)</f>
        <v>85450</v>
      </c>
      <c r="AK21" s="35">
        <f>SUMIF('PL3-GN TUNG DA'!$AD$14:$AD$393,B21,'PL3-GN TUNG DA'!$G$14:$G$393)</f>
        <v>0</v>
      </c>
      <c r="AL21" s="35">
        <f>SUMIF('PL3-GN TUNG DA'!$AD$14:$AD$393,B21,'PL3-GN TUNG DA'!$H$14:$H$393)</f>
        <v>0</v>
      </c>
      <c r="AM21" s="35">
        <f t="shared" si="36"/>
        <v>0</v>
      </c>
      <c r="AN21" s="35">
        <f t="shared" si="42"/>
        <v>0</v>
      </c>
      <c r="AO21" s="35">
        <f>SUMIF('PL3-GN TUNG DA'!$AD$14:$AD$393,B21,'PL3-GN TUNG DA'!$K$14:$K$393)</f>
        <v>0</v>
      </c>
      <c r="AP21" s="35">
        <f>SUMIF('PL3-GN TUNG DA'!$AD$14:$AD$393,B21,'PL3-GN TUNG DA'!$L$14:$L$393)</f>
        <v>0</v>
      </c>
      <c r="AQ21" s="35">
        <f>SUMIF('PL3-GN TUNG DA'!$AD$14:$AD$393,B21,'PL3-GN TUNG DA'!$M$14:$M$393)</f>
        <v>0</v>
      </c>
      <c r="AR21" s="35">
        <f>SUMIF('PL3-GN TUNG DA'!$AD$14:$AD$393,B21,'PL3-GN TUNG DA'!$N$14:$N$393)</f>
        <v>0</v>
      </c>
      <c r="AS21" s="35">
        <f>SUMIF('PL3-GN TUNG DA'!$AD$14:$AD$393,B21,'PL3-GN TUNG DA'!$O$14:$O$393)</f>
        <v>0</v>
      </c>
      <c r="AT21" s="39">
        <f t="shared" si="37"/>
        <v>6378</v>
      </c>
      <c r="AU21" s="39">
        <f t="shared" si="38"/>
        <v>6378</v>
      </c>
      <c r="AV21" s="35">
        <f>SUMIF('PL3-GN TUNG DA'!$AD$14:$AD$393,B21,'PL3-GN TUNG DA'!$R$14:$R$393)</f>
        <v>6378</v>
      </c>
      <c r="AW21" s="35">
        <f>SUMIF('PL3-GN TUNG DA'!$AD$14:$AD$393,B21,'PL3-GN TUNG DA'!$S$14:$S$393)</f>
        <v>0</v>
      </c>
      <c r="AX21" s="35">
        <f>SUMIF('PL3-GN TUNG DA'!$AD$14:$AD$393,B21,'PL3-GN TUNG DA'!$T$14:$T$393)</f>
        <v>0</v>
      </c>
      <c r="AY21" s="35">
        <f>SUMIF('PL3-GN TUNG DA'!$AD$14:$AD$393,B21,'PL3-GN TUNG DA'!$U$14:$U$393)</f>
        <v>0</v>
      </c>
      <c r="AZ21" s="39">
        <f t="shared" si="39"/>
        <v>0</v>
      </c>
      <c r="BA21" s="39">
        <f t="shared" si="40"/>
        <v>0</v>
      </c>
      <c r="BB21" s="35">
        <f>SUMIF('PL3-GN TUNG DA'!$AD$14:$AD$393,B21,'PL3-GN TUNG DA'!$X$14:$X$393)</f>
        <v>0</v>
      </c>
      <c r="BC21" s="35">
        <f>SUMIF('PL3-GN TUNG DA'!$AD$14:$AD$393,B21,'PL3-GN TUNG DA'!$Y$14:$Y$393)</f>
        <v>0</v>
      </c>
      <c r="BD21" s="35">
        <f>SUMIF('PL3-GN TUNG DA'!$AD$14:$AD$393,B21,'PL3-GN TUNG DA'!$Z$14:$Z$393)</f>
        <v>0</v>
      </c>
      <c r="BE21" s="35"/>
      <c r="BF21" s="35">
        <f>SUMIF('PL3-GN TUNG DA'!$AD$14:$AD$393,B21,'PL3-GN TUNG DA'!$AB$14:$AB$393)</f>
        <v>0</v>
      </c>
      <c r="BG21" s="116">
        <f t="shared" si="29"/>
        <v>6.786983633771043</v>
      </c>
    </row>
    <row r="22" spans="1:61">
      <c r="A22" s="76">
        <v>8</v>
      </c>
      <c r="B22" s="4" t="s">
        <v>260</v>
      </c>
      <c r="C22" s="253">
        <f t="shared" si="31"/>
        <v>100000</v>
      </c>
      <c r="D22" s="253">
        <f t="shared" si="32"/>
        <v>46745</v>
      </c>
      <c r="E22" s="255">
        <f t="shared" si="13"/>
        <v>46.744999999999997</v>
      </c>
      <c r="F22" s="275">
        <f t="shared" si="14"/>
        <v>0</v>
      </c>
      <c r="G22" s="35">
        <f t="shared" si="33"/>
        <v>0</v>
      </c>
      <c r="H22" s="35">
        <f>SUMIF('PL4-GN KD23-24'!$AD$11:$AD$489,B22,'PL4-GN KD23-24'!$E$11:$E$489)</f>
        <v>0</v>
      </c>
      <c r="I22" s="35">
        <f>SUMIF('PL4-GN KD23-24'!$AD$11:$AD$489,B22,'PL4-GN KD23-24'!$F$11:$F$489)</f>
        <v>0</v>
      </c>
      <c r="J22" s="35">
        <f>SUMIF('PL4-GN KD23-24'!$AD$11:$AD$489,B22,'PL4-GN KD23-24'!$G$11:$G$489)</f>
        <v>0</v>
      </c>
      <c r="K22" s="35">
        <f>SUMIF('PL4-GN KD23-24'!$AD$11:$AD$489,B22,'PL4-GN KD23-24'!$H$11:$H$489)</f>
        <v>0</v>
      </c>
      <c r="L22" s="275">
        <f t="shared" si="16"/>
        <v>0</v>
      </c>
      <c r="M22" s="276">
        <f t="shared" si="17"/>
        <v>0</v>
      </c>
      <c r="N22" s="4"/>
      <c r="O22" s="4"/>
      <c r="P22" s="4"/>
      <c r="Q22" s="4"/>
      <c r="R22" s="4"/>
      <c r="S22" s="276">
        <f t="shared" si="20"/>
        <v>0</v>
      </c>
      <c r="T22" s="276">
        <f t="shared" si="30"/>
        <v>0</v>
      </c>
      <c r="U22" s="35">
        <f>SUMIF('PL4-GN KD23-24'!$AD$11:$AD$490,B22,'PL4-GN KD23-24'!$R$11:R497)</f>
        <v>0</v>
      </c>
      <c r="V22" s="35">
        <f>SUMIF('PL4-GN KD23-24'!$AD$11:$AD$490,B22,'PL4-GN KD23-24'!$S$11:$S$490)</f>
        <v>0</v>
      </c>
      <c r="W22" s="35">
        <f>SUMIF('PL4-GN KD23-24'!$AD$11:$AD$490,B22,'PL4-GN KD23-24'!$T$11:$T$490)</f>
        <v>0</v>
      </c>
      <c r="X22" s="35">
        <f>SUMIF('PL4-GN KD23-24'!$AD$11:$AD$490,B22,'PL4-GN KD23-24'!$U$11:$U$490)</f>
        <v>0</v>
      </c>
      <c r="Y22" s="276">
        <f t="shared" si="21"/>
        <v>0</v>
      </c>
      <c r="Z22" s="276">
        <f t="shared" si="22"/>
        <v>0</v>
      </c>
      <c r="AA22" s="4"/>
      <c r="AB22" s="4"/>
      <c r="AC22" s="4"/>
      <c r="AD22" s="4"/>
      <c r="AE22" s="4"/>
      <c r="AF22" s="4"/>
      <c r="AG22" s="35">
        <f t="shared" si="34"/>
        <v>100000</v>
      </c>
      <c r="AH22" s="35">
        <f t="shared" si="35"/>
        <v>100000</v>
      </c>
      <c r="AI22" s="35">
        <f>SUMIF('PL3-GN TUNG DA'!$AD$14:$AD$393,B22,'PL3-GN TUNG DA'!$E$14:$E$393)</f>
        <v>100000</v>
      </c>
      <c r="AJ22" s="35">
        <f>SUMIF('PL3-GN TUNG DA'!$AD$14:$AD$393,B22,'PL3-GN TUNG DA'!$F$14:$F$393)</f>
        <v>0</v>
      </c>
      <c r="AK22" s="35">
        <f>SUMIF('PL3-GN TUNG DA'!$AD$14:$AD$393,B22,'PL3-GN TUNG DA'!$G$14:$G$393)</f>
        <v>0</v>
      </c>
      <c r="AL22" s="35">
        <f>SUMIF('PL3-GN TUNG DA'!$AD$14:$AD$393,B22,'PL3-GN TUNG DA'!$H$14:$H$393)</f>
        <v>0</v>
      </c>
      <c r="AM22" s="35">
        <f t="shared" si="36"/>
        <v>0</v>
      </c>
      <c r="AN22" s="35">
        <f t="shared" si="42"/>
        <v>0</v>
      </c>
      <c r="AO22" s="35">
        <f>SUMIF('PL3-GN TUNG DA'!$AD$14:$AD$393,B22,'PL3-GN TUNG DA'!$K$14:$K$393)</f>
        <v>0</v>
      </c>
      <c r="AP22" s="35">
        <f>SUMIF('PL3-GN TUNG DA'!$AD$14:$AD$393,B22,'PL3-GN TUNG DA'!$L$14:$L$393)</f>
        <v>0</v>
      </c>
      <c r="AQ22" s="35">
        <f>SUMIF('PL3-GN TUNG DA'!$AD$14:$AD$393,B22,'PL3-GN TUNG DA'!$M$14:$M$393)</f>
        <v>0</v>
      </c>
      <c r="AR22" s="35">
        <f>SUMIF('PL3-GN TUNG DA'!$AD$14:$AD$393,B22,'PL3-GN TUNG DA'!$N$14:$N$393)</f>
        <v>0</v>
      </c>
      <c r="AS22" s="35">
        <f>SUMIF('PL3-GN TUNG DA'!$AD$14:$AD$393,B22,'PL3-GN TUNG DA'!$O$14:$O$393)</f>
        <v>0</v>
      </c>
      <c r="AT22" s="39">
        <f t="shared" si="37"/>
        <v>46745</v>
      </c>
      <c r="AU22" s="39">
        <f t="shared" si="38"/>
        <v>46745</v>
      </c>
      <c r="AV22" s="35">
        <f>SUMIF('PL3-GN TUNG DA'!$AD$14:$AD$393,B22,'PL3-GN TUNG DA'!$R$14:$R$393)</f>
        <v>46745</v>
      </c>
      <c r="AW22" s="35">
        <f>SUMIF('PL3-GN TUNG DA'!$AD$14:$AD$393,B22,'PL3-GN TUNG DA'!$S$14:$S$393)</f>
        <v>0</v>
      </c>
      <c r="AX22" s="35">
        <f>SUMIF('PL3-GN TUNG DA'!$AD$14:$AD$393,B22,'PL3-GN TUNG DA'!$T$14:$T$393)</f>
        <v>0</v>
      </c>
      <c r="AY22" s="35">
        <f>SUMIF('PL3-GN TUNG DA'!$AD$14:$AD$393,B22,'PL3-GN TUNG DA'!$U$14:$U$393)</f>
        <v>0</v>
      </c>
      <c r="AZ22" s="39">
        <f t="shared" si="39"/>
        <v>0</v>
      </c>
      <c r="BA22" s="39">
        <f t="shared" si="40"/>
        <v>0</v>
      </c>
      <c r="BB22" s="35">
        <f>SUMIF('PL3-GN TUNG DA'!$AD$14:$AD$393,B22,'PL3-GN TUNG DA'!$X$14:$X$393)</f>
        <v>0</v>
      </c>
      <c r="BC22" s="35">
        <f>SUMIF('PL3-GN TUNG DA'!$AD$14:$AD$393,B22,'PL3-GN TUNG DA'!$Y$14:$Y$393)</f>
        <v>0</v>
      </c>
      <c r="BD22" s="35">
        <f>SUMIF('PL3-GN TUNG DA'!$AD$14:$AD$393,B22,'PL3-GN TUNG DA'!$Z$14:$Z$393)</f>
        <v>0</v>
      </c>
      <c r="BE22" s="35"/>
      <c r="BF22" s="35">
        <f>SUMIF('PL3-GN TUNG DA'!$AD$14:$AD$393,B22,'PL3-GN TUNG DA'!$AB$14:$AB$393)</f>
        <v>0</v>
      </c>
      <c r="BG22" s="116">
        <f t="shared" si="29"/>
        <v>46.744999999999997</v>
      </c>
    </row>
    <row r="23" spans="1:61">
      <c r="A23" s="76">
        <v>9</v>
      </c>
      <c r="B23" s="4" t="s">
        <v>281</v>
      </c>
      <c r="C23" s="253">
        <f t="shared" si="31"/>
        <v>1303</v>
      </c>
      <c r="D23" s="253">
        <f t="shared" si="32"/>
        <v>0</v>
      </c>
      <c r="E23" s="255">
        <f t="shared" si="13"/>
        <v>0</v>
      </c>
      <c r="F23" s="275">
        <f t="shared" si="14"/>
        <v>0</v>
      </c>
      <c r="G23" s="35">
        <f t="shared" si="33"/>
        <v>0</v>
      </c>
      <c r="H23" s="35">
        <f>SUMIF('PL4-GN KD23-24'!$AD$11:$AD$489,B23,'PL4-GN KD23-24'!$E$11:$E$489)</f>
        <v>0</v>
      </c>
      <c r="I23" s="35">
        <f>SUMIF('PL4-GN KD23-24'!$AD$11:$AD$489,B23,'PL4-GN KD23-24'!$F$11:$F$489)</f>
        <v>0</v>
      </c>
      <c r="J23" s="35">
        <f>SUMIF('PL4-GN KD23-24'!$AD$11:$AD$489,B23,'PL4-GN KD23-24'!$G$11:$G$489)</f>
        <v>0</v>
      </c>
      <c r="K23" s="35">
        <f>SUMIF('PL4-GN KD23-24'!$AD$11:$AD$489,B23,'PL4-GN KD23-24'!$H$11:$H$489)</f>
        <v>0</v>
      </c>
      <c r="L23" s="275">
        <f t="shared" si="16"/>
        <v>0</v>
      </c>
      <c r="M23" s="276">
        <f t="shared" si="17"/>
        <v>0</v>
      </c>
      <c r="N23" s="4"/>
      <c r="O23" s="4"/>
      <c r="P23" s="4"/>
      <c r="Q23" s="4"/>
      <c r="R23" s="4"/>
      <c r="S23" s="276">
        <f t="shared" si="20"/>
        <v>0</v>
      </c>
      <c r="T23" s="276">
        <f t="shared" si="30"/>
        <v>0</v>
      </c>
      <c r="U23" s="35">
        <f>SUMIF('PL4-GN KD23-24'!$AD$11:$AD$490,B23,'PL4-GN KD23-24'!$R$11:R498)</f>
        <v>0</v>
      </c>
      <c r="V23" s="35">
        <f>SUMIF('PL4-GN KD23-24'!$AD$11:$AD$490,B23,'PL4-GN KD23-24'!$S$11:$S$490)</f>
        <v>0</v>
      </c>
      <c r="W23" s="35">
        <f>SUMIF('PL4-GN KD23-24'!$AD$11:$AD$490,B23,'PL4-GN KD23-24'!$T$11:$T$490)</f>
        <v>0</v>
      </c>
      <c r="X23" s="35">
        <f>SUMIF('PL4-GN KD23-24'!$AD$11:$AD$490,B23,'PL4-GN KD23-24'!$U$11:$U$490)</f>
        <v>0</v>
      </c>
      <c r="Y23" s="276">
        <f t="shared" si="21"/>
        <v>0</v>
      </c>
      <c r="Z23" s="276">
        <f t="shared" si="22"/>
        <v>0</v>
      </c>
      <c r="AA23" s="4"/>
      <c r="AB23" s="4"/>
      <c r="AC23" s="4"/>
      <c r="AD23" s="4"/>
      <c r="AE23" s="4"/>
      <c r="AF23" s="4"/>
      <c r="AG23" s="35">
        <f t="shared" si="34"/>
        <v>1303</v>
      </c>
      <c r="AH23" s="35">
        <f t="shared" si="35"/>
        <v>1303</v>
      </c>
      <c r="AI23" s="35">
        <f>SUMIF('PL3-GN TUNG DA'!$AD$14:$AD$393,B23,'PL3-GN TUNG DA'!$E$14:$E$393)</f>
        <v>0</v>
      </c>
      <c r="AJ23" s="35">
        <f>SUMIF('PL3-GN TUNG DA'!$AD$14:$AD$393,B23,'PL3-GN TUNG DA'!$F$14:$F$393)</f>
        <v>1303</v>
      </c>
      <c r="AK23" s="35">
        <f>SUMIF('PL3-GN TUNG DA'!$AD$14:$AD$393,B23,'PL3-GN TUNG DA'!$G$14:$G$393)</f>
        <v>0</v>
      </c>
      <c r="AL23" s="35">
        <f>SUMIF('PL3-GN TUNG DA'!$AD$14:$AD$393,B23,'PL3-GN TUNG DA'!$H$14:$H$393)</f>
        <v>0</v>
      </c>
      <c r="AM23" s="35">
        <f t="shared" si="36"/>
        <v>0</v>
      </c>
      <c r="AN23" s="35">
        <f t="shared" si="42"/>
        <v>0</v>
      </c>
      <c r="AO23" s="35">
        <f>SUMIF('PL3-GN TUNG DA'!$AD$14:$AD$393,B23,'PL3-GN TUNG DA'!$K$14:$K$393)</f>
        <v>0</v>
      </c>
      <c r="AP23" s="35">
        <f>SUMIF('PL3-GN TUNG DA'!$AD$14:$AD$393,B23,'PL3-GN TUNG DA'!$L$14:$L$393)</f>
        <v>0</v>
      </c>
      <c r="AQ23" s="35">
        <f>SUMIF('PL3-GN TUNG DA'!$AD$14:$AD$393,B23,'PL3-GN TUNG DA'!$M$14:$M$393)</f>
        <v>0</v>
      </c>
      <c r="AR23" s="35">
        <f>SUMIF('PL3-GN TUNG DA'!$AD$14:$AD$393,B23,'PL3-GN TUNG DA'!$N$14:$N$393)</f>
        <v>0</v>
      </c>
      <c r="AS23" s="35">
        <f>SUMIF('PL3-GN TUNG DA'!$AD$14:$AD$393,B23,'PL3-GN TUNG DA'!$O$14:$O$393)</f>
        <v>0</v>
      </c>
      <c r="AT23" s="39">
        <f t="shared" si="37"/>
        <v>0</v>
      </c>
      <c r="AU23" s="39">
        <f t="shared" si="38"/>
        <v>0</v>
      </c>
      <c r="AV23" s="35">
        <f>SUMIF('PL3-GN TUNG DA'!$AD$14:$AD$393,B23,'PL3-GN TUNG DA'!$R$14:$R$393)</f>
        <v>0</v>
      </c>
      <c r="AW23" s="35">
        <f>SUMIF('PL3-GN TUNG DA'!$AD$14:$AD$393,B23,'PL3-GN TUNG DA'!$S$14:$S$393)</f>
        <v>0</v>
      </c>
      <c r="AX23" s="35">
        <f>SUMIF('PL3-GN TUNG DA'!$AD$14:$AD$393,B23,'PL3-GN TUNG DA'!$T$14:$T$393)</f>
        <v>0</v>
      </c>
      <c r="AY23" s="35">
        <f>SUMIF('PL3-GN TUNG DA'!$AD$14:$AD$393,B23,'PL3-GN TUNG DA'!$U$14:$U$393)</f>
        <v>0</v>
      </c>
      <c r="AZ23" s="39">
        <f t="shared" si="39"/>
        <v>0</v>
      </c>
      <c r="BA23" s="39">
        <f t="shared" si="40"/>
        <v>0</v>
      </c>
      <c r="BB23" s="35">
        <f>SUMIF('PL3-GN TUNG DA'!$AD$14:$AD$393,B23,'PL3-GN TUNG DA'!$X$14:$X$393)</f>
        <v>0</v>
      </c>
      <c r="BC23" s="35">
        <f>SUMIF('PL3-GN TUNG DA'!$AD$14:$AD$393,B23,'PL3-GN TUNG DA'!$Y$14:$Y$393)</f>
        <v>0</v>
      </c>
      <c r="BD23" s="35">
        <f>SUMIF('PL3-GN TUNG DA'!$AD$14:$AD$393,B23,'PL3-GN TUNG DA'!$Z$14:$Z$393)</f>
        <v>0</v>
      </c>
      <c r="BE23" s="35"/>
      <c r="BF23" s="35">
        <f>SUMIF('PL3-GN TUNG DA'!$AD$14:$AD$393,B23,'PL3-GN TUNG DA'!$AB$14:$AB$393)</f>
        <v>0</v>
      </c>
      <c r="BG23" s="116">
        <f t="shared" si="29"/>
        <v>0</v>
      </c>
    </row>
    <row r="24" spans="1:61">
      <c r="A24" s="76">
        <v>10</v>
      </c>
      <c r="B24" s="4" t="s">
        <v>274</v>
      </c>
      <c r="C24" s="253">
        <f t="shared" si="31"/>
        <v>3186</v>
      </c>
      <c r="D24" s="253">
        <f t="shared" si="32"/>
        <v>0</v>
      </c>
      <c r="E24" s="255">
        <f t="shared" si="13"/>
        <v>0</v>
      </c>
      <c r="F24" s="275">
        <f t="shared" si="14"/>
        <v>0</v>
      </c>
      <c r="G24" s="35">
        <f t="shared" si="33"/>
        <v>0</v>
      </c>
      <c r="H24" s="35">
        <f>SUMIF('PL4-GN KD23-24'!$AD$11:$AD$489,B24,'PL4-GN KD23-24'!$E$11:$E$489)</f>
        <v>0</v>
      </c>
      <c r="I24" s="35">
        <f>SUMIF('PL4-GN KD23-24'!$AD$11:$AD$489,B24,'PL4-GN KD23-24'!$F$11:$F$489)</f>
        <v>0</v>
      </c>
      <c r="J24" s="35">
        <f>SUMIF('PL4-GN KD23-24'!$AD$11:$AD$489,B24,'PL4-GN KD23-24'!$G$11:$G$489)</f>
        <v>0</v>
      </c>
      <c r="K24" s="35">
        <f>SUMIF('PL4-GN KD23-24'!$AD$11:$AD$489,B24,'PL4-GN KD23-24'!$H$11:$H$489)</f>
        <v>0</v>
      </c>
      <c r="L24" s="275">
        <f t="shared" si="16"/>
        <v>0</v>
      </c>
      <c r="M24" s="276">
        <f t="shared" si="17"/>
        <v>0</v>
      </c>
      <c r="N24" s="4"/>
      <c r="O24" s="4"/>
      <c r="P24" s="4"/>
      <c r="Q24" s="4"/>
      <c r="R24" s="4"/>
      <c r="S24" s="276">
        <f t="shared" si="20"/>
        <v>0</v>
      </c>
      <c r="T24" s="276">
        <f t="shared" si="30"/>
        <v>0</v>
      </c>
      <c r="U24" s="35">
        <f>SUMIF('PL4-GN KD23-24'!$AD$11:$AD$490,B24,'PL4-GN KD23-24'!$R$11:R499)</f>
        <v>0</v>
      </c>
      <c r="V24" s="35">
        <f>SUMIF('PL4-GN KD23-24'!$AD$11:$AD$490,B24,'PL4-GN KD23-24'!$S$11:$S$490)</f>
        <v>0</v>
      </c>
      <c r="W24" s="35">
        <f>SUMIF('PL4-GN KD23-24'!$AD$11:$AD$490,B24,'PL4-GN KD23-24'!$T$11:$T$490)</f>
        <v>0</v>
      </c>
      <c r="X24" s="35">
        <f>SUMIF('PL4-GN KD23-24'!$AD$11:$AD$490,B24,'PL4-GN KD23-24'!$U$11:$U$490)</f>
        <v>0</v>
      </c>
      <c r="Y24" s="276">
        <f t="shared" si="21"/>
        <v>0</v>
      </c>
      <c r="Z24" s="276">
        <f t="shared" si="22"/>
        <v>0</v>
      </c>
      <c r="AA24" s="4"/>
      <c r="AB24" s="4"/>
      <c r="AC24" s="4"/>
      <c r="AD24" s="4"/>
      <c r="AE24" s="4"/>
      <c r="AF24" s="4"/>
      <c r="AG24" s="35">
        <f t="shared" si="34"/>
        <v>3186</v>
      </c>
      <c r="AH24" s="35">
        <f t="shared" si="35"/>
        <v>3186</v>
      </c>
      <c r="AI24" s="35">
        <f>SUMIF('PL3-GN TUNG DA'!$AD$14:$AD$393,B24,'PL3-GN TUNG DA'!$E$14:$E$393)</f>
        <v>3186</v>
      </c>
      <c r="AJ24" s="35">
        <f>SUMIF('PL3-GN TUNG DA'!$AD$14:$AD$393,B24,'PL3-GN TUNG DA'!$F$14:$F$393)</f>
        <v>0</v>
      </c>
      <c r="AK24" s="35">
        <f>SUMIF('PL3-GN TUNG DA'!$AD$14:$AD$393,B24,'PL3-GN TUNG DA'!$G$14:$G$393)</f>
        <v>0</v>
      </c>
      <c r="AL24" s="35">
        <f>SUMIF('PL3-GN TUNG DA'!$AD$14:$AD$393,B24,'PL3-GN TUNG DA'!$H$14:$H$393)</f>
        <v>0</v>
      </c>
      <c r="AM24" s="35">
        <f t="shared" si="36"/>
        <v>0</v>
      </c>
      <c r="AN24" s="35">
        <f t="shared" si="42"/>
        <v>0</v>
      </c>
      <c r="AO24" s="35">
        <f>SUMIF('PL3-GN TUNG DA'!$AD$14:$AD$393,B24,'PL3-GN TUNG DA'!$K$14:$K$393)</f>
        <v>0</v>
      </c>
      <c r="AP24" s="35">
        <f>SUMIF('PL3-GN TUNG DA'!$AD$14:$AD$393,B24,'PL3-GN TUNG DA'!$L$14:$L$393)</f>
        <v>0</v>
      </c>
      <c r="AQ24" s="35">
        <f>SUMIF('PL3-GN TUNG DA'!$AD$14:$AD$393,B24,'PL3-GN TUNG DA'!$M$14:$M$393)</f>
        <v>0</v>
      </c>
      <c r="AR24" s="35">
        <f>SUMIF('PL3-GN TUNG DA'!$AD$14:$AD$393,B24,'PL3-GN TUNG DA'!$N$14:$N$393)</f>
        <v>0</v>
      </c>
      <c r="AS24" s="35">
        <f>SUMIF('PL3-GN TUNG DA'!$AD$14:$AD$393,B24,'PL3-GN TUNG DA'!$O$14:$O$393)</f>
        <v>0</v>
      </c>
      <c r="AT24" s="39">
        <f t="shared" si="37"/>
        <v>0</v>
      </c>
      <c r="AU24" s="39">
        <f t="shared" si="38"/>
        <v>0</v>
      </c>
      <c r="AV24" s="35">
        <f>SUMIF('PL3-GN TUNG DA'!$AD$14:$AD$393,B24,'PL3-GN TUNG DA'!$R$14:$R$393)</f>
        <v>0</v>
      </c>
      <c r="AW24" s="35">
        <f>SUMIF('PL3-GN TUNG DA'!$AD$14:$AD$393,B24,'PL3-GN TUNG DA'!$S$14:$S$393)</f>
        <v>0</v>
      </c>
      <c r="AX24" s="35">
        <f>SUMIF('PL3-GN TUNG DA'!$AD$14:$AD$393,B24,'PL3-GN TUNG DA'!$T$14:$T$393)</f>
        <v>0</v>
      </c>
      <c r="AY24" s="35">
        <f>SUMIF('PL3-GN TUNG DA'!$AD$14:$AD$393,B24,'PL3-GN TUNG DA'!$U$14:$U$393)</f>
        <v>0</v>
      </c>
      <c r="AZ24" s="39">
        <f t="shared" si="39"/>
        <v>0</v>
      </c>
      <c r="BA24" s="39">
        <f t="shared" si="40"/>
        <v>0</v>
      </c>
      <c r="BB24" s="35">
        <f>SUMIF('PL3-GN TUNG DA'!$AD$14:$AD$393,B24,'PL3-GN TUNG DA'!$X$14:$X$393)</f>
        <v>0</v>
      </c>
      <c r="BC24" s="35">
        <f>SUMIF('PL3-GN TUNG DA'!$AD$14:$AD$393,B24,'PL3-GN TUNG DA'!$Y$14:$Y$393)</f>
        <v>0</v>
      </c>
      <c r="BD24" s="35">
        <f>SUMIF('PL3-GN TUNG DA'!$AD$14:$AD$393,B24,'PL3-GN TUNG DA'!$Z$14:$Z$393)</f>
        <v>0</v>
      </c>
      <c r="BE24" s="35"/>
      <c r="BF24" s="35">
        <f>SUMIF('PL3-GN TUNG DA'!$AD$14:$AD$393,B24,'PL3-GN TUNG DA'!$AB$14:$AB$393)</f>
        <v>0</v>
      </c>
      <c r="BG24" s="116">
        <f t="shared" si="29"/>
        <v>0</v>
      </c>
    </row>
    <row r="25" spans="1:61">
      <c r="A25" s="76">
        <v>11</v>
      </c>
      <c r="B25" s="4" t="s">
        <v>384</v>
      </c>
      <c r="C25" s="253">
        <f t="shared" si="31"/>
        <v>36739.004081632658</v>
      </c>
      <c r="D25" s="253">
        <f t="shared" si="32"/>
        <v>10774</v>
      </c>
      <c r="E25" s="255">
        <f t="shared" si="13"/>
        <v>29.325781330546103</v>
      </c>
      <c r="F25" s="275">
        <f t="shared" si="14"/>
        <v>0</v>
      </c>
      <c r="G25" s="35">
        <f t="shared" si="33"/>
        <v>0</v>
      </c>
      <c r="H25" s="35">
        <f>SUMIF('PL4-GN KD23-24'!$AD$11:$AD$489,B25,'PL4-GN KD23-24'!$E$11:$E$489)</f>
        <v>0</v>
      </c>
      <c r="I25" s="35">
        <f>SUMIF('PL4-GN KD23-24'!$AD$11:$AD$489,B25,'PL4-GN KD23-24'!$F$11:$F$489)</f>
        <v>0</v>
      </c>
      <c r="J25" s="35">
        <f>SUMIF('PL4-GN KD23-24'!$AD$11:$AD$489,B25,'PL4-GN KD23-24'!$G$11:$G$489)</f>
        <v>0</v>
      </c>
      <c r="K25" s="35">
        <f>SUMIF('PL4-GN KD23-24'!$AD$11:$AD$489,B25,'PL4-GN KD23-24'!$H$11:$H$489)</f>
        <v>0</v>
      </c>
      <c r="L25" s="275">
        <f t="shared" si="16"/>
        <v>0</v>
      </c>
      <c r="M25" s="276">
        <f t="shared" si="17"/>
        <v>0</v>
      </c>
      <c r="N25" s="4"/>
      <c r="O25" s="4"/>
      <c r="P25" s="4"/>
      <c r="Q25" s="4"/>
      <c r="R25" s="4"/>
      <c r="S25" s="276">
        <f t="shared" si="20"/>
        <v>0</v>
      </c>
      <c r="T25" s="276">
        <f t="shared" si="30"/>
        <v>0</v>
      </c>
      <c r="U25" s="35">
        <f>SUMIF('PL4-GN KD23-24'!$AD$11:$AD$490,B25,'PL4-GN KD23-24'!$R$11:R500)</f>
        <v>0</v>
      </c>
      <c r="V25" s="35">
        <f>SUMIF('PL4-GN KD23-24'!$AD$11:$AD$490,B25,'PL4-GN KD23-24'!$S$11:$S$490)</f>
        <v>0</v>
      </c>
      <c r="W25" s="35">
        <f>SUMIF('PL4-GN KD23-24'!$AD$11:$AD$490,B25,'PL4-GN KD23-24'!$T$11:$T$490)</f>
        <v>0</v>
      </c>
      <c r="X25" s="35">
        <f>SUMIF('PL4-GN KD23-24'!$AD$11:$AD$490,B25,'PL4-GN KD23-24'!$U$11:$U$490)</f>
        <v>0</v>
      </c>
      <c r="Y25" s="276">
        <f t="shared" si="21"/>
        <v>0</v>
      </c>
      <c r="Z25" s="276">
        <f t="shared" si="22"/>
        <v>0</v>
      </c>
      <c r="AA25" s="4"/>
      <c r="AB25" s="4"/>
      <c r="AC25" s="4"/>
      <c r="AD25" s="4"/>
      <c r="AE25" s="4"/>
      <c r="AF25" s="4"/>
      <c r="AG25" s="35">
        <f t="shared" si="34"/>
        <v>36739.004081632658</v>
      </c>
      <c r="AH25" s="35">
        <f t="shared" si="35"/>
        <v>30612.636734693879</v>
      </c>
      <c r="AI25" s="35">
        <f>SUMIF('PL3-GN TUNG DA'!$AD$14:$AD$393,B25,'PL3-GN TUNG DA'!$E$14:$E$393)</f>
        <v>0</v>
      </c>
      <c r="AJ25" s="35">
        <f>SUMIF('PL3-GN TUNG DA'!$AD$14:$AD$393,B25,'PL3-GN TUNG DA'!$F$14:$F$393)</f>
        <v>30612.636734693879</v>
      </c>
      <c r="AK25" s="35">
        <f>SUMIF('PL3-GN TUNG DA'!$AD$14:$AD$393,B25,'PL3-GN TUNG DA'!$G$14:$G$393)</f>
        <v>0</v>
      </c>
      <c r="AL25" s="35">
        <f>SUMIF('PL3-GN TUNG DA'!$AD$14:$AD$393,B25,'PL3-GN TUNG DA'!$H$14:$H$393)</f>
        <v>0</v>
      </c>
      <c r="AM25" s="35">
        <f t="shared" si="36"/>
        <v>6126.3673469387795</v>
      </c>
      <c r="AN25" s="35">
        <f t="shared" si="42"/>
        <v>6126.3673469387795</v>
      </c>
      <c r="AO25" s="35">
        <f>SUMIF('PL3-GN TUNG DA'!$AD$14:$AD$393,B25,'PL3-GN TUNG DA'!$K$14:$K$393)</f>
        <v>0</v>
      </c>
      <c r="AP25" s="35">
        <f>SUMIF('PL3-GN TUNG DA'!$AD$14:$AD$393,B25,'PL3-GN TUNG DA'!$L$14:$L$393)</f>
        <v>0</v>
      </c>
      <c r="AQ25" s="35">
        <f>SUMIF('PL3-GN TUNG DA'!$AD$14:$AD$393,B25,'PL3-GN TUNG DA'!$M$14:$M$393)</f>
        <v>6126.3673469387795</v>
      </c>
      <c r="AR25" s="35">
        <f>SUMIF('PL3-GN TUNG DA'!$AD$14:$AD$393,B25,'PL3-GN TUNG DA'!$N$14:$N$393)</f>
        <v>0</v>
      </c>
      <c r="AS25" s="35">
        <f>SUMIF('PL3-GN TUNG DA'!$AD$14:$AD$393,B25,'PL3-GN TUNG DA'!$O$14:$O$393)</f>
        <v>0</v>
      </c>
      <c r="AT25" s="39">
        <f t="shared" si="37"/>
        <v>10774</v>
      </c>
      <c r="AU25" s="39">
        <f t="shared" si="38"/>
        <v>8188</v>
      </c>
      <c r="AV25" s="35">
        <f>SUMIF('PL3-GN TUNG DA'!$AD$14:$AD$393,B25,'PL3-GN TUNG DA'!$R$14:$R$393)</f>
        <v>0</v>
      </c>
      <c r="AW25" s="35">
        <f>SUMIF('PL3-GN TUNG DA'!$AD$14:$AD$393,B25,'PL3-GN TUNG DA'!$S$14:$S$393)</f>
        <v>8188</v>
      </c>
      <c r="AX25" s="35">
        <f>SUMIF('PL3-GN TUNG DA'!$AD$14:$AD$393,B25,'PL3-GN TUNG DA'!$T$14:$T$393)</f>
        <v>0</v>
      </c>
      <c r="AY25" s="35">
        <f>SUMIF('PL3-GN TUNG DA'!$AD$14:$AD$393,B25,'PL3-GN TUNG DA'!$U$14:$U$393)</f>
        <v>0</v>
      </c>
      <c r="AZ25" s="39">
        <f t="shared" si="39"/>
        <v>2586</v>
      </c>
      <c r="BA25" s="39">
        <f t="shared" si="40"/>
        <v>2586</v>
      </c>
      <c r="BB25" s="35">
        <f>SUMIF('PL3-GN TUNG DA'!$AD$14:$AD$393,B25,'PL3-GN TUNG DA'!$X$14:$X$393)</f>
        <v>0</v>
      </c>
      <c r="BC25" s="35">
        <f>SUMIF('PL3-GN TUNG DA'!$AD$14:$AD$393,B25,'PL3-GN TUNG DA'!$Y$14:$Y$393)</f>
        <v>0</v>
      </c>
      <c r="BD25" s="35">
        <f>SUMIF('PL3-GN TUNG DA'!$AD$14:$AD$393,B25,'PL3-GN TUNG DA'!$Z$14:$Z$393)</f>
        <v>2586</v>
      </c>
      <c r="BE25" s="35"/>
      <c r="BF25" s="35">
        <f>SUMIF('PL3-GN TUNG DA'!$AD$14:$AD$393,B25,'PL3-GN TUNG DA'!$AB$14:$AB$393)</f>
        <v>0</v>
      </c>
      <c r="BG25" s="116">
        <f t="shared" si="29"/>
        <v>29.325781330546103</v>
      </c>
    </row>
    <row r="26" spans="1:61">
      <c r="A26" s="76">
        <v>12</v>
      </c>
      <c r="B26" s="4" t="s">
        <v>280</v>
      </c>
      <c r="C26" s="253">
        <f t="shared" si="31"/>
        <v>4895</v>
      </c>
      <c r="D26" s="253">
        <f t="shared" si="32"/>
        <v>335</v>
      </c>
      <c r="E26" s="255">
        <f t="shared" si="13"/>
        <v>6.8437180796731365</v>
      </c>
      <c r="F26" s="275">
        <f t="shared" si="14"/>
        <v>759</v>
      </c>
      <c r="G26" s="35">
        <f t="shared" si="33"/>
        <v>759</v>
      </c>
      <c r="H26" s="35">
        <f>SUMIF('PL4-GN KD23-24'!$AD$11:$AD$489,B26,'PL4-GN KD23-24'!$E$11:$E$489)</f>
        <v>759</v>
      </c>
      <c r="I26" s="35">
        <f>SUMIF('PL4-GN KD23-24'!$AD$11:$AD$489,B26,'PL4-GN KD23-24'!$F$11:$F$489)</f>
        <v>0</v>
      </c>
      <c r="J26" s="35">
        <f>SUMIF('PL4-GN KD23-24'!$AD$11:$AD$489,B26,'PL4-GN KD23-24'!$G$11:$G$489)</f>
        <v>0</v>
      </c>
      <c r="K26" s="35">
        <f>SUMIF('PL4-GN KD23-24'!$AD$11:$AD$489,B26,'PL4-GN KD23-24'!$H$11:$H$489)</f>
        <v>0</v>
      </c>
      <c r="L26" s="275">
        <f t="shared" si="16"/>
        <v>0</v>
      </c>
      <c r="M26" s="276">
        <f t="shared" si="17"/>
        <v>0</v>
      </c>
      <c r="N26" s="4"/>
      <c r="O26" s="4"/>
      <c r="P26" s="4"/>
      <c r="Q26" s="4"/>
      <c r="R26" s="4"/>
      <c r="S26" s="276">
        <f t="shared" si="20"/>
        <v>335</v>
      </c>
      <c r="T26" s="276">
        <f t="shared" si="30"/>
        <v>335</v>
      </c>
      <c r="U26" s="35">
        <f>SUMIF('PL4-GN KD23-24'!$AD$11:$AD$490,B26,'PL4-GN KD23-24'!$R$11:R501)</f>
        <v>335</v>
      </c>
      <c r="V26" s="35">
        <f>SUMIF('PL4-GN KD23-24'!$AD$11:$AD$490,B26,'PL4-GN KD23-24'!$S$11:$S$490)</f>
        <v>0</v>
      </c>
      <c r="W26" s="35">
        <f>SUMIF('PL4-GN KD23-24'!$AD$11:$AD$490,B26,'PL4-GN KD23-24'!$T$11:$T$490)</f>
        <v>0</v>
      </c>
      <c r="X26" s="35">
        <f>SUMIF('PL4-GN KD23-24'!$AD$11:$AD$490,B26,'PL4-GN KD23-24'!$U$11:$U$490)</f>
        <v>0</v>
      </c>
      <c r="Y26" s="276">
        <f t="shared" si="21"/>
        <v>0</v>
      </c>
      <c r="Z26" s="276">
        <f t="shared" si="22"/>
        <v>0</v>
      </c>
      <c r="AA26" s="4"/>
      <c r="AB26" s="4"/>
      <c r="AC26" s="4"/>
      <c r="AD26" s="4"/>
      <c r="AE26" s="4"/>
      <c r="AF26" s="88">
        <f t="shared" si="41"/>
        <v>44.137022397891961</v>
      </c>
      <c r="AG26" s="35">
        <f t="shared" si="34"/>
        <v>4136</v>
      </c>
      <c r="AH26" s="35">
        <f t="shared" si="35"/>
        <v>4136</v>
      </c>
      <c r="AI26" s="35">
        <f>SUMIF('PL3-GN TUNG DA'!$AD$14:$AD$393,B26,'PL3-GN TUNG DA'!$E$14:$E$393)</f>
        <v>4136</v>
      </c>
      <c r="AJ26" s="35">
        <f>SUMIF('PL3-GN TUNG DA'!$AD$14:$AD$393,B26,'PL3-GN TUNG DA'!$F$14:$F$393)</f>
        <v>0</v>
      </c>
      <c r="AK26" s="35">
        <f>SUMIF('PL3-GN TUNG DA'!$AD$14:$AD$393,B26,'PL3-GN TUNG DA'!$G$14:$G$393)</f>
        <v>0</v>
      </c>
      <c r="AL26" s="35">
        <f>SUMIF('PL3-GN TUNG DA'!$AD$14:$AD$393,B26,'PL3-GN TUNG DA'!$H$14:$H$393)</f>
        <v>0</v>
      </c>
      <c r="AM26" s="35">
        <f t="shared" si="36"/>
        <v>0</v>
      </c>
      <c r="AN26" s="35">
        <f t="shared" si="42"/>
        <v>0</v>
      </c>
      <c r="AO26" s="35">
        <f>SUMIF('PL3-GN TUNG DA'!$AD$14:$AD$393,B26,'PL3-GN TUNG DA'!$K$14:$K$393)</f>
        <v>0</v>
      </c>
      <c r="AP26" s="35">
        <f>SUMIF('PL3-GN TUNG DA'!$AD$14:$AD$393,B26,'PL3-GN TUNG DA'!$L$14:$L$393)</f>
        <v>0</v>
      </c>
      <c r="AQ26" s="35">
        <f>SUMIF('PL3-GN TUNG DA'!$AD$14:$AD$393,B26,'PL3-GN TUNG DA'!$M$14:$M$393)</f>
        <v>0</v>
      </c>
      <c r="AR26" s="35">
        <f>SUMIF('PL3-GN TUNG DA'!$AD$14:$AD$393,B26,'PL3-GN TUNG DA'!$N$14:$N$393)</f>
        <v>0</v>
      </c>
      <c r="AS26" s="35">
        <f>SUMIF('PL3-GN TUNG DA'!$AD$14:$AD$393,B26,'PL3-GN TUNG DA'!$O$14:$O$393)</f>
        <v>0</v>
      </c>
      <c r="AT26" s="39">
        <f t="shared" si="37"/>
        <v>0</v>
      </c>
      <c r="AU26" s="39">
        <f t="shared" si="38"/>
        <v>0</v>
      </c>
      <c r="AV26" s="35">
        <f>SUMIF('PL3-GN TUNG DA'!$AD$14:$AD$393,B26,'PL3-GN TUNG DA'!$R$14:$R$393)</f>
        <v>0</v>
      </c>
      <c r="AW26" s="35">
        <f>SUMIF('PL3-GN TUNG DA'!$AD$14:$AD$393,B26,'PL3-GN TUNG DA'!$S$14:$S$393)</f>
        <v>0</v>
      </c>
      <c r="AX26" s="35">
        <f>SUMIF('PL3-GN TUNG DA'!$AD$14:$AD$393,B26,'PL3-GN TUNG DA'!$T$14:$T$393)</f>
        <v>0</v>
      </c>
      <c r="AY26" s="35">
        <f>SUMIF('PL3-GN TUNG DA'!$AD$14:$AD$393,B26,'PL3-GN TUNG DA'!$U$14:$U$393)</f>
        <v>0</v>
      </c>
      <c r="AZ26" s="39">
        <f t="shared" si="39"/>
        <v>0</v>
      </c>
      <c r="BA26" s="39">
        <f t="shared" si="40"/>
        <v>0</v>
      </c>
      <c r="BB26" s="35">
        <f>SUMIF('PL3-GN TUNG DA'!$AD$14:$AD$393,B26,'PL3-GN TUNG DA'!$X$14:$X$393)</f>
        <v>0</v>
      </c>
      <c r="BC26" s="35">
        <f>SUMIF('PL3-GN TUNG DA'!$AD$14:$AD$393,B26,'PL3-GN TUNG DA'!$Y$14:$Y$393)</f>
        <v>0</v>
      </c>
      <c r="BD26" s="35">
        <f>SUMIF('PL3-GN TUNG DA'!$AD$14:$AD$393,B26,'PL3-GN TUNG DA'!$Z$14:$Z$393)</f>
        <v>0</v>
      </c>
      <c r="BE26" s="35"/>
      <c r="BF26" s="35">
        <f>SUMIF('PL3-GN TUNG DA'!$AD$14:$AD$393,B26,'PL3-GN TUNG DA'!$AB$14:$AB$393)</f>
        <v>0</v>
      </c>
      <c r="BG26" s="116">
        <f t="shared" si="29"/>
        <v>0</v>
      </c>
    </row>
    <row r="27" spans="1:61">
      <c r="A27" s="76">
        <v>13</v>
      </c>
      <c r="B27" s="4" t="s">
        <v>272</v>
      </c>
      <c r="C27" s="253">
        <f t="shared" si="31"/>
        <v>95061</v>
      </c>
      <c r="D27" s="253">
        <f t="shared" si="32"/>
        <v>11706</v>
      </c>
      <c r="E27" s="255">
        <f t="shared" si="13"/>
        <v>12.314198251648941</v>
      </c>
      <c r="F27" s="275">
        <f t="shared" si="14"/>
        <v>40061</v>
      </c>
      <c r="G27" s="35">
        <f t="shared" si="33"/>
        <v>0</v>
      </c>
      <c r="H27" s="35">
        <f>SUMIF('PL4-GN KD23-24'!$AD$11:$AD$489,B27,'PL4-GN KD23-24'!$E$11:$E$489)</f>
        <v>0</v>
      </c>
      <c r="I27" s="35">
        <f>SUMIF('PL4-GN KD23-24'!$AD$11:$AD$489,B27,'PL4-GN KD23-24'!$F$11:$F$489)</f>
        <v>0</v>
      </c>
      <c r="J27" s="35">
        <f>SUMIF('PL4-GN KD23-24'!$AD$11:$AD$489,B27,'PL4-GN KD23-24'!$G$11:$G$489)</f>
        <v>0</v>
      </c>
      <c r="K27" s="35">
        <f>SUMIF('PL4-GN KD23-24'!$AD$11:$AD$489,B27,'PL4-GN KD23-24'!$H$11:$H$489)</f>
        <v>0</v>
      </c>
      <c r="L27" s="275">
        <f t="shared" si="16"/>
        <v>40061</v>
      </c>
      <c r="M27" s="276">
        <f t="shared" si="17"/>
        <v>0</v>
      </c>
      <c r="N27" s="4"/>
      <c r="O27" s="4"/>
      <c r="P27" s="4"/>
      <c r="Q27" s="4"/>
      <c r="R27" s="35">
        <v>40061</v>
      </c>
      <c r="S27" s="276">
        <f t="shared" si="20"/>
        <v>10280</v>
      </c>
      <c r="T27" s="276">
        <f t="shared" si="30"/>
        <v>0</v>
      </c>
      <c r="U27" s="35">
        <f>SUMIF('PL4-GN KD23-24'!$AD$11:$AD$490,B27,'PL4-GN KD23-24'!$R$11:R502)</f>
        <v>0</v>
      </c>
      <c r="V27" s="35">
        <f>SUMIF('PL4-GN KD23-24'!$AD$11:$AD$490,B27,'PL4-GN KD23-24'!$S$11:$S$490)</f>
        <v>0</v>
      </c>
      <c r="W27" s="35">
        <f>SUMIF('PL4-GN KD23-24'!$AD$11:$AD$490,B27,'PL4-GN KD23-24'!$T$11:$T$490)</f>
        <v>0</v>
      </c>
      <c r="X27" s="35">
        <f>SUMIF('PL4-GN KD23-24'!$AD$11:$AD$490,B27,'PL4-GN KD23-24'!$U$11:$U$490)</f>
        <v>0</v>
      </c>
      <c r="Y27" s="276">
        <f t="shared" si="21"/>
        <v>10280</v>
      </c>
      <c r="Z27" s="276">
        <f t="shared" si="22"/>
        <v>0</v>
      </c>
      <c r="AA27" s="4"/>
      <c r="AB27" s="4"/>
      <c r="AC27" s="4"/>
      <c r="AD27" s="4"/>
      <c r="AE27" s="276">
        <v>10280</v>
      </c>
      <c r="AF27" s="88">
        <f t="shared" si="41"/>
        <v>25.660867177554231</v>
      </c>
      <c r="AG27" s="35">
        <f t="shared" si="34"/>
        <v>55000</v>
      </c>
      <c r="AH27" s="35">
        <f t="shared" si="35"/>
        <v>55000</v>
      </c>
      <c r="AI27" s="35">
        <f>SUMIF('PL3-GN TUNG DA'!$AD$14:$AD$393,B27,'PL3-GN TUNG DA'!$E$14:$E$393)</f>
        <v>0</v>
      </c>
      <c r="AJ27" s="35">
        <f>SUMIF('PL3-GN TUNG DA'!$AD$14:$AD$393,B27,'PL3-GN TUNG DA'!$F$14:$F$393)</f>
        <v>55000</v>
      </c>
      <c r="AK27" s="35">
        <f>SUMIF('PL3-GN TUNG DA'!$AD$14:$AD$393,B27,'PL3-GN TUNG DA'!$G$14:$G$393)</f>
        <v>0</v>
      </c>
      <c r="AL27" s="35">
        <f>SUMIF('PL3-GN TUNG DA'!$AD$14:$AD$393,B27,'PL3-GN TUNG DA'!$H$14:$H$393)</f>
        <v>0</v>
      </c>
      <c r="AM27" s="35">
        <f t="shared" si="36"/>
        <v>0</v>
      </c>
      <c r="AN27" s="35">
        <f t="shared" si="42"/>
        <v>0</v>
      </c>
      <c r="AO27" s="35">
        <f>SUMIF('PL3-GN TUNG DA'!$AD$14:$AD$393,B27,'PL3-GN TUNG DA'!$K$14:$K$393)</f>
        <v>0</v>
      </c>
      <c r="AP27" s="35">
        <f>SUMIF('PL3-GN TUNG DA'!$AD$14:$AD$393,B27,'PL3-GN TUNG DA'!$L$14:$L$393)</f>
        <v>0</v>
      </c>
      <c r="AQ27" s="35">
        <f>SUMIF('PL3-GN TUNG DA'!$AD$14:$AD$393,B27,'PL3-GN TUNG DA'!$M$14:$M$393)</f>
        <v>0</v>
      </c>
      <c r="AR27" s="35">
        <f>SUMIF('PL3-GN TUNG DA'!$AD$14:$AD$393,B27,'PL3-GN TUNG DA'!$N$14:$N$393)</f>
        <v>0</v>
      </c>
      <c r="AS27" s="35">
        <f>SUMIF('PL3-GN TUNG DA'!$AD$14:$AD$393,B27,'PL3-GN TUNG DA'!$O$14:$O$393)</f>
        <v>0</v>
      </c>
      <c r="AT27" s="39">
        <f t="shared" si="37"/>
        <v>1426</v>
      </c>
      <c r="AU27" s="39">
        <f t="shared" si="38"/>
        <v>1426</v>
      </c>
      <c r="AV27" s="35">
        <f>SUMIF('PL3-GN TUNG DA'!$AD$14:$AD$393,B27,'PL3-GN TUNG DA'!$R$14:$R$393)</f>
        <v>0</v>
      </c>
      <c r="AW27" s="35">
        <f>SUMIF('PL3-GN TUNG DA'!$AD$14:$AD$393,B27,'PL3-GN TUNG DA'!$S$14:$S$393)</f>
        <v>1426</v>
      </c>
      <c r="AX27" s="35">
        <f>SUMIF('PL3-GN TUNG DA'!$AD$14:$AD$393,B27,'PL3-GN TUNG DA'!$T$14:$T$393)</f>
        <v>0</v>
      </c>
      <c r="AY27" s="35">
        <f>SUMIF('PL3-GN TUNG DA'!$AD$14:$AD$393,B27,'PL3-GN TUNG DA'!$U$14:$U$393)</f>
        <v>0</v>
      </c>
      <c r="AZ27" s="39">
        <f t="shared" si="39"/>
        <v>0</v>
      </c>
      <c r="BA27" s="39">
        <f t="shared" si="40"/>
        <v>0</v>
      </c>
      <c r="BB27" s="35">
        <f>SUMIF('PL3-GN TUNG DA'!$AD$14:$AD$393,B27,'PL3-GN TUNG DA'!$X$14:$X$393)</f>
        <v>0</v>
      </c>
      <c r="BC27" s="35">
        <f>SUMIF('PL3-GN TUNG DA'!$AD$14:$AD$393,B27,'PL3-GN TUNG DA'!$Y$14:$Y$393)</f>
        <v>0</v>
      </c>
      <c r="BD27" s="35">
        <f>SUMIF('PL3-GN TUNG DA'!$AD$14:$AD$393,B27,'PL3-GN TUNG DA'!$Z$14:$Z$393)</f>
        <v>0</v>
      </c>
      <c r="BE27" s="35"/>
      <c r="BF27" s="35">
        <f>SUMIF('PL3-GN TUNG DA'!$AD$14:$AD$393,B27,'PL3-GN TUNG DA'!$AB$14:$AB$393)</f>
        <v>0</v>
      </c>
      <c r="BG27" s="116">
        <f t="shared" si="29"/>
        <v>2.5927272727272728</v>
      </c>
    </row>
    <row r="28" spans="1:61">
      <c r="A28" s="76">
        <v>14</v>
      </c>
      <c r="B28" s="4" t="s">
        <v>256</v>
      </c>
      <c r="C28" s="253">
        <f t="shared" si="31"/>
        <v>60663</v>
      </c>
      <c r="D28" s="253">
        <f t="shared" si="32"/>
        <v>25579</v>
      </c>
      <c r="E28" s="255">
        <f t="shared" si="13"/>
        <v>42.165735291693451</v>
      </c>
      <c r="F28" s="275">
        <f t="shared" si="14"/>
        <v>0</v>
      </c>
      <c r="G28" s="35">
        <f t="shared" si="33"/>
        <v>0</v>
      </c>
      <c r="H28" s="35">
        <f>SUMIF('PL4-GN KD23-24'!$AD$11:$AD$489,B28,'PL4-GN KD23-24'!$E$11:$E$489)</f>
        <v>0</v>
      </c>
      <c r="I28" s="35">
        <f>SUMIF('PL4-GN KD23-24'!$AD$11:$AD$489,B28,'PL4-GN KD23-24'!$F$11:$F$489)</f>
        <v>0</v>
      </c>
      <c r="J28" s="35">
        <f>SUMIF('PL4-GN KD23-24'!$AD$11:$AD$489,B28,'PL4-GN KD23-24'!$G$11:$G$489)</f>
        <v>0</v>
      </c>
      <c r="K28" s="35">
        <f>SUMIF('PL4-GN KD23-24'!$AD$11:$AD$489,B28,'PL4-GN KD23-24'!$H$11:$H$489)</f>
        <v>0</v>
      </c>
      <c r="L28" s="275">
        <f t="shared" si="16"/>
        <v>0</v>
      </c>
      <c r="M28" s="276">
        <f t="shared" si="17"/>
        <v>0</v>
      </c>
      <c r="N28" s="4"/>
      <c r="O28" s="4"/>
      <c r="P28" s="4"/>
      <c r="Q28" s="4"/>
      <c r="R28" s="4"/>
      <c r="S28" s="276">
        <f t="shared" si="20"/>
        <v>0</v>
      </c>
      <c r="T28" s="276">
        <f t="shared" si="30"/>
        <v>0</v>
      </c>
      <c r="U28" s="35">
        <f>SUMIF('PL4-GN KD23-24'!$AD$11:$AD$490,B28,'PL4-GN KD23-24'!$R$11:R503)</f>
        <v>0</v>
      </c>
      <c r="V28" s="35">
        <f>SUMIF('PL4-GN KD23-24'!$AD$11:$AD$490,B28,'PL4-GN KD23-24'!$S$11:$S$490)</f>
        <v>0</v>
      </c>
      <c r="W28" s="35">
        <f>SUMIF('PL4-GN KD23-24'!$AD$11:$AD$490,B28,'PL4-GN KD23-24'!$T$11:$T$490)</f>
        <v>0</v>
      </c>
      <c r="X28" s="35">
        <f>SUMIF('PL4-GN KD23-24'!$AD$11:$AD$490,B28,'PL4-GN KD23-24'!$U$11:$U$490)</f>
        <v>0</v>
      </c>
      <c r="Y28" s="276">
        <f t="shared" si="21"/>
        <v>0</v>
      </c>
      <c r="Z28" s="276">
        <f t="shared" si="22"/>
        <v>0</v>
      </c>
      <c r="AA28" s="4"/>
      <c r="AB28" s="4"/>
      <c r="AC28" s="4"/>
      <c r="AD28" s="4"/>
      <c r="AE28" s="4"/>
      <c r="AF28" s="4"/>
      <c r="AG28" s="35">
        <f t="shared" si="34"/>
        <v>60663</v>
      </c>
      <c r="AH28" s="35">
        <f t="shared" si="35"/>
        <v>60663</v>
      </c>
      <c r="AI28" s="35">
        <f>SUMIF('PL3-GN TUNG DA'!$AD$14:$AD$393,B28,'PL3-GN TUNG DA'!$E$14:$E$393)</f>
        <v>46493</v>
      </c>
      <c r="AJ28" s="35">
        <f>SUMIF('PL3-GN TUNG DA'!$AD$14:$AD$393,B28,'PL3-GN TUNG DA'!$F$14:$F$393)</f>
        <v>14170</v>
      </c>
      <c r="AK28" s="35">
        <f>SUMIF('PL3-GN TUNG DA'!$AD$14:$AD$393,B28,'PL3-GN TUNG DA'!$G$14:$G$393)</f>
        <v>0</v>
      </c>
      <c r="AL28" s="35">
        <f>SUMIF('PL3-GN TUNG DA'!$AD$14:$AD$393,B28,'PL3-GN TUNG DA'!$H$14:$H$393)</f>
        <v>0</v>
      </c>
      <c r="AM28" s="35">
        <f t="shared" si="36"/>
        <v>0</v>
      </c>
      <c r="AN28" s="35">
        <f t="shared" si="42"/>
        <v>0</v>
      </c>
      <c r="AO28" s="35">
        <f>SUMIF('PL3-GN TUNG DA'!$AD$14:$AD$393,B28,'PL3-GN TUNG DA'!$K$14:$K$393)</f>
        <v>0</v>
      </c>
      <c r="AP28" s="35">
        <f>SUMIF('PL3-GN TUNG DA'!$AD$14:$AD$393,B28,'PL3-GN TUNG DA'!$L$14:$L$393)</f>
        <v>0</v>
      </c>
      <c r="AQ28" s="35">
        <f>SUMIF('PL3-GN TUNG DA'!$AD$14:$AD$393,B28,'PL3-GN TUNG DA'!$M$14:$M$393)</f>
        <v>0</v>
      </c>
      <c r="AR28" s="35">
        <f>SUMIF('PL3-GN TUNG DA'!$AD$14:$AD$393,B28,'PL3-GN TUNG DA'!$N$14:$N$393)</f>
        <v>0</v>
      </c>
      <c r="AS28" s="35">
        <f>SUMIF('PL3-GN TUNG DA'!$AD$14:$AD$393,B28,'PL3-GN TUNG DA'!$O$14:$O$393)</f>
        <v>0</v>
      </c>
      <c r="AT28" s="39">
        <f t="shared" si="37"/>
        <v>25579</v>
      </c>
      <c r="AU28" s="39">
        <f t="shared" si="38"/>
        <v>25579</v>
      </c>
      <c r="AV28" s="35">
        <f>SUMIF('PL3-GN TUNG DA'!$AD$14:$AD$393,B28,'PL3-GN TUNG DA'!$R$14:$R$393)</f>
        <v>11409</v>
      </c>
      <c r="AW28" s="35">
        <f>SUMIF('PL3-GN TUNG DA'!$AD$14:$AD$393,B28,'PL3-GN TUNG DA'!$S$14:$S$393)</f>
        <v>14170</v>
      </c>
      <c r="AX28" s="35">
        <f>SUMIF('PL3-GN TUNG DA'!$AD$14:$AD$393,B28,'PL3-GN TUNG DA'!$T$14:$T$393)</f>
        <v>0</v>
      </c>
      <c r="AY28" s="35">
        <f>SUMIF('PL3-GN TUNG DA'!$AD$14:$AD$393,B28,'PL3-GN TUNG DA'!$U$14:$U$393)</f>
        <v>0</v>
      </c>
      <c r="AZ28" s="39">
        <f t="shared" si="39"/>
        <v>0</v>
      </c>
      <c r="BA28" s="39">
        <f t="shared" si="40"/>
        <v>0</v>
      </c>
      <c r="BB28" s="35">
        <f>SUMIF('PL3-GN TUNG DA'!$AD$14:$AD$393,B28,'PL3-GN TUNG DA'!$X$14:$X$393)</f>
        <v>0</v>
      </c>
      <c r="BC28" s="35">
        <f>SUMIF('PL3-GN TUNG DA'!$AD$14:$AD$393,B28,'PL3-GN TUNG DA'!$Y$14:$Y$393)</f>
        <v>0</v>
      </c>
      <c r="BD28" s="35">
        <f>SUMIF('PL3-GN TUNG DA'!$AD$14:$AD$393,B28,'PL3-GN TUNG DA'!$Z$14:$Z$393)</f>
        <v>0</v>
      </c>
      <c r="BE28" s="35"/>
      <c r="BF28" s="35">
        <f>SUMIF('PL3-GN TUNG DA'!$AD$14:$AD$393,B28,'PL3-GN TUNG DA'!$AB$14:$AB$393)</f>
        <v>0</v>
      </c>
      <c r="BG28" s="116">
        <f t="shared" si="29"/>
        <v>42.165735291693451</v>
      </c>
    </row>
    <row r="29" spans="1:61">
      <c r="A29" s="76">
        <v>15</v>
      </c>
      <c r="B29" s="4" t="s">
        <v>279</v>
      </c>
      <c r="C29" s="253">
        <f t="shared" si="31"/>
        <v>13550</v>
      </c>
      <c r="D29" s="253">
        <f t="shared" si="32"/>
        <v>9506</v>
      </c>
      <c r="E29" s="255">
        <f t="shared" si="13"/>
        <v>70.154981549815503</v>
      </c>
      <c r="F29" s="275">
        <f t="shared" si="14"/>
        <v>0</v>
      </c>
      <c r="G29" s="35">
        <f t="shared" si="33"/>
        <v>0</v>
      </c>
      <c r="H29" s="35">
        <f>SUMIF('PL4-GN KD23-24'!$AD$11:$AD$489,B29,'PL4-GN KD23-24'!$E$11:$E$489)</f>
        <v>0</v>
      </c>
      <c r="I29" s="35">
        <f>SUMIF('PL4-GN KD23-24'!$AD$11:$AD$489,B29,'PL4-GN KD23-24'!$F$11:$F$489)</f>
        <v>0</v>
      </c>
      <c r="J29" s="35">
        <f>SUMIF('PL4-GN KD23-24'!$AD$11:$AD$489,B29,'PL4-GN KD23-24'!$G$11:$G$489)</f>
        <v>0</v>
      </c>
      <c r="K29" s="35">
        <f>SUMIF('PL4-GN KD23-24'!$AD$11:$AD$489,B29,'PL4-GN KD23-24'!$H$11:$H$489)</f>
        <v>0</v>
      </c>
      <c r="L29" s="275">
        <f t="shared" si="16"/>
        <v>0</v>
      </c>
      <c r="M29" s="276">
        <f t="shared" si="17"/>
        <v>0</v>
      </c>
      <c r="N29" s="4"/>
      <c r="O29" s="4"/>
      <c r="P29" s="4"/>
      <c r="Q29" s="4"/>
      <c r="R29" s="4"/>
      <c r="S29" s="276">
        <f t="shared" si="20"/>
        <v>0</v>
      </c>
      <c r="T29" s="276">
        <f t="shared" si="30"/>
        <v>0</v>
      </c>
      <c r="U29" s="35">
        <f>SUMIF('PL4-GN KD23-24'!$AD$11:$AD$490,B29,'PL4-GN KD23-24'!$R$11:R504)</f>
        <v>0</v>
      </c>
      <c r="V29" s="35">
        <f>SUMIF('PL4-GN KD23-24'!$AD$11:$AD$490,B29,'PL4-GN KD23-24'!$S$11:$S$490)</f>
        <v>0</v>
      </c>
      <c r="W29" s="35">
        <f>SUMIF('PL4-GN KD23-24'!$AD$11:$AD$490,B29,'PL4-GN KD23-24'!$T$11:$T$490)</f>
        <v>0</v>
      </c>
      <c r="X29" s="35">
        <f>SUMIF('PL4-GN KD23-24'!$AD$11:$AD$490,B29,'PL4-GN KD23-24'!$U$11:$U$490)</f>
        <v>0</v>
      </c>
      <c r="Y29" s="276">
        <f t="shared" si="21"/>
        <v>0</v>
      </c>
      <c r="Z29" s="276">
        <f t="shared" si="22"/>
        <v>0</v>
      </c>
      <c r="AA29" s="4"/>
      <c r="AB29" s="4"/>
      <c r="AC29" s="4"/>
      <c r="AD29" s="4"/>
      <c r="AE29" s="4"/>
      <c r="AF29" s="4"/>
      <c r="AG29" s="35">
        <f t="shared" si="34"/>
        <v>13550</v>
      </c>
      <c r="AH29" s="35">
        <f t="shared" si="35"/>
        <v>13550</v>
      </c>
      <c r="AI29" s="35">
        <f>SUMIF('PL3-GN TUNG DA'!$AD$14:$AD$393,B29,'PL3-GN TUNG DA'!$E$14:$E$393)</f>
        <v>13550</v>
      </c>
      <c r="AJ29" s="35">
        <f>SUMIF('PL3-GN TUNG DA'!$AD$14:$AD$393,B29,'PL3-GN TUNG DA'!$F$14:$F$393)</f>
        <v>0</v>
      </c>
      <c r="AK29" s="35">
        <f>SUMIF('PL3-GN TUNG DA'!$AD$14:$AD$393,B29,'PL3-GN TUNG DA'!$G$14:$G$393)</f>
        <v>0</v>
      </c>
      <c r="AL29" s="35">
        <f>SUMIF('PL3-GN TUNG DA'!$AD$14:$AD$393,B29,'PL3-GN TUNG DA'!$H$14:$H$393)</f>
        <v>0</v>
      </c>
      <c r="AM29" s="35">
        <f t="shared" si="36"/>
        <v>0</v>
      </c>
      <c r="AN29" s="35">
        <f t="shared" si="42"/>
        <v>0</v>
      </c>
      <c r="AO29" s="35">
        <f>SUMIF('PL3-GN TUNG DA'!$AD$14:$AD$393,B29,'PL3-GN TUNG DA'!$K$14:$K$393)</f>
        <v>0</v>
      </c>
      <c r="AP29" s="35">
        <f>SUMIF('PL3-GN TUNG DA'!$AD$14:$AD$393,B29,'PL3-GN TUNG DA'!$L$14:$L$393)</f>
        <v>0</v>
      </c>
      <c r="AQ29" s="35">
        <f>SUMIF('PL3-GN TUNG DA'!$AD$14:$AD$393,B29,'PL3-GN TUNG DA'!$M$14:$M$393)</f>
        <v>0</v>
      </c>
      <c r="AR29" s="35">
        <f>SUMIF('PL3-GN TUNG DA'!$AD$14:$AD$393,B29,'PL3-GN TUNG DA'!$N$14:$N$393)</f>
        <v>0</v>
      </c>
      <c r="AS29" s="35">
        <f>SUMIF('PL3-GN TUNG DA'!$AD$14:$AD$393,B29,'PL3-GN TUNG DA'!$O$14:$O$393)</f>
        <v>0</v>
      </c>
      <c r="AT29" s="39">
        <f t="shared" si="37"/>
        <v>9506</v>
      </c>
      <c r="AU29" s="39">
        <f t="shared" si="38"/>
        <v>9506</v>
      </c>
      <c r="AV29" s="35">
        <f>SUMIF('PL3-GN TUNG DA'!$AD$14:$AD$393,B29,'PL3-GN TUNG DA'!$R$14:$R$393)</f>
        <v>9506</v>
      </c>
      <c r="AW29" s="35">
        <f>SUMIF('PL3-GN TUNG DA'!$AD$14:$AD$393,B29,'PL3-GN TUNG DA'!$S$14:$S$393)</f>
        <v>0</v>
      </c>
      <c r="AX29" s="35">
        <f>SUMIF('PL3-GN TUNG DA'!$AD$14:$AD$393,B29,'PL3-GN TUNG DA'!$T$14:$T$393)</f>
        <v>0</v>
      </c>
      <c r="AY29" s="35">
        <f>SUMIF('PL3-GN TUNG DA'!$AD$14:$AD$393,B29,'PL3-GN TUNG DA'!$U$14:$U$393)</f>
        <v>0</v>
      </c>
      <c r="AZ29" s="39">
        <f t="shared" si="39"/>
        <v>0</v>
      </c>
      <c r="BA29" s="39">
        <f t="shared" si="40"/>
        <v>0</v>
      </c>
      <c r="BB29" s="35">
        <f>SUMIF('PL3-GN TUNG DA'!$AD$14:$AD$393,B29,'PL3-GN TUNG DA'!$X$14:$X$393)</f>
        <v>0</v>
      </c>
      <c r="BC29" s="35">
        <f>SUMIF('PL3-GN TUNG DA'!$AD$14:$AD$393,B29,'PL3-GN TUNG DA'!$Y$14:$Y$393)</f>
        <v>0</v>
      </c>
      <c r="BD29" s="35">
        <f>SUMIF('PL3-GN TUNG DA'!$AD$14:$AD$393,B29,'PL3-GN TUNG DA'!$Z$14:$Z$393)</f>
        <v>0</v>
      </c>
      <c r="BE29" s="35"/>
      <c r="BF29" s="35">
        <f>SUMIF('PL3-GN TUNG DA'!$AD$14:$AD$393,B29,'PL3-GN TUNG DA'!$AB$14:$AB$393)</f>
        <v>0</v>
      </c>
      <c r="BG29" s="116">
        <f t="shared" si="29"/>
        <v>70.154981549815503</v>
      </c>
    </row>
    <row r="30" spans="1:61">
      <c r="A30" s="76">
        <v>16</v>
      </c>
      <c r="B30" s="4" t="s">
        <v>386</v>
      </c>
      <c r="C30" s="253">
        <f t="shared" si="31"/>
        <v>2840.2</v>
      </c>
      <c r="D30" s="253">
        <f t="shared" si="32"/>
        <v>0</v>
      </c>
      <c r="E30" s="255">
        <f t="shared" si="13"/>
        <v>0</v>
      </c>
      <c r="F30" s="275">
        <f t="shared" si="14"/>
        <v>0</v>
      </c>
      <c r="G30" s="35">
        <f t="shared" si="33"/>
        <v>0</v>
      </c>
      <c r="H30" s="35">
        <f>SUMIF('PL4-GN KD23-24'!$AD$11:$AD$489,B30,'PL4-GN KD23-24'!$E$11:$E$489)</f>
        <v>0</v>
      </c>
      <c r="I30" s="35">
        <f>SUMIF('PL4-GN KD23-24'!$AD$11:$AD$489,B30,'PL4-GN KD23-24'!$F$11:$F$489)</f>
        <v>0</v>
      </c>
      <c r="J30" s="35">
        <f>SUMIF('PL4-GN KD23-24'!$AD$11:$AD$489,B30,'PL4-GN KD23-24'!$G$11:$G$489)</f>
        <v>0</v>
      </c>
      <c r="K30" s="35">
        <f>SUMIF('PL4-GN KD23-24'!$AD$11:$AD$489,B30,'PL4-GN KD23-24'!$H$11:$H$489)</f>
        <v>0</v>
      </c>
      <c r="L30" s="275">
        <f t="shared" si="16"/>
        <v>0</v>
      </c>
      <c r="M30" s="276">
        <f t="shared" si="17"/>
        <v>0</v>
      </c>
      <c r="N30" s="4"/>
      <c r="O30" s="4"/>
      <c r="P30" s="4"/>
      <c r="Q30" s="4"/>
      <c r="R30" s="4"/>
      <c r="S30" s="276">
        <f t="shared" si="20"/>
        <v>0</v>
      </c>
      <c r="T30" s="276">
        <f t="shared" si="30"/>
        <v>0</v>
      </c>
      <c r="U30" s="35">
        <f>SUMIF('PL4-GN KD23-24'!$AD$11:$AD$490,B30,'PL4-GN KD23-24'!$R$11:R505)</f>
        <v>0</v>
      </c>
      <c r="V30" s="35">
        <f>SUMIF('PL4-GN KD23-24'!$AD$11:$AD$490,B30,'PL4-GN KD23-24'!$S$11:$S$490)</f>
        <v>0</v>
      </c>
      <c r="W30" s="35">
        <f>SUMIF('PL4-GN KD23-24'!$AD$11:$AD$490,B30,'PL4-GN KD23-24'!$T$11:$T$490)</f>
        <v>0</v>
      </c>
      <c r="X30" s="35">
        <f>SUMIF('PL4-GN KD23-24'!$AD$11:$AD$490,B30,'PL4-GN KD23-24'!$U$11:$U$490)</f>
        <v>0</v>
      </c>
      <c r="Y30" s="276">
        <f t="shared" si="21"/>
        <v>0</v>
      </c>
      <c r="Z30" s="276">
        <f t="shared" si="22"/>
        <v>0</v>
      </c>
      <c r="AA30" s="4"/>
      <c r="AB30" s="4"/>
      <c r="AC30" s="4"/>
      <c r="AD30" s="4"/>
      <c r="AE30" s="4"/>
      <c r="AF30" s="4"/>
      <c r="AG30" s="35">
        <f t="shared" si="34"/>
        <v>2840.2</v>
      </c>
      <c r="AH30" s="35">
        <f t="shared" si="35"/>
        <v>258.2</v>
      </c>
      <c r="AI30" s="35">
        <f>SUMIF('PL3-GN TUNG DA'!$AD$14:$AD$393,B30,'PL3-GN TUNG DA'!$E$14:$E$393)</f>
        <v>0</v>
      </c>
      <c r="AJ30" s="35">
        <f>SUMIF('PL3-GN TUNG DA'!$AD$14:$AD$393,B30,'PL3-GN TUNG DA'!$F$14:$F$393)</f>
        <v>258.2</v>
      </c>
      <c r="AK30" s="35">
        <f>SUMIF('PL3-GN TUNG DA'!$AD$14:$AD$393,B30,'PL3-GN TUNG DA'!$G$14:$G$393)</f>
        <v>0</v>
      </c>
      <c r="AL30" s="35">
        <f>SUMIF('PL3-GN TUNG DA'!$AD$14:$AD$393,B30,'PL3-GN TUNG DA'!$H$14:$H$393)</f>
        <v>0</v>
      </c>
      <c r="AM30" s="35">
        <f t="shared" si="36"/>
        <v>2582</v>
      </c>
      <c r="AN30" s="35">
        <f t="shared" si="42"/>
        <v>2582</v>
      </c>
      <c r="AO30" s="35">
        <f>SUMIF('PL3-GN TUNG DA'!$AD$14:$AD$393,B30,'PL3-GN TUNG DA'!$K$14:$K$393)</f>
        <v>0</v>
      </c>
      <c r="AP30" s="35">
        <f>SUMIF('PL3-GN TUNG DA'!$AD$14:$AD$393,B30,'PL3-GN TUNG DA'!$L$14:$L$393)</f>
        <v>0</v>
      </c>
      <c r="AQ30" s="35">
        <f>SUMIF('PL3-GN TUNG DA'!$AD$14:$AD$393,B30,'PL3-GN TUNG DA'!$M$14:$M$393)</f>
        <v>2582</v>
      </c>
      <c r="AR30" s="35">
        <f>SUMIF('PL3-GN TUNG DA'!$AD$14:$AD$393,B30,'PL3-GN TUNG DA'!$N$14:$N$393)</f>
        <v>0</v>
      </c>
      <c r="AS30" s="35">
        <f>SUMIF('PL3-GN TUNG DA'!$AD$14:$AD$393,B30,'PL3-GN TUNG DA'!$O$14:$O$393)</f>
        <v>0</v>
      </c>
      <c r="AT30" s="39">
        <f t="shared" si="37"/>
        <v>0</v>
      </c>
      <c r="AU30" s="39">
        <f t="shared" si="38"/>
        <v>0</v>
      </c>
      <c r="AV30" s="35">
        <f>SUMIF('PL3-GN TUNG DA'!$AD$14:$AD$393,B30,'PL3-GN TUNG DA'!$R$14:$R$393)</f>
        <v>0</v>
      </c>
      <c r="AW30" s="35"/>
      <c r="AX30" s="35"/>
      <c r="AY30" s="35"/>
      <c r="AZ30" s="39">
        <f t="shared" si="39"/>
        <v>0</v>
      </c>
      <c r="BA30" s="39">
        <f t="shared" si="40"/>
        <v>0</v>
      </c>
      <c r="BB30" s="35">
        <f>SUMIF('PL3-GN TUNG DA'!$AD$14:$AD$393,B30,'PL3-GN TUNG DA'!$X$14:$X$393)</f>
        <v>0</v>
      </c>
      <c r="BC30" s="35">
        <f>SUMIF('PL3-GN TUNG DA'!$AD$14:$AD$393,B30,'PL3-GN TUNG DA'!$Y$14:$Y$393)</f>
        <v>0</v>
      </c>
      <c r="BD30" s="35">
        <f>SUMIF('PL3-GN TUNG DA'!$AD$14:$AD$393,B30,'PL3-GN TUNG DA'!$Z$14:$Z$393)</f>
        <v>0</v>
      </c>
      <c r="BE30" s="35"/>
      <c r="BF30" s="35"/>
      <c r="BG30" s="116">
        <f t="shared" si="29"/>
        <v>0</v>
      </c>
    </row>
    <row r="31" spans="1:61">
      <c r="A31" s="76">
        <v>17</v>
      </c>
      <c r="B31" s="4" t="s">
        <v>385</v>
      </c>
      <c r="C31" s="253">
        <f t="shared" si="31"/>
        <v>2528.8567717996289</v>
      </c>
      <c r="D31" s="253">
        <f t="shared" si="32"/>
        <v>0</v>
      </c>
      <c r="E31" s="255">
        <f t="shared" si="13"/>
        <v>0</v>
      </c>
      <c r="F31" s="275">
        <f t="shared" si="14"/>
        <v>0</v>
      </c>
      <c r="G31" s="35">
        <f t="shared" si="33"/>
        <v>0</v>
      </c>
      <c r="H31" s="35">
        <f>SUMIF('PL4-GN KD23-24'!$AD$11:$AD$489,B31,'PL4-GN KD23-24'!$E$11:$E$489)</f>
        <v>0</v>
      </c>
      <c r="I31" s="35">
        <f>SUMIF('PL4-GN KD23-24'!$AD$11:$AD$489,B31,'PL4-GN KD23-24'!$F$11:$F$489)</f>
        <v>0</v>
      </c>
      <c r="J31" s="35">
        <f>SUMIF('PL4-GN KD23-24'!$AD$11:$AD$489,B31,'PL4-GN KD23-24'!$G$11:$G$489)</f>
        <v>0</v>
      </c>
      <c r="K31" s="35">
        <f>SUMIF('PL4-GN KD23-24'!$AD$11:$AD$489,B31,'PL4-GN KD23-24'!$H$11:$H$489)</f>
        <v>0</v>
      </c>
      <c r="L31" s="275">
        <f t="shared" si="16"/>
        <v>0</v>
      </c>
      <c r="M31" s="276">
        <f t="shared" si="17"/>
        <v>0</v>
      </c>
      <c r="N31" s="4"/>
      <c r="O31" s="4"/>
      <c r="P31" s="4"/>
      <c r="Q31" s="4"/>
      <c r="R31" s="4"/>
      <c r="S31" s="276">
        <f t="shared" si="20"/>
        <v>0</v>
      </c>
      <c r="T31" s="276">
        <f t="shared" si="30"/>
        <v>0</v>
      </c>
      <c r="U31" s="35">
        <f>SUMIF('PL4-GN KD23-24'!$AD$11:$AD$490,B31,'PL4-GN KD23-24'!$R$11:R506)</f>
        <v>0</v>
      </c>
      <c r="V31" s="35">
        <f>SUMIF('PL4-GN KD23-24'!$AD$11:$AD$490,B31,'PL4-GN KD23-24'!$S$11:$S$490)</f>
        <v>0</v>
      </c>
      <c r="W31" s="35">
        <f>SUMIF('PL4-GN KD23-24'!$AD$11:$AD$490,B31,'PL4-GN KD23-24'!$T$11:$T$490)</f>
        <v>0</v>
      </c>
      <c r="X31" s="35">
        <f>SUMIF('PL4-GN KD23-24'!$AD$11:$AD$490,B31,'PL4-GN KD23-24'!$U$11:$U$490)</f>
        <v>0</v>
      </c>
      <c r="Y31" s="276">
        <f t="shared" si="21"/>
        <v>0</v>
      </c>
      <c r="Z31" s="276">
        <f t="shared" si="22"/>
        <v>0</v>
      </c>
      <c r="AA31" s="4"/>
      <c r="AB31" s="4"/>
      <c r="AC31" s="4"/>
      <c r="AD31" s="4"/>
      <c r="AE31" s="4"/>
      <c r="AF31" s="4"/>
      <c r="AG31" s="35">
        <f t="shared" si="34"/>
        <v>2528.8567717996289</v>
      </c>
      <c r="AH31" s="35">
        <f t="shared" si="35"/>
        <v>229.856771799629</v>
      </c>
      <c r="AI31" s="35">
        <f>SUMIF('PL3-GN TUNG DA'!$AD$14:$AD$393,B31,'PL3-GN TUNG DA'!$E$14:$E$393)</f>
        <v>0</v>
      </c>
      <c r="AJ31" s="35">
        <f>SUMIF('PL3-GN TUNG DA'!$AD$14:$AD$393,B31,'PL3-GN TUNG DA'!$F$14:$F$393)</f>
        <v>229.856771799629</v>
      </c>
      <c r="AK31" s="35">
        <f>SUMIF('PL3-GN TUNG DA'!$AD$14:$AD$393,B31,'PL3-GN TUNG DA'!$G$14:$G$393)</f>
        <v>0</v>
      </c>
      <c r="AL31" s="35">
        <f>SUMIF('PL3-GN TUNG DA'!$AD$14:$AD$393,B31,'PL3-GN TUNG DA'!$H$14:$H$393)</f>
        <v>0</v>
      </c>
      <c r="AM31" s="35">
        <f t="shared" si="36"/>
        <v>2299</v>
      </c>
      <c r="AN31" s="35">
        <f t="shared" si="42"/>
        <v>2299</v>
      </c>
      <c r="AO31" s="35">
        <f>SUMIF('PL3-GN TUNG DA'!$AD$14:$AD$393,B31,'PL3-GN TUNG DA'!$K$14:$K$393)</f>
        <v>0</v>
      </c>
      <c r="AP31" s="35">
        <f>SUMIF('PL3-GN TUNG DA'!$AD$14:$AD$393,B31,'PL3-GN TUNG DA'!$L$14:$L$393)</f>
        <v>0</v>
      </c>
      <c r="AQ31" s="35">
        <f>SUMIF('PL3-GN TUNG DA'!$AD$14:$AD$393,B31,'PL3-GN TUNG DA'!$M$14:$M$393)</f>
        <v>2299</v>
      </c>
      <c r="AR31" s="35">
        <f>SUMIF('PL3-GN TUNG DA'!$AD$14:$AD$393,B31,'PL3-GN TUNG DA'!$N$14:$N$393)</f>
        <v>0</v>
      </c>
      <c r="AS31" s="35">
        <f>SUMIF('PL3-GN TUNG DA'!$AD$14:$AD$393,B31,'PL3-GN TUNG DA'!$O$14:$O$393)</f>
        <v>0</v>
      </c>
      <c r="AT31" s="39">
        <f t="shared" si="37"/>
        <v>0</v>
      </c>
      <c r="AU31" s="39">
        <f t="shared" si="38"/>
        <v>0</v>
      </c>
      <c r="AV31" s="35">
        <f>SUMIF('PL3-GN TUNG DA'!$AD$14:$AD$393,B31,'PL3-GN TUNG DA'!$R$14:$R$393)</f>
        <v>0</v>
      </c>
      <c r="AW31" s="35"/>
      <c r="AX31" s="35"/>
      <c r="AY31" s="35"/>
      <c r="AZ31" s="39">
        <f t="shared" si="39"/>
        <v>0</v>
      </c>
      <c r="BA31" s="39">
        <f t="shared" si="40"/>
        <v>0</v>
      </c>
      <c r="BB31" s="35">
        <f>SUMIF('PL3-GN TUNG DA'!$AD$14:$AD$393,B31,'PL3-GN TUNG DA'!$X$14:$X$393)</f>
        <v>0</v>
      </c>
      <c r="BC31" s="35">
        <f>SUMIF('PL3-GN TUNG DA'!$AD$14:$AD$393,B31,'PL3-GN TUNG DA'!$Y$14:$Y$393)</f>
        <v>0</v>
      </c>
      <c r="BD31" s="35">
        <f>SUMIF('PL3-GN TUNG DA'!$AD$14:$AD$393,B31,'PL3-GN TUNG DA'!$Z$14:$Z$393)</f>
        <v>0</v>
      </c>
      <c r="BE31" s="35"/>
      <c r="BF31" s="35"/>
      <c r="BG31" s="116">
        <f t="shared" si="29"/>
        <v>0</v>
      </c>
    </row>
    <row r="32" spans="1:61">
      <c r="A32" s="76">
        <v>18</v>
      </c>
      <c r="B32" s="4" t="s">
        <v>278</v>
      </c>
      <c r="C32" s="253">
        <f t="shared" si="31"/>
        <v>22123</v>
      </c>
      <c r="D32" s="253">
        <f t="shared" si="32"/>
        <v>0</v>
      </c>
      <c r="E32" s="255">
        <f t="shared" si="13"/>
        <v>0</v>
      </c>
      <c r="F32" s="275">
        <f t="shared" si="14"/>
        <v>0</v>
      </c>
      <c r="G32" s="35">
        <f t="shared" si="33"/>
        <v>0</v>
      </c>
      <c r="H32" s="35">
        <f>SUMIF('PL4-GN KD23-24'!$AD$11:$AD$489,B32,'PL4-GN KD23-24'!$E$11:$E$489)</f>
        <v>0</v>
      </c>
      <c r="I32" s="35">
        <f>SUMIF('PL4-GN KD23-24'!$AD$11:$AD$489,B32,'PL4-GN KD23-24'!$F$11:$F$489)</f>
        <v>0</v>
      </c>
      <c r="J32" s="35">
        <f>SUMIF('PL4-GN KD23-24'!$AD$11:$AD$489,B32,'PL4-GN KD23-24'!$G$11:$G$489)</f>
        <v>0</v>
      </c>
      <c r="K32" s="35">
        <f>SUMIF('PL4-GN KD23-24'!$AD$11:$AD$489,B32,'PL4-GN KD23-24'!$H$11:$H$489)</f>
        <v>0</v>
      </c>
      <c r="L32" s="275">
        <f t="shared" si="16"/>
        <v>0</v>
      </c>
      <c r="M32" s="276">
        <f t="shared" si="17"/>
        <v>0</v>
      </c>
      <c r="N32" s="4"/>
      <c r="O32" s="4"/>
      <c r="P32" s="4"/>
      <c r="Q32" s="4"/>
      <c r="R32" s="4"/>
      <c r="S32" s="276">
        <f t="shared" si="20"/>
        <v>0</v>
      </c>
      <c r="T32" s="276">
        <f t="shared" si="30"/>
        <v>0</v>
      </c>
      <c r="U32" s="35">
        <f>SUMIF('PL4-GN KD23-24'!$AD$11:$AD$490,B32,'PL4-GN KD23-24'!$R$11:R507)</f>
        <v>0</v>
      </c>
      <c r="V32" s="35">
        <f>SUMIF('PL4-GN KD23-24'!$AD$11:$AD$490,B32,'PL4-GN KD23-24'!$S$11:$S$490)</f>
        <v>0</v>
      </c>
      <c r="W32" s="35">
        <f>SUMIF('PL4-GN KD23-24'!$AD$11:$AD$490,B32,'PL4-GN KD23-24'!$T$11:$T$490)</f>
        <v>0</v>
      </c>
      <c r="X32" s="35">
        <f>SUMIF('PL4-GN KD23-24'!$AD$11:$AD$490,B32,'PL4-GN KD23-24'!$U$11:$U$490)</f>
        <v>0</v>
      </c>
      <c r="Y32" s="276">
        <f t="shared" si="21"/>
        <v>0</v>
      </c>
      <c r="Z32" s="276">
        <f t="shared" si="22"/>
        <v>0</v>
      </c>
      <c r="AA32" s="4"/>
      <c r="AB32" s="4"/>
      <c r="AC32" s="4"/>
      <c r="AD32" s="4"/>
      <c r="AE32" s="4"/>
      <c r="AF32" s="4"/>
      <c r="AG32" s="35">
        <f t="shared" si="34"/>
        <v>22123</v>
      </c>
      <c r="AH32" s="35">
        <f t="shared" si="35"/>
        <v>22123</v>
      </c>
      <c r="AI32" s="35">
        <f>SUMIF('PL3-GN TUNG DA'!$AD$14:$AD$393,B32,'PL3-GN TUNG DA'!$E$14:$E$393)</f>
        <v>22123</v>
      </c>
      <c r="AJ32" s="35">
        <f>SUMIF('PL3-GN TUNG DA'!$AD$14:$AD$393,B32,'PL3-GN TUNG DA'!$F$14:$F$393)</f>
        <v>0</v>
      </c>
      <c r="AK32" s="35">
        <f>SUMIF('PL3-GN TUNG DA'!$AD$14:$AD$393,B32,'PL3-GN TUNG DA'!$G$14:$G$393)</f>
        <v>0</v>
      </c>
      <c r="AL32" s="35">
        <f>SUMIF('PL3-GN TUNG DA'!$AD$14:$AD$393,B32,'PL3-GN TUNG DA'!$H$14:$H$393)</f>
        <v>0</v>
      </c>
      <c r="AM32" s="35">
        <f t="shared" si="36"/>
        <v>0</v>
      </c>
      <c r="AN32" s="35">
        <f t="shared" si="42"/>
        <v>0</v>
      </c>
      <c r="AO32" s="35">
        <f>SUMIF('PL3-GN TUNG DA'!$AD$14:$AD$393,B32,'PL3-GN TUNG DA'!$K$14:$K$393)</f>
        <v>0</v>
      </c>
      <c r="AP32" s="35">
        <f>SUMIF('PL3-GN TUNG DA'!$AD$14:$AD$393,B32,'PL3-GN TUNG DA'!$L$14:$L$393)</f>
        <v>0</v>
      </c>
      <c r="AQ32" s="35">
        <f>SUMIF('PL3-GN TUNG DA'!$AD$14:$AD$393,B32,'PL3-GN TUNG DA'!$M$14:$M$393)</f>
        <v>0</v>
      </c>
      <c r="AR32" s="35">
        <f>SUMIF('PL3-GN TUNG DA'!$AD$14:$AD$393,B32,'PL3-GN TUNG DA'!$N$14:$N$393)</f>
        <v>0</v>
      </c>
      <c r="AS32" s="35">
        <f>SUMIF('PL3-GN TUNG DA'!$AD$14:$AD$393,B32,'PL3-GN TUNG DA'!$O$14:$O$393)</f>
        <v>0</v>
      </c>
      <c r="AT32" s="39">
        <f t="shared" si="37"/>
        <v>0</v>
      </c>
      <c r="AU32" s="39">
        <f t="shared" si="38"/>
        <v>0</v>
      </c>
      <c r="AV32" s="35">
        <f>SUMIF('PL3-GN TUNG DA'!$AD$14:$AD$393,B32,'PL3-GN TUNG DA'!$R$14:$R$393)</f>
        <v>0</v>
      </c>
      <c r="AW32" s="35">
        <f>SUMIF('PL3-GN TUNG DA'!$AD$14:$AD$393,B32,'PL3-GN TUNG DA'!$S$14:$S$393)</f>
        <v>0</v>
      </c>
      <c r="AX32" s="35">
        <f>SUMIF('PL3-GN TUNG DA'!$AD$14:$AD$393,B32,'PL3-GN TUNG DA'!$T$14:$T$393)</f>
        <v>0</v>
      </c>
      <c r="AY32" s="35">
        <f>SUMIF('PL3-GN TUNG DA'!$AD$14:$AD$393,B32,'PL3-GN TUNG DA'!$U$14:$U$393)</f>
        <v>0</v>
      </c>
      <c r="AZ32" s="39">
        <f t="shared" si="39"/>
        <v>0</v>
      </c>
      <c r="BA32" s="39">
        <f t="shared" si="40"/>
        <v>0</v>
      </c>
      <c r="BB32" s="35">
        <f>SUMIF('PL3-GN TUNG DA'!$AD$14:$AD$393,B32,'PL3-GN TUNG DA'!$X$14:$X$393)</f>
        <v>0</v>
      </c>
      <c r="BC32" s="35">
        <f>SUMIF('PL3-GN TUNG DA'!$AD$14:$AD$393,B32,'PL3-GN TUNG DA'!$Y$14:$Y$393)</f>
        <v>0</v>
      </c>
      <c r="BD32" s="35">
        <f>SUMIF('PL3-GN TUNG DA'!$AD$14:$AD$393,B32,'PL3-GN TUNG DA'!$Z$14:$Z$393)</f>
        <v>0</v>
      </c>
      <c r="BE32" s="35"/>
      <c r="BF32" s="35">
        <f>SUMIF('PL3-GN TUNG DA'!$AD$14:$AD$393,B32,'PL3-GN TUNG DA'!$AB$14:$AB$393)</f>
        <v>0</v>
      </c>
      <c r="BG32" s="116">
        <f t="shared" si="29"/>
        <v>0</v>
      </c>
    </row>
    <row r="33" spans="1:61">
      <c r="A33" s="76">
        <v>19</v>
      </c>
      <c r="B33" s="4" t="s">
        <v>282</v>
      </c>
      <c r="C33" s="253">
        <f t="shared" si="31"/>
        <v>10000</v>
      </c>
      <c r="D33" s="253">
        <f t="shared" si="32"/>
        <v>9148</v>
      </c>
      <c r="E33" s="255">
        <f t="shared" si="13"/>
        <v>91.47999999999999</v>
      </c>
      <c r="F33" s="275">
        <f t="shared" si="14"/>
        <v>0</v>
      </c>
      <c r="G33" s="35">
        <f t="shared" si="33"/>
        <v>0</v>
      </c>
      <c r="H33" s="35">
        <f>SUMIF('PL4-GN KD23-24'!$AD$11:$AD$489,B33,'PL4-GN KD23-24'!$E$11:$E$489)</f>
        <v>0</v>
      </c>
      <c r="I33" s="35">
        <f>SUMIF('PL4-GN KD23-24'!$AD$11:$AD$489,B33,'PL4-GN KD23-24'!$F$11:$F$489)</f>
        <v>0</v>
      </c>
      <c r="J33" s="35">
        <f>SUMIF('PL4-GN KD23-24'!$AD$11:$AD$489,B33,'PL4-GN KD23-24'!$G$11:$G$489)</f>
        <v>0</v>
      </c>
      <c r="K33" s="35">
        <f>SUMIF('PL4-GN KD23-24'!$AD$11:$AD$489,B33,'PL4-GN KD23-24'!$H$11:$H$489)</f>
        <v>0</v>
      </c>
      <c r="L33" s="275">
        <f t="shared" si="16"/>
        <v>0</v>
      </c>
      <c r="M33" s="276">
        <f t="shared" si="17"/>
        <v>0</v>
      </c>
      <c r="N33" s="4"/>
      <c r="O33" s="4"/>
      <c r="P33" s="4"/>
      <c r="Q33" s="4"/>
      <c r="R33" s="4"/>
      <c r="S33" s="276">
        <f t="shared" si="20"/>
        <v>0</v>
      </c>
      <c r="T33" s="276">
        <f t="shared" si="30"/>
        <v>0</v>
      </c>
      <c r="U33" s="35">
        <f>SUMIF('PL4-GN KD23-24'!$AD$11:$AD$490,B33,'PL4-GN KD23-24'!$R$11:R508)</f>
        <v>0</v>
      </c>
      <c r="V33" s="35">
        <f>SUMIF('PL4-GN KD23-24'!$AD$11:$AD$490,B33,'PL4-GN KD23-24'!$S$11:$S$490)</f>
        <v>0</v>
      </c>
      <c r="W33" s="35">
        <f>SUMIF('PL4-GN KD23-24'!$AD$11:$AD$490,B33,'PL4-GN KD23-24'!$T$11:$T$490)</f>
        <v>0</v>
      </c>
      <c r="X33" s="35">
        <f>SUMIF('PL4-GN KD23-24'!$AD$11:$AD$490,B33,'PL4-GN KD23-24'!$U$11:$U$490)</f>
        <v>0</v>
      </c>
      <c r="Y33" s="276">
        <f t="shared" si="21"/>
        <v>0</v>
      </c>
      <c r="Z33" s="276">
        <f t="shared" si="22"/>
        <v>0</v>
      </c>
      <c r="AA33" s="4"/>
      <c r="AB33" s="4"/>
      <c r="AC33" s="4"/>
      <c r="AD33" s="4"/>
      <c r="AE33" s="4"/>
      <c r="AF33" s="4"/>
      <c r="AG33" s="35">
        <f t="shared" si="34"/>
        <v>10000</v>
      </c>
      <c r="AH33" s="35">
        <f t="shared" si="35"/>
        <v>10000</v>
      </c>
      <c r="AI33" s="35">
        <f>SUMIF('PL3-GN TUNG DA'!$AD$14:$AD$393,B33,'PL3-GN TUNG DA'!$E$14:$E$393)</f>
        <v>10000</v>
      </c>
      <c r="AJ33" s="35">
        <f>SUMIF('PL3-GN TUNG DA'!$AD$14:$AD$393,B33,'PL3-GN TUNG DA'!$F$14:$F$393)</f>
        <v>0</v>
      </c>
      <c r="AK33" s="35">
        <f>SUMIF('PL3-GN TUNG DA'!$AD$14:$AD$393,B33,'PL3-GN TUNG DA'!$G$14:$G$393)</f>
        <v>0</v>
      </c>
      <c r="AL33" s="35">
        <f>SUMIF('PL3-GN TUNG DA'!$AD$14:$AD$393,B33,'PL3-GN TUNG DA'!$H$14:$H$393)</f>
        <v>0</v>
      </c>
      <c r="AM33" s="35">
        <f t="shared" si="36"/>
        <v>0</v>
      </c>
      <c r="AN33" s="35">
        <f t="shared" si="42"/>
        <v>0</v>
      </c>
      <c r="AO33" s="35">
        <f>SUMIF('PL3-GN TUNG DA'!$AD$14:$AD$393,B33,'PL3-GN TUNG DA'!$K$14:$K$393)</f>
        <v>0</v>
      </c>
      <c r="AP33" s="35">
        <f>SUMIF('PL3-GN TUNG DA'!$AD$14:$AD$393,B33,'PL3-GN TUNG DA'!$L$14:$L$393)</f>
        <v>0</v>
      </c>
      <c r="AQ33" s="35">
        <f>SUMIF('PL3-GN TUNG DA'!$AD$14:$AD$393,B33,'PL3-GN TUNG DA'!$M$14:$M$393)</f>
        <v>0</v>
      </c>
      <c r="AR33" s="35">
        <f>SUMIF('PL3-GN TUNG DA'!$AD$14:$AD$393,B33,'PL3-GN TUNG DA'!$N$14:$N$393)</f>
        <v>0</v>
      </c>
      <c r="AS33" s="35">
        <f>SUMIF('PL3-GN TUNG DA'!$AD$14:$AD$393,B33,'PL3-GN TUNG DA'!$O$14:$O$393)</f>
        <v>0</v>
      </c>
      <c r="AT33" s="39">
        <f t="shared" si="37"/>
        <v>9148</v>
      </c>
      <c r="AU33" s="39">
        <f t="shared" si="38"/>
        <v>9148</v>
      </c>
      <c r="AV33" s="35">
        <f>SUMIF('PL3-GN TUNG DA'!$AD$14:$AD$393,B33,'PL3-GN TUNG DA'!$R$14:$R$393)</f>
        <v>9148</v>
      </c>
      <c r="AW33" s="35">
        <f>SUMIF('PL3-GN TUNG DA'!$AD$14:$AD$393,B33,'PL3-GN TUNG DA'!$S$14:$S$393)</f>
        <v>0</v>
      </c>
      <c r="AX33" s="35">
        <f>SUMIF('PL3-GN TUNG DA'!$AD$14:$AD$393,B33,'PL3-GN TUNG DA'!$T$14:$T$393)</f>
        <v>0</v>
      </c>
      <c r="AY33" s="35">
        <f>SUMIF('PL3-GN TUNG DA'!$AD$14:$AD$393,B33,'PL3-GN TUNG DA'!$U$14:$U$393)</f>
        <v>0</v>
      </c>
      <c r="AZ33" s="39">
        <f t="shared" si="39"/>
        <v>0</v>
      </c>
      <c r="BA33" s="39">
        <f t="shared" si="40"/>
        <v>0</v>
      </c>
      <c r="BB33" s="35">
        <f>SUMIF('PL3-GN TUNG DA'!$AD$14:$AD$393,B33,'PL3-GN TUNG DA'!$X$14:$X$393)</f>
        <v>0</v>
      </c>
      <c r="BC33" s="35">
        <f>SUMIF('PL3-GN TUNG DA'!$AD$14:$AD$393,B33,'PL3-GN TUNG DA'!$Y$14:$Y$393)</f>
        <v>0</v>
      </c>
      <c r="BD33" s="35">
        <f>SUMIF('PL3-GN TUNG DA'!$AD$14:$AD$393,B33,'PL3-GN TUNG DA'!$Z$14:$Z$393)</f>
        <v>0</v>
      </c>
      <c r="BE33" s="35"/>
      <c r="BF33" s="35">
        <f>SUMIF('PL3-GN TUNG DA'!$AD$14:$AD$393,B33,'PL3-GN TUNG DA'!$AB$14:$AB$393)</f>
        <v>0</v>
      </c>
      <c r="BG33" s="116">
        <f t="shared" si="29"/>
        <v>91.47999999999999</v>
      </c>
    </row>
    <row r="34" spans="1:61">
      <c r="A34" s="76">
        <v>20</v>
      </c>
      <c r="B34" s="4" t="s">
        <v>447</v>
      </c>
      <c r="C34" s="253">
        <f t="shared" si="31"/>
        <v>5027</v>
      </c>
      <c r="D34" s="253">
        <f t="shared" si="32"/>
        <v>0</v>
      </c>
      <c r="E34" s="255">
        <f t="shared" si="13"/>
        <v>0</v>
      </c>
      <c r="F34" s="275">
        <f t="shared" si="14"/>
        <v>0</v>
      </c>
      <c r="G34" s="35">
        <f t="shared" si="33"/>
        <v>0</v>
      </c>
      <c r="H34" s="35">
        <f>SUMIF('PL4-GN KD23-24'!$AD$11:$AD$489,B34,'PL4-GN KD23-24'!$E$11:$E$489)</f>
        <v>0</v>
      </c>
      <c r="I34" s="35">
        <f>SUMIF('PL4-GN KD23-24'!$AD$11:$AD$489,B34,'PL4-GN KD23-24'!$F$11:$F$489)</f>
        <v>0</v>
      </c>
      <c r="J34" s="35">
        <f>SUMIF('PL4-GN KD23-24'!$AD$11:$AD$489,B34,'PL4-GN KD23-24'!$G$11:$G$489)</f>
        <v>0</v>
      </c>
      <c r="K34" s="35">
        <f>SUMIF('PL4-GN KD23-24'!$AD$11:$AD$489,B34,'PL4-GN KD23-24'!$H$11:$H$489)</f>
        <v>0</v>
      </c>
      <c r="L34" s="275">
        <f t="shared" si="16"/>
        <v>0</v>
      </c>
      <c r="M34" s="276">
        <f t="shared" si="17"/>
        <v>0</v>
      </c>
      <c r="N34" s="4"/>
      <c r="O34" s="4"/>
      <c r="P34" s="4"/>
      <c r="Q34" s="4"/>
      <c r="R34" s="4"/>
      <c r="S34" s="276">
        <f t="shared" si="20"/>
        <v>0</v>
      </c>
      <c r="T34" s="276">
        <f t="shared" si="30"/>
        <v>0</v>
      </c>
      <c r="U34" s="35">
        <f>SUMIF('PL4-GN KD23-24'!$AD$11:$AD$490,B34,'PL4-GN KD23-24'!$R$11:R509)</f>
        <v>0</v>
      </c>
      <c r="V34" s="35">
        <f>SUMIF('PL4-GN KD23-24'!$AD$11:$AD$490,B34,'PL4-GN KD23-24'!$S$11:$S$490)</f>
        <v>0</v>
      </c>
      <c r="W34" s="35">
        <f>SUMIF('PL4-GN KD23-24'!$AD$11:$AD$490,B34,'PL4-GN KD23-24'!$T$11:$T$490)</f>
        <v>0</v>
      </c>
      <c r="X34" s="35">
        <f>SUMIF('PL4-GN KD23-24'!$AD$11:$AD$490,B34,'PL4-GN KD23-24'!$U$11:$U$490)</f>
        <v>0</v>
      </c>
      <c r="Y34" s="276">
        <f t="shared" si="21"/>
        <v>0</v>
      </c>
      <c r="Z34" s="276">
        <f t="shared" si="22"/>
        <v>0</v>
      </c>
      <c r="AA34" s="4"/>
      <c r="AB34" s="4"/>
      <c r="AC34" s="4"/>
      <c r="AD34" s="4"/>
      <c r="AE34" s="4"/>
      <c r="AF34" s="4"/>
      <c r="AG34" s="35">
        <f t="shared" si="34"/>
        <v>5027</v>
      </c>
      <c r="AH34" s="35">
        <f t="shared" si="35"/>
        <v>457</v>
      </c>
      <c r="AI34" s="35">
        <f>SUMIF('PL3-GN TUNG DA'!$AD$14:$AD$393,B34,'PL3-GN TUNG DA'!$E$14:$E$393)</f>
        <v>0</v>
      </c>
      <c r="AJ34" s="35">
        <f>SUMIF('PL3-GN TUNG DA'!$AD$14:$AD$393,B34,'PL3-GN TUNG DA'!$F$14:$F$393)</f>
        <v>457</v>
      </c>
      <c r="AK34" s="35">
        <f>SUMIF('PL3-GN TUNG DA'!$AD$14:$AD$393,B34,'PL3-GN TUNG DA'!$G$14:$G$393)</f>
        <v>0</v>
      </c>
      <c r="AL34" s="35">
        <f>SUMIF('PL3-GN TUNG DA'!$AD$14:$AD$393,B34,'PL3-GN TUNG DA'!$H$14:$H$393)</f>
        <v>0</v>
      </c>
      <c r="AM34" s="35">
        <f t="shared" si="36"/>
        <v>4570</v>
      </c>
      <c r="AN34" s="35">
        <f t="shared" si="42"/>
        <v>4570</v>
      </c>
      <c r="AO34" s="35">
        <f>SUMIF('PL3-GN TUNG DA'!$AD$14:$AD$393,B34,'PL3-GN TUNG DA'!$K$14:$K$393)</f>
        <v>0</v>
      </c>
      <c r="AP34" s="35">
        <f>SUMIF('PL3-GN TUNG DA'!$AD$14:$AD$393,B34,'PL3-GN TUNG DA'!$L$14:$L$393)</f>
        <v>4570</v>
      </c>
      <c r="AQ34" s="35">
        <f>SUMIF('PL3-GN TUNG DA'!$AD$14:$AD$393,B34,'PL3-GN TUNG DA'!$M$14:$M$393)</f>
        <v>0</v>
      </c>
      <c r="AR34" s="35">
        <f>SUMIF('PL3-GN TUNG DA'!$AD$14:$AD$393,B34,'PL3-GN TUNG DA'!$N$14:$N$393)</f>
        <v>0</v>
      </c>
      <c r="AS34" s="35">
        <f>SUMIF('PL3-GN TUNG DA'!$AD$14:$AD$393,B34,'PL3-GN TUNG DA'!$O$14:$O$393)</f>
        <v>0</v>
      </c>
      <c r="AT34" s="39">
        <f t="shared" si="37"/>
        <v>0</v>
      </c>
      <c r="AU34" s="39">
        <f t="shared" si="38"/>
        <v>0</v>
      </c>
      <c r="AV34" s="35">
        <f>SUMIF('PL3-GN TUNG DA'!$AD$14:$AD$393,B34,'PL3-GN TUNG DA'!$R$14:$R$393)</f>
        <v>0</v>
      </c>
      <c r="AW34" s="35"/>
      <c r="AX34" s="35"/>
      <c r="AY34" s="35"/>
      <c r="AZ34" s="39">
        <f t="shared" si="39"/>
        <v>0</v>
      </c>
      <c r="BA34" s="39">
        <f t="shared" si="40"/>
        <v>0</v>
      </c>
      <c r="BB34" s="35">
        <f>SUMIF('PL3-GN TUNG DA'!$AD$14:$AD$393,B34,'PL3-GN TUNG DA'!$X$14:$X$393)</f>
        <v>0</v>
      </c>
      <c r="BC34" s="35">
        <f>SUMIF('PL3-GN TUNG DA'!$AD$14:$AD$393,B34,'PL3-GN TUNG DA'!$Y$14:$Y$393)</f>
        <v>0</v>
      </c>
      <c r="BD34" s="35">
        <f>SUMIF('PL3-GN TUNG DA'!$AD$14:$AD$393,B34,'PL3-GN TUNG DA'!$Z$14:$Z$393)</f>
        <v>0</v>
      </c>
      <c r="BE34" s="35"/>
      <c r="BF34" s="35"/>
      <c r="BG34" s="116">
        <f t="shared" si="29"/>
        <v>0</v>
      </c>
    </row>
    <row r="35" spans="1:61">
      <c r="A35" s="76">
        <v>21</v>
      </c>
      <c r="B35" s="4" t="s">
        <v>356</v>
      </c>
      <c r="C35" s="253">
        <f t="shared" si="31"/>
        <v>16585</v>
      </c>
      <c r="D35" s="253">
        <f t="shared" si="32"/>
        <v>5946</v>
      </c>
      <c r="E35" s="255">
        <f t="shared" si="13"/>
        <v>35.851673198673502</v>
      </c>
      <c r="F35" s="275">
        <f t="shared" si="14"/>
        <v>0</v>
      </c>
      <c r="G35" s="35">
        <f t="shared" si="33"/>
        <v>0</v>
      </c>
      <c r="H35" s="35">
        <f>SUMIF('PL4-GN KD23-24'!$AD$11:$AD$489,B35,'PL4-GN KD23-24'!$E$11:$E$489)</f>
        <v>0</v>
      </c>
      <c r="I35" s="35">
        <f>SUMIF('PL4-GN KD23-24'!$AD$11:$AD$489,B35,'PL4-GN KD23-24'!$F$11:$F$489)</f>
        <v>0</v>
      </c>
      <c r="J35" s="35">
        <f>SUMIF('PL4-GN KD23-24'!$AD$11:$AD$489,B35,'PL4-GN KD23-24'!$G$11:$G$489)</f>
        <v>0</v>
      </c>
      <c r="K35" s="35">
        <f>SUMIF('PL4-GN KD23-24'!$AD$11:$AD$489,B35,'PL4-GN KD23-24'!$H$11:$H$489)</f>
        <v>0</v>
      </c>
      <c r="L35" s="275">
        <f t="shared" si="16"/>
        <v>0</v>
      </c>
      <c r="M35" s="276">
        <f t="shared" si="17"/>
        <v>0</v>
      </c>
      <c r="N35" s="4"/>
      <c r="O35" s="4"/>
      <c r="P35" s="4"/>
      <c r="Q35" s="4"/>
      <c r="R35" s="4"/>
      <c r="S35" s="276">
        <f t="shared" si="20"/>
        <v>0</v>
      </c>
      <c r="T35" s="276">
        <f t="shared" si="30"/>
        <v>0</v>
      </c>
      <c r="U35" s="35">
        <f>SUMIF('PL4-GN KD23-24'!$AD$11:$AD$490,B35,'PL4-GN KD23-24'!$R$11:R510)</f>
        <v>0</v>
      </c>
      <c r="V35" s="35">
        <f>SUMIF('PL4-GN KD23-24'!$AD$11:$AD$490,B35,'PL4-GN KD23-24'!$S$11:$S$490)</f>
        <v>0</v>
      </c>
      <c r="W35" s="35">
        <f>SUMIF('PL4-GN KD23-24'!$AD$11:$AD$490,B35,'PL4-GN KD23-24'!$T$11:$T$490)</f>
        <v>0</v>
      </c>
      <c r="X35" s="35">
        <f>SUMIF('PL4-GN KD23-24'!$AD$11:$AD$490,B35,'PL4-GN KD23-24'!$U$11:$U$490)</f>
        <v>0</v>
      </c>
      <c r="Y35" s="276">
        <f t="shared" si="21"/>
        <v>0</v>
      </c>
      <c r="Z35" s="276">
        <f t="shared" si="22"/>
        <v>0</v>
      </c>
      <c r="AA35" s="4"/>
      <c r="AB35" s="4"/>
      <c r="AC35" s="4"/>
      <c r="AD35" s="4"/>
      <c r="AE35" s="4"/>
      <c r="AF35" s="4"/>
      <c r="AG35" s="35">
        <f t="shared" si="34"/>
        <v>16585</v>
      </c>
      <c r="AH35" s="35">
        <f t="shared" si="35"/>
        <v>1507</v>
      </c>
      <c r="AI35" s="35">
        <f>SUMIF('PL3-GN TUNG DA'!$AD$14:$AD$393,B35,'PL3-GN TUNG DA'!$E$14:$E$393)</f>
        <v>0</v>
      </c>
      <c r="AJ35" s="35">
        <f>SUMIF('PL3-GN TUNG DA'!$AD$14:$AD$393,B35,'PL3-GN TUNG DA'!$F$14:$F$393)</f>
        <v>1507</v>
      </c>
      <c r="AK35" s="35">
        <f>SUMIF('PL3-GN TUNG DA'!$AD$14:$AD$393,B35,'PL3-GN TUNG DA'!$G$14:$G$393)</f>
        <v>0</v>
      </c>
      <c r="AL35" s="35">
        <f>SUMIF('PL3-GN TUNG DA'!$AD$14:$AD$393,B35,'PL3-GN TUNG DA'!$H$14:$H$393)</f>
        <v>0</v>
      </c>
      <c r="AM35" s="35">
        <f t="shared" si="36"/>
        <v>15078</v>
      </c>
      <c r="AN35" s="35">
        <f t="shared" si="42"/>
        <v>15078</v>
      </c>
      <c r="AO35" s="35">
        <f>SUMIF('PL3-GN TUNG DA'!$AD$14:$AD$393,B35,'PL3-GN TUNG DA'!$K$14:$K$393)</f>
        <v>0</v>
      </c>
      <c r="AP35" s="35">
        <f>SUMIF('PL3-GN TUNG DA'!$AD$14:$AD$393,B35,'PL3-GN TUNG DA'!$L$14:$L$393)</f>
        <v>15078</v>
      </c>
      <c r="AQ35" s="35">
        <f>SUMIF('PL3-GN TUNG DA'!$AD$14:$AD$393,B35,'PL3-GN TUNG DA'!$M$14:$M$393)</f>
        <v>0</v>
      </c>
      <c r="AR35" s="35">
        <f>SUMIF('PL3-GN TUNG DA'!$AD$14:$AD$393,B35,'PL3-GN TUNG DA'!$N$14:$N$393)</f>
        <v>0</v>
      </c>
      <c r="AS35" s="35">
        <f>SUMIF('PL3-GN TUNG DA'!$AD$14:$AD$393,B35,'PL3-GN TUNG DA'!$O$14:$O$393)</f>
        <v>0</v>
      </c>
      <c r="AT35" s="39">
        <f t="shared" si="37"/>
        <v>5946</v>
      </c>
      <c r="AU35" s="39">
        <f t="shared" si="38"/>
        <v>69</v>
      </c>
      <c r="AV35" s="35">
        <f>SUMIF('PL3-GN TUNG DA'!$AD$14:$AD$393,B35,'PL3-GN TUNG DA'!$R$14:$R$393)</f>
        <v>0</v>
      </c>
      <c r="AW35" s="35">
        <f>SUMIF('PL3-GN TUNG DA'!$AD$14:$AD$393,B35,'PL3-GN TUNG DA'!$S$14:$S$393)</f>
        <v>69</v>
      </c>
      <c r="AX35" s="35"/>
      <c r="AY35" s="35"/>
      <c r="AZ35" s="39">
        <f t="shared" si="39"/>
        <v>5877</v>
      </c>
      <c r="BA35" s="39">
        <f t="shared" si="40"/>
        <v>5877</v>
      </c>
      <c r="BB35" s="35">
        <f>SUMIF('PL3-GN TUNG DA'!$AD$14:$AD$393,B35,'PL3-GN TUNG DA'!$X$14:$X$393)</f>
        <v>0</v>
      </c>
      <c r="BC35" s="35">
        <f>SUMIF('PL3-GN TUNG DA'!$AD$14:$AD$393,B35,'PL3-GN TUNG DA'!$Y$14:$Y$393)</f>
        <v>5877</v>
      </c>
      <c r="BD35" s="35">
        <f>SUMIF('PL3-GN TUNG DA'!$AD$14:$AD$393,B35,'PL3-GN TUNG DA'!$Z$14:$Z$393)</f>
        <v>0</v>
      </c>
      <c r="BE35" s="35"/>
      <c r="BF35" s="35"/>
      <c r="BG35" s="116">
        <f t="shared" si="29"/>
        <v>35.851673198673502</v>
      </c>
    </row>
    <row r="36" spans="1:61">
      <c r="A36" s="76">
        <v>22</v>
      </c>
      <c r="B36" s="4" t="s">
        <v>357</v>
      </c>
      <c r="C36" s="253">
        <f t="shared" si="31"/>
        <v>3790</v>
      </c>
      <c r="D36" s="253">
        <f t="shared" si="32"/>
        <v>269</v>
      </c>
      <c r="E36" s="255">
        <f t="shared" si="13"/>
        <v>7.0976253298153029</v>
      </c>
      <c r="F36" s="275">
        <f t="shared" si="14"/>
        <v>0</v>
      </c>
      <c r="G36" s="35">
        <f t="shared" si="33"/>
        <v>0</v>
      </c>
      <c r="H36" s="35">
        <f>SUMIF('PL4-GN KD23-24'!$AD$11:$AD$489,B36,'PL4-GN KD23-24'!$E$11:$E$489)</f>
        <v>0</v>
      </c>
      <c r="I36" s="35">
        <f>SUMIF('PL4-GN KD23-24'!$AD$11:$AD$489,B36,'PL4-GN KD23-24'!$F$11:$F$489)</f>
        <v>0</v>
      </c>
      <c r="J36" s="35">
        <f>SUMIF('PL4-GN KD23-24'!$AD$11:$AD$489,B36,'PL4-GN KD23-24'!$G$11:$G$489)</f>
        <v>0</v>
      </c>
      <c r="K36" s="35">
        <f>SUMIF('PL4-GN KD23-24'!$AD$11:$AD$489,B36,'PL4-GN KD23-24'!$H$11:$H$489)</f>
        <v>0</v>
      </c>
      <c r="L36" s="275">
        <f t="shared" si="16"/>
        <v>0</v>
      </c>
      <c r="M36" s="276">
        <f t="shared" si="17"/>
        <v>0</v>
      </c>
      <c r="N36" s="4"/>
      <c r="O36" s="4"/>
      <c r="P36" s="4"/>
      <c r="Q36" s="4"/>
      <c r="R36" s="4"/>
      <c r="S36" s="276">
        <f t="shared" si="20"/>
        <v>0</v>
      </c>
      <c r="T36" s="276">
        <f t="shared" si="30"/>
        <v>0</v>
      </c>
      <c r="U36" s="35">
        <f>SUMIF('PL4-GN KD23-24'!$AD$11:$AD$490,B36,'PL4-GN KD23-24'!$R$11:R511)</f>
        <v>0</v>
      </c>
      <c r="V36" s="35">
        <f>SUMIF('PL4-GN KD23-24'!$AD$11:$AD$490,B36,'PL4-GN KD23-24'!$S$11:$S$490)</f>
        <v>0</v>
      </c>
      <c r="W36" s="35">
        <f>SUMIF('PL4-GN KD23-24'!$AD$11:$AD$490,B36,'PL4-GN KD23-24'!$T$11:$T$490)</f>
        <v>0</v>
      </c>
      <c r="X36" s="35">
        <f>SUMIF('PL4-GN KD23-24'!$AD$11:$AD$490,B36,'PL4-GN KD23-24'!$U$11:$U$490)</f>
        <v>0</v>
      </c>
      <c r="Y36" s="276">
        <f t="shared" si="21"/>
        <v>0</v>
      </c>
      <c r="Z36" s="276">
        <f t="shared" si="22"/>
        <v>0</v>
      </c>
      <c r="AA36" s="4"/>
      <c r="AB36" s="4"/>
      <c r="AC36" s="4"/>
      <c r="AD36" s="4"/>
      <c r="AE36" s="4"/>
      <c r="AF36" s="4"/>
      <c r="AG36" s="35">
        <f t="shared" si="34"/>
        <v>3790</v>
      </c>
      <c r="AH36" s="35">
        <f t="shared" si="35"/>
        <v>345</v>
      </c>
      <c r="AI36" s="35">
        <f>SUMIF('PL3-GN TUNG DA'!$AD$14:$AD$393,B36,'PL3-GN TUNG DA'!$E$14:$E$393)</f>
        <v>0</v>
      </c>
      <c r="AJ36" s="35">
        <f>SUMIF('PL3-GN TUNG DA'!$AD$14:$AD$393,B36,'PL3-GN TUNG DA'!$F$14:$F$393)</f>
        <v>345</v>
      </c>
      <c r="AK36" s="35">
        <f>SUMIF('PL3-GN TUNG DA'!$AD$14:$AD$393,B36,'PL3-GN TUNG DA'!$G$14:$G$393)</f>
        <v>0</v>
      </c>
      <c r="AL36" s="35">
        <f>SUMIF('PL3-GN TUNG DA'!$AD$14:$AD$393,B36,'PL3-GN TUNG DA'!$H$14:$H$393)</f>
        <v>0</v>
      </c>
      <c r="AM36" s="35">
        <f t="shared" si="36"/>
        <v>3445</v>
      </c>
      <c r="AN36" s="35">
        <f t="shared" si="42"/>
        <v>3445</v>
      </c>
      <c r="AO36" s="35">
        <f>SUMIF('PL3-GN TUNG DA'!$AD$14:$AD$393,B36,'PL3-GN TUNG DA'!$K$14:$K$393)</f>
        <v>0</v>
      </c>
      <c r="AP36" s="35">
        <f>SUMIF('PL3-GN TUNG DA'!$AD$14:$AD$393,B36,'PL3-GN TUNG DA'!$L$14:$L$393)</f>
        <v>3445</v>
      </c>
      <c r="AQ36" s="35">
        <f>SUMIF('PL3-GN TUNG DA'!$AD$14:$AD$393,B36,'PL3-GN TUNG DA'!$M$14:$M$393)</f>
        <v>0</v>
      </c>
      <c r="AR36" s="35">
        <f>SUMIF('PL3-GN TUNG DA'!$AD$14:$AD$393,B36,'PL3-GN TUNG DA'!$N$14:$N$393)</f>
        <v>0</v>
      </c>
      <c r="AS36" s="35">
        <f>SUMIF('PL3-GN TUNG DA'!$AD$14:$AD$393,B36,'PL3-GN TUNG DA'!$O$14:$O$393)</f>
        <v>0</v>
      </c>
      <c r="AT36" s="39">
        <f t="shared" si="37"/>
        <v>269</v>
      </c>
      <c r="AU36" s="39">
        <f t="shared" si="38"/>
        <v>0</v>
      </c>
      <c r="AV36" s="35">
        <f>SUMIF('PL3-GN TUNG DA'!$AD$14:$AD$393,B36,'PL3-GN TUNG DA'!$R$14:$R$393)</f>
        <v>0</v>
      </c>
      <c r="AW36" s="35"/>
      <c r="AX36" s="35"/>
      <c r="AY36" s="35"/>
      <c r="AZ36" s="39">
        <f t="shared" si="39"/>
        <v>269</v>
      </c>
      <c r="BA36" s="39">
        <f t="shared" si="40"/>
        <v>269</v>
      </c>
      <c r="BB36" s="35">
        <f>SUMIF('PL3-GN TUNG DA'!$AD$14:$AD$393,B36,'PL3-GN TUNG DA'!$X$14:$X$393)</f>
        <v>0</v>
      </c>
      <c r="BC36" s="35">
        <f>SUMIF('PL3-GN TUNG DA'!$AD$14:$AD$393,B36,'PL3-GN TUNG DA'!$Y$14:$Y$393)</f>
        <v>269</v>
      </c>
      <c r="BD36" s="35">
        <f>SUMIF('PL3-GN TUNG DA'!$AD$14:$AD$393,B36,'PL3-GN TUNG DA'!$Z$14:$Z$393)</f>
        <v>0</v>
      </c>
      <c r="BE36" s="35"/>
      <c r="BF36" s="35"/>
      <c r="BG36" s="116">
        <f t="shared" si="29"/>
        <v>7.0976253298153029</v>
      </c>
    </row>
    <row r="37" spans="1:61">
      <c r="A37" s="76">
        <v>23</v>
      </c>
      <c r="B37" s="4" t="s">
        <v>358</v>
      </c>
      <c r="C37" s="253">
        <f t="shared" si="31"/>
        <v>17680</v>
      </c>
      <c r="D37" s="253">
        <f t="shared" si="32"/>
        <v>5887</v>
      </c>
      <c r="E37" s="255">
        <f t="shared" si="13"/>
        <v>33.297511312217196</v>
      </c>
      <c r="F37" s="275">
        <f t="shared" si="14"/>
        <v>0</v>
      </c>
      <c r="G37" s="35">
        <f t="shared" si="33"/>
        <v>0</v>
      </c>
      <c r="H37" s="35">
        <f>SUMIF('PL4-GN KD23-24'!$AD$11:$AD$489,B37,'PL4-GN KD23-24'!$E$11:$E$489)</f>
        <v>0</v>
      </c>
      <c r="I37" s="35">
        <f>SUMIF('PL4-GN KD23-24'!$AD$11:$AD$489,B37,'PL4-GN KD23-24'!$F$11:$F$489)</f>
        <v>0</v>
      </c>
      <c r="J37" s="35">
        <f>SUMIF('PL4-GN KD23-24'!$AD$11:$AD$489,B37,'PL4-GN KD23-24'!$G$11:$G$489)</f>
        <v>0</v>
      </c>
      <c r="K37" s="35">
        <f>SUMIF('PL4-GN KD23-24'!$AD$11:$AD$489,B37,'PL4-GN KD23-24'!$H$11:$H$489)</f>
        <v>0</v>
      </c>
      <c r="L37" s="275">
        <f t="shared" si="16"/>
        <v>0</v>
      </c>
      <c r="M37" s="276">
        <f t="shared" si="17"/>
        <v>0</v>
      </c>
      <c r="N37" s="4"/>
      <c r="O37" s="4"/>
      <c r="P37" s="4"/>
      <c r="Q37" s="4"/>
      <c r="R37" s="4"/>
      <c r="S37" s="276">
        <f t="shared" si="20"/>
        <v>0</v>
      </c>
      <c r="T37" s="276">
        <f t="shared" si="30"/>
        <v>0</v>
      </c>
      <c r="U37" s="35">
        <f>SUMIF('PL4-GN KD23-24'!$AD$11:$AD$490,B37,'PL4-GN KD23-24'!$R$11:R512)</f>
        <v>0</v>
      </c>
      <c r="V37" s="35">
        <f>SUMIF('PL4-GN KD23-24'!$AD$11:$AD$490,B37,'PL4-GN KD23-24'!$S$11:$S$490)</f>
        <v>0</v>
      </c>
      <c r="W37" s="35">
        <f>SUMIF('PL4-GN KD23-24'!$AD$11:$AD$490,B37,'PL4-GN KD23-24'!$T$11:$T$490)</f>
        <v>0</v>
      </c>
      <c r="X37" s="35">
        <f>SUMIF('PL4-GN KD23-24'!$AD$11:$AD$490,B37,'PL4-GN KD23-24'!$U$11:$U$490)</f>
        <v>0</v>
      </c>
      <c r="Y37" s="276">
        <f t="shared" si="21"/>
        <v>0</v>
      </c>
      <c r="Z37" s="276">
        <f t="shared" si="22"/>
        <v>0</v>
      </c>
      <c r="AA37" s="4"/>
      <c r="AB37" s="4"/>
      <c r="AC37" s="4"/>
      <c r="AD37" s="4"/>
      <c r="AE37" s="4"/>
      <c r="AF37" s="4"/>
      <c r="AG37" s="35">
        <f t="shared" si="34"/>
        <v>17680</v>
      </c>
      <c r="AH37" s="35">
        <f t="shared" si="35"/>
        <v>1608</v>
      </c>
      <c r="AI37" s="35">
        <f>SUMIF('PL3-GN TUNG DA'!$AD$14:$AD$393,B37,'PL3-GN TUNG DA'!$E$14:$E$393)</f>
        <v>0</v>
      </c>
      <c r="AJ37" s="35">
        <f>SUMIF('PL3-GN TUNG DA'!$AD$14:$AD$393,B37,'PL3-GN TUNG DA'!$F$14:$F$393)</f>
        <v>1608</v>
      </c>
      <c r="AK37" s="35">
        <f>SUMIF('PL3-GN TUNG DA'!$AD$14:$AD$393,B37,'PL3-GN TUNG DA'!$G$14:$G$393)</f>
        <v>0</v>
      </c>
      <c r="AL37" s="35">
        <f>SUMIF('PL3-GN TUNG DA'!$AD$14:$AD$393,B37,'PL3-GN TUNG DA'!$H$14:$H$393)</f>
        <v>0</v>
      </c>
      <c r="AM37" s="35">
        <f t="shared" si="36"/>
        <v>16072</v>
      </c>
      <c r="AN37" s="35">
        <f t="shared" si="42"/>
        <v>16072</v>
      </c>
      <c r="AO37" s="35">
        <f>SUMIF('PL3-GN TUNG DA'!$AD$14:$AD$393,B37,'PL3-GN TUNG DA'!$K$14:$K$393)</f>
        <v>0</v>
      </c>
      <c r="AP37" s="35">
        <f>SUMIF('PL3-GN TUNG DA'!$AD$14:$AD$393,B37,'PL3-GN TUNG DA'!$L$14:$L$393)</f>
        <v>16072</v>
      </c>
      <c r="AQ37" s="35">
        <f>SUMIF('PL3-GN TUNG DA'!$AD$14:$AD$393,B37,'PL3-GN TUNG DA'!$M$14:$M$393)</f>
        <v>0</v>
      </c>
      <c r="AR37" s="35">
        <f>SUMIF('PL3-GN TUNG DA'!$AD$14:$AD$393,B37,'PL3-GN TUNG DA'!$N$14:$N$393)</f>
        <v>0</v>
      </c>
      <c r="AS37" s="35">
        <f>SUMIF('PL3-GN TUNG DA'!$AD$14:$AD$393,B37,'PL3-GN TUNG DA'!$O$14:$O$393)</f>
        <v>0</v>
      </c>
      <c r="AT37" s="39">
        <f t="shared" si="37"/>
        <v>5887</v>
      </c>
      <c r="AU37" s="39">
        <f t="shared" si="38"/>
        <v>0</v>
      </c>
      <c r="AV37" s="35">
        <f>SUMIF('PL3-GN TUNG DA'!$AD$14:$AD$393,B37,'PL3-GN TUNG DA'!$R$14:$R$393)</f>
        <v>0</v>
      </c>
      <c r="AW37" s="35"/>
      <c r="AX37" s="35"/>
      <c r="AY37" s="35"/>
      <c r="AZ37" s="39">
        <f t="shared" si="39"/>
        <v>5887</v>
      </c>
      <c r="BA37" s="39">
        <f t="shared" si="40"/>
        <v>5887</v>
      </c>
      <c r="BB37" s="35">
        <f>SUMIF('PL3-GN TUNG DA'!$AD$14:$AD$393,B37,'PL3-GN TUNG DA'!$X$14:$X$393)</f>
        <v>0</v>
      </c>
      <c r="BC37" s="35">
        <f>SUMIF('PL3-GN TUNG DA'!$AD$14:$AD$393,B37,'PL3-GN TUNG DA'!$Y$14:$Y$393)</f>
        <v>5887</v>
      </c>
      <c r="BD37" s="35">
        <f>SUMIF('PL3-GN TUNG DA'!$AD$14:$AD$393,B37,'PL3-GN TUNG DA'!$Z$14:$Z$393)</f>
        <v>0</v>
      </c>
      <c r="BE37" s="35">
        <f>SUMIF('PL3-GN TUNG DA'!$AD$14:$AD$393,AH37,'PL3-GN TUNG DA'!$AA$14:$AA$393)</f>
        <v>0</v>
      </c>
      <c r="BF37" s="35"/>
      <c r="BG37" s="116">
        <f t="shared" si="29"/>
        <v>33.297511312217196</v>
      </c>
    </row>
    <row r="38" spans="1:61" hidden="1">
      <c r="A38" s="19"/>
      <c r="B38" s="4" t="s">
        <v>22</v>
      </c>
      <c r="C38" s="253">
        <f t="shared" si="31"/>
        <v>434014</v>
      </c>
      <c r="D38" s="253">
        <f t="shared" si="32"/>
        <v>145309</v>
      </c>
      <c r="E38" s="255">
        <f t="shared" si="13"/>
        <v>33.480256397259076</v>
      </c>
      <c r="F38" s="275">
        <f t="shared" si="14"/>
        <v>0</v>
      </c>
      <c r="G38" s="35">
        <f t="shared" si="33"/>
        <v>0</v>
      </c>
      <c r="H38" s="35">
        <f>SUMIF('PL4-GN KD23-24'!$AD$11:$AD$489,B38,'PL4-GN KD23-24'!$E$11:$E$489)</f>
        <v>0</v>
      </c>
      <c r="I38" s="35">
        <f>SUMIF('PL4-GN KD23-24'!$AD$11:$AD$489,B38,'PL4-GN KD23-24'!$F$11:$F$489)</f>
        <v>0</v>
      </c>
      <c r="J38" s="35">
        <f>SUMIF('PL4-GN KD23-24'!$AD$11:$AD$489,B38,'PL4-GN KD23-24'!$G$11:$G$489)</f>
        <v>0</v>
      </c>
      <c r="K38" s="35">
        <f>SUMIF('PL4-GN KD23-24'!$AD$11:$AD$489,B38,'PL4-GN KD23-24'!$H$11:$H$489)</f>
        <v>0</v>
      </c>
      <c r="L38" s="275">
        <f t="shared" si="16"/>
        <v>0</v>
      </c>
      <c r="M38" s="276">
        <f t="shared" si="17"/>
        <v>0</v>
      </c>
      <c r="N38" s="4"/>
      <c r="O38" s="4"/>
      <c r="P38" s="4"/>
      <c r="Q38" s="4"/>
      <c r="R38" s="4"/>
      <c r="S38" s="276">
        <f t="shared" si="20"/>
        <v>0</v>
      </c>
      <c r="T38" s="276">
        <f t="shared" si="30"/>
        <v>0</v>
      </c>
      <c r="U38" s="35">
        <f>SUMIF('PL4-GN KD23-24'!$AD$11:$AD$490,B38,'PL4-GN KD23-24'!$R$11:R513)</f>
        <v>0</v>
      </c>
      <c r="V38" s="35">
        <f>SUMIF('PL4-GN KD23-24'!$AD$11:$AD$490,B38,'PL4-GN KD23-24'!$S$11:$S$490)</f>
        <v>0</v>
      </c>
      <c r="W38" s="35">
        <f>SUMIF('PL4-GN KD23-24'!$AD$11:$AD$490,B38,'PL4-GN KD23-24'!$T$11:$T$490)</f>
        <v>0</v>
      </c>
      <c r="X38" s="35">
        <f>SUMIF('PL4-GN KD23-24'!$AD$11:$AD$490,B38,'PL4-GN KD23-24'!$U$11:$U$490)</f>
        <v>0</v>
      </c>
      <c r="Y38" s="276">
        <f t="shared" si="21"/>
        <v>0</v>
      </c>
      <c r="Z38" s="276">
        <f t="shared" si="22"/>
        <v>0</v>
      </c>
      <c r="AA38" s="4"/>
      <c r="AB38" s="4"/>
      <c r="AC38" s="4"/>
      <c r="AD38" s="4"/>
      <c r="AE38" s="4"/>
      <c r="AF38" s="4"/>
      <c r="AG38" s="35">
        <f t="shared" si="34"/>
        <v>434014</v>
      </c>
      <c r="AH38" s="35">
        <f t="shared" si="35"/>
        <v>434014</v>
      </c>
      <c r="AI38" s="35"/>
      <c r="AJ38" s="35"/>
      <c r="AK38" s="35">
        <f>'PL3-GN TUNG DA'!G32</f>
        <v>434014</v>
      </c>
      <c r="AL38" s="35"/>
      <c r="AM38" s="35">
        <f t="shared" ref="AM38:AM40" si="43">AN38+AS38</f>
        <v>0</v>
      </c>
      <c r="AN38" s="35">
        <f t="shared" ref="AN38:AN40" si="44">AO38+AP38+AQ38+AR38</f>
        <v>0</v>
      </c>
      <c r="AO38" s="35"/>
      <c r="AP38" s="35"/>
      <c r="AQ38" s="35"/>
      <c r="AR38" s="35"/>
      <c r="AS38" s="35"/>
      <c r="AT38" s="39">
        <f t="shared" si="37"/>
        <v>145309</v>
      </c>
      <c r="AU38" s="39">
        <f t="shared" si="38"/>
        <v>145309</v>
      </c>
      <c r="AV38" s="35"/>
      <c r="AW38" s="35">
        <v>3</v>
      </c>
      <c r="AX38" s="35">
        <f>'PL3-GN TUNG DA'!T32</f>
        <v>145306</v>
      </c>
      <c r="AY38" s="35"/>
      <c r="AZ38" s="39">
        <f t="shared" si="39"/>
        <v>0</v>
      </c>
      <c r="BA38" s="39">
        <f t="shared" si="40"/>
        <v>0</v>
      </c>
      <c r="BB38" s="35">
        <f>SUMIF('PL3-GN TUNG DA'!$AD$14:$AD$393,B38,'PL3-GN TUNG DA'!$X$14:$X$393)</f>
        <v>0</v>
      </c>
      <c r="BC38" s="35">
        <f>SUMIF('PL3-GN TUNG DA'!$AD$14:$AD$393,B38,'PL3-GN TUNG DA'!$Y$14:$Y$393)</f>
        <v>0</v>
      </c>
      <c r="BD38" s="35">
        <f>SUMIF('PL3-GN TUNG DA'!$AD$14:$AD$393,B38,'PL3-GN TUNG DA'!$Z$14:$Z$393)</f>
        <v>0</v>
      </c>
      <c r="BE38" s="35"/>
      <c r="BF38" s="35"/>
      <c r="BG38" s="116">
        <f t="shared" si="29"/>
        <v>33.480256397259076</v>
      </c>
    </row>
    <row r="39" spans="1:61" hidden="1">
      <c r="A39" s="19">
        <v>24</v>
      </c>
      <c r="B39" s="4" t="s">
        <v>283</v>
      </c>
      <c r="C39" s="253">
        <f t="shared" si="31"/>
        <v>109877.5</v>
      </c>
      <c r="D39" s="253">
        <f t="shared" si="32"/>
        <v>42628</v>
      </c>
      <c r="E39" s="255">
        <f t="shared" si="13"/>
        <v>38.795931833177853</v>
      </c>
      <c r="F39" s="275">
        <f t="shared" si="14"/>
        <v>99877.5</v>
      </c>
      <c r="G39" s="35">
        <f t="shared" si="33"/>
        <v>14314.5</v>
      </c>
      <c r="H39" s="35">
        <f>SUMIF('PL4-GN KD23-24'!$AD$11:$AD$489,B39,'PL4-GN KD23-24'!$E$11:$E$489)</f>
        <v>0</v>
      </c>
      <c r="I39" s="35">
        <f>SUMIF('PL4-GN KD23-24'!$AD$11:$AD$489,B39,'PL4-GN KD23-24'!$F$11:$F$489)</f>
        <v>14314.5</v>
      </c>
      <c r="J39" s="35">
        <f>SUMIF('PL4-GN KD23-24'!$AD$11:$AD$489,B39,'PL4-GN KD23-24'!$G$11:$G$489)</f>
        <v>0</v>
      </c>
      <c r="K39" s="35">
        <f>SUMIF('PL4-GN KD23-24'!$AD$11:$AD$489,B39,'PL4-GN KD23-24'!$H$11:$H$489)</f>
        <v>0</v>
      </c>
      <c r="L39" s="275">
        <f t="shared" si="16"/>
        <v>85563</v>
      </c>
      <c r="M39" s="276">
        <f t="shared" si="17"/>
        <v>85563</v>
      </c>
      <c r="N39" s="4"/>
      <c r="O39" s="79">
        <f>'PL4-GN KD23-24'!L482</f>
        <v>22657</v>
      </c>
      <c r="P39" s="79">
        <f>'PL4-GN KD23-24'!M482</f>
        <v>17053</v>
      </c>
      <c r="Q39" s="79">
        <f>'PL4-GN KD23-24'!N486</f>
        <v>45853</v>
      </c>
      <c r="R39" s="79"/>
      <c r="S39" s="276">
        <f>T39+Y39</f>
        <v>39719</v>
      </c>
      <c r="T39" s="276">
        <f>SUM(U39:X39)</f>
        <v>1241</v>
      </c>
      <c r="U39" s="35">
        <f>SUMIF('PL4-GN KD23-24'!$AD$11:$AD$490,B39,'PL4-GN KD23-24'!$R$11:R514)</f>
        <v>0</v>
      </c>
      <c r="V39" s="35">
        <f>1198+43</f>
        <v>1241</v>
      </c>
      <c r="W39" s="35">
        <f>SUMIF('PL4-GN KD23-24'!$AD$11:$AD$490,B39,'PL4-GN KD23-24'!$T$11:$T$490)</f>
        <v>0</v>
      </c>
      <c r="X39" s="35">
        <f>SUMIF('PL4-GN KD23-24'!$AD$11:$AD$490,B39,'PL4-GN KD23-24'!$U$11:$U$490)</f>
        <v>0</v>
      </c>
      <c r="Y39" s="276">
        <f t="shared" si="21"/>
        <v>38478</v>
      </c>
      <c r="Z39" s="276">
        <f t="shared" si="22"/>
        <v>38478</v>
      </c>
      <c r="AA39" s="4"/>
      <c r="AB39" s="79">
        <f>'PL4-GN KD23-24'!Y484</f>
        <v>10682</v>
      </c>
      <c r="AC39" s="79">
        <f>'PL4-GN KD23-24'!Z485</f>
        <v>9751</v>
      </c>
      <c r="AD39" s="79">
        <f>'PL4-GN KD23-24'!AA486</f>
        <v>18045</v>
      </c>
      <c r="AE39" s="110"/>
      <c r="AF39" s="88">
        <f t="shared" ref="AF39" si="45">S39/F39*100</f>
        <v>39.767715451427996</v>
      </c>
      <c r="AG39" s="35">
        <f t="shared" si="34"/>
        <v>10000</v>
      </c>
      <c r="AH39" s="35">
        <f t="shared" si="35"/>
        <v>0</v>
      </c>
      <c r="AI39" s="35"/>
      <c r="AJ39" s="35"/>
      <c r="AK39" s="35"/>
      <c r="AL39" s="35"/>
      <c r="AM39" s="35">
        <f t="shared" si="43"/>
        <v>10000</v>
      </c>
      <c r="AN39" s="35">
        <f t="shared" si="44"/>
        <v>10000</v>
      </c>
      <c r="AO39" s="35"/>
      <c r="AP39" s="35"/>
      <c r="AQ39" s="35"/>
      <c r="AR39" s="35">
        <v>10000</v>
      </c>
      <c r="AS39" s="35"/>
      <c r="AT39" s="39">
        <f t="shared" si="37"/>
        <v>2909</v>
      </c>
      <c r="AU39" s="251">
        <f t="shared" si="38"/>
        <v>2909</v>
      </c>
      <c r="AV39" s="272">
        <v>2909</v>
      </c>
      <c r="AW39" s="35"/>
      <c r="AX39" s="35"/>
      <c r="AY39" s="35"/>
      <c r="AZ39" s="39">
        <f t="shared" si="39"/>
        <v>0</v>
      </c>
      <c r="BA39" s="39">
        <f t="shared" si="40"/>
        <v>0</v>
      </c>
      <c r="BB39" s="35">
        <f>SUMIF('PL3-GN TUNG DA'!$AD$14:$AD$393,B39,'PL3-GN TUNG DA'!$X$14:$X$393)</f>
        <v>0</v>
      </c>
      <c r="BC39" s="35">
        <f>SUMIF('PL3-GN TUNG DA'!$AD$14:$AD$393,B39,'PL3-GN TUNG DA'!$Y$14:$Y$393)</f>
        <v>0</v>
      </c>
      <c r="BD39" s="35">
        <f>SUMIF('PL3-GN TUNG DA'!$AD$14:$AD$393,B39,'PL3-GN TUNG DA'!$Z$14:$Z$393)</f>
        <v>0</v>
      </c>
      <c r="BE39" s="35"/>
      <c r="BF39" s="35"/>
      <c r="BG39" s="252">
        <f t="shared" si="29"/>
        <v>29.09</v>
      </c>
    </row>
    <row r="40" spans="1:61" ht="36" hidden="1">
      <c r="A40" s="19"/>
      <c r="B40" s="28" t="s">
        <v>6</v>
      </c>
      <c r="C40" s="253">
        <f t="shared" si="31"/>
        <v>82200</v>
      </c>
      <c r="D40" s="253">
        <f t="shared" si="32"/>
        <v>7235</v>
      </c>
      <c r="E40" s="255">
        <f t="shared" si="13"/>
        <v>8.8017031630170308</v>
      </c>
      <c r="F40" s="275">
        <f t="shared" si="14"/>
        <v>0</v>
      </c>
      <c r="G40" s="35">
        <f t="shared" si="33"/>
        <v>0</v>
      </c>
      <c r="H40" s="35">
        <f>SUMIF('PL4-GN KD23-24'!$AD$11:$AD$489,B40,'PL4-GN KD23-24'!$E$11:$E$489)</f>
        <v>0</v>
      </c>
      <c r="I40" s="35">
        <f>SUMIF('PL4-GN KD23-24'!$AD$11:$AD$489,B40,'PL4-GN KD23-24'!$F$11:$F$489)</f>
        <v>0</v>
      </c>
      <c r="J40" s="35">
        <f>SUMIF('PL4-GN KD23-24'!$AD$11:$AD$489,B40,'PL4-GN KD23-24'!$G$11:$G$489)</f>
        <v>0</v>
      </c>
      <c r="K40" s="35">
        <f>SUMIF('PL4-GN KD23-24'!$AD$11:$AD$489,B40,'PL4-GN KD23-24'!$H$11:$H$489)</f>
        <v>0</v>
      </c>
      <c r="L40" s="39"/>
      <c r="M40" s="28"/>
      <c r="N40" s="28"/>
      <c r="O40" s="28"/>
      <c r="P40" s="28"/>
      <c r="Q40" s="28"/>
      <c r="R40" s="28"/>
      <c r="S40" s="210">
        <f t="shared" si="20"/>
        <v>0</v>
      </c>
      <c r="T40" s="210">
        <f t="shared" si="30"/>
        <v>0</v>
      </c>
      <c r="U40" s="35">
        <f>SUMIF('PL4-GN KD23-24'!$AD$11:$AD$490,B40,'PL4-GN KD23-24'!$R$11:R515)</f>
        <v>0</v>
      </c>
      <c r="V40" s="35">
        <f>SUMIF('PL4-GN KD23-24'!$AD$11:$AD$490,B40,'PL4-GN KD23-24'!$S$11:$S$490)</f>
        <v>0</v>
      </c>
      <c r="W40" s="35">
        <f>SUMIF('PL4-GN KD23-24'!$AD$11:$AD$490,B40,'PL4-GN KD23-24'!$T$11:$T$490)</f>
        <v>0</v>
      </c>
      <c r="X40" s="35">
        <f>SUMIF('PL4-GN KD23-24'!$AD$11:$AD$490,B40,'PL4-GN KD23-24'!$U$11:$U$490)</f>
        <v>0</v>
      </c>
      <c r="Y40" s="276">
        <f t="shared" ref="Y40:Y44" si="46">Z40+AE40</f>
        <v>0</v>
      </c>
      <c r="Z40" s="276">
        <f t="shared" ref="Z40:Z44" si="47">SUM(AA40:AD40)</f>
        <v>0</v>
      </c>
      <c r="AA40" s="28"/>
      <c r="AB40" s="28"/>
      <c r="AC40" s="28"/>
      <c r="AD40" s="28"/>
      <c r="AE40" s="28"/>
      <c r="AF40" s="28"/>
      <c r="AG40" s="35">
        <f t="shared" si="34"/>
        <v>82200</v>
      </c>
      <c r="AH40" s="35">
        <f t="shared" si="35"/>
        <v>82200</v>
      </c>
      <c r="AI40" s="35"/>
      <c r="AJ40" s="35"/>
      <c r="AK40" s="35"/>
      <c r="AL40" s="35">
        <f>'PL3-GN TUNG DA'!H17</f>
        <v>82200</v>
      </c>
      <c r="AM40" s="35">
        <f t="shared" si="43"/>
        <v>0</v>
      </c>
      <c r="AN40" s="35">
        <f t="shared" si="44"/>
        <v>0</v>
      </c>
      <c r="AO40" s="35"/>
      <c r="AP40" s="35"/>
      <c r="AQ40" s="35"/>
      <c r="AR40" s="35"/>
      <c r="AS40" s="35"/>
      <c r="AT40" s="39">
        <f t="shared" si="37"/>
        <v>7235</v>
      </c>
      <c r="AU40" s="39">
        <f t="shared" si="38"/>
        <v>7235</v>
      </c>
      <c r="AV40" s="35"/>
      <c r="AW40" s="35"/>
      <c r="AX40" s="35"/>
      <c r="AY40" s="35">
        <f>'PL3-GN TUNG DA'!U17</f>
        <v>7235</v>
      </c>
      <c r="AZ40" s="34">
        <f t="shared" si="39"/>
        <v>0</v>
      </c>
      <c r="BA40" s="34">
        <f t="shared" si="40"/>
        <v>0</v>
      </c>
      <c r="BB40" s="35">
        <f>SUMIF('PL3-GN TUNG DA'!$AD$14:$AD$393,B40,'PL3-GN TUNG DA'!$X$14:$X$393)</f>
        <v>0</v>
      </c>
      <c r="BC40" s="35">
        <f>SUMIF('PL3-GN TUNG DA'!$AD$14:$AD$393,B40,'PL3-GN TUNG DA'!$Y$14:$Y$393)</f>
        <v>0</v>
      </c>
      <c r="BD40" s="35">
        <f>SUMIF('PL3-GN TUNG DA'!$AD$14:$AD$393,B40,'PL3-GN TUNG DA'!$Z$14:$Z$393)</f>
        <v>0</v>
      </c>
      <c r="BE40" s="35"/>
      <c r="BF40" s="35"/>
      <c r="BG40" s="116">
        <f t="shared" si="29"/>
        <v>8.8017031630170308</v>
      </c>
    </row>
    <row r="41" spans="1:61" ht="10.5" customHeight="1">
      <c r="A41" s="45"/>
      <c r="B41" s="45"/>
      <c r="C41" s="45"/>
      <c r="D41" s="45"/>
      <c r="E41" s="45"/>
      <c r="F41" s="45"/>
      <c r="G41" s="45"/>
      <c r="H41" s="45"/>
      <c r="I41" s="45"/>
      <c r="J41" s="45"/>
      <c r="K41" s="45"/>
      <c r="L41" s="45"/>
      <c r="M41" s="45"/>
      <c r="N41" s="45"/>
      <c r="O41" s="45"/>
      <c r="P41" s="45"/>
      <c r="Q41" s="45"/>
      <c r="R41" s="45"/>
      <c r="S41" s="45"/>
      <c r="T41" s="45"/>
      <c r="U41" s="45"/>
      <c r="V41" s="45"/>
      <c r="W41" s="45"/>
      <c r="X41" s="45"/>
      <c r="Y41" s="276">
        <f t="shared" si="46"/>
        <v>0</v>
      </c>
      <c r="Z41" s="276">
        <f t="shared" si="47"/>
        <v>0</v>
      </c>
      <c r="AA41" s="45"/>
      <c r="AB41" s="45"/>
      <c r="AC41" s="45"/>
      <c r="AD41" s="45"/>
      <c r="AE41" s="45"/>
      <c r="AF41" s="45"/>
      <c r="AG41" s="35"/>
      <c r="AH41" s="35"/>
      <c r="AI41" s="35"/>
      <c r="AJ41" s="35"/>
      <c r="AK41" s="35"/>
      <c r="AL41" s="35"/>
      <c r="AM41" s="35"/>
      <c r="AN41" s="35"/>
      <c r="AO41" s="35"/>
      <c r="AP41" s="35"/>
      <c r="AQ41" s="35"/>
      <c r="AR41" s="35"/>
      <c r="AS41" s="35"/>
      <c r="AT41" s="39"/>
      <c r="AU41" s="39"/>
      <c r="AV41" s="35"/>
      <c r="AW41" s="35"/>
      <c r="AX41" s="35"/>
      <c r="AY41" s="35"/>
      <c r="AZ41" s="35"/>
      <c r="BA41" s="34"/>
      <c r="BB41" s="35"/>
      <c r="BC41" s="35"/>
      <c r="BD41" s="35"/>
      <c r="BE41" s="35"/>
      <c r="BF41" s="35"/>
      <c r="BG41" s="116"/>
    </row>
    <row r="42" spans="1:61">
      <c r="A42" s="20" t="s">
        <v>21</v>
      </c>
      <c r="B42" s="44" t="s">
        <v>329</v>
      </c>
      <c r="C42" s="254">
        <f t="shared" ref="C42:C105" si="48">F42+AG42</f>
        <v>3187733</v>
      </c>
      <c r="D42" s="254">
        <f t="shared" ref="D42:D105" si="49">S42+AT42</f>
        <v>794412</v>
      </c>
      <c r="E42" s="115">
        <f t="shared" ref="E42:E105" si="50">D42/C42*100</f>
        <v>24.920907742273272</v>
      </c>
      <c r="F42" s="254">
        <f>F43+F49+F55+F63+F71+F77+F82+F88+F96+F102+F108</f>
        <v>438699</v>
      </c>
      <c r="G42" s="254">
        <f t="shared" ref="G42:R42" si="51">G43+G49+G55+G63+G71+G77+G82+G88+G96+G102+G108</f>
        <v>73904</v>
      </c>
      <c r="H42" s="254">
        <f t="shared" si="51"/>
        <v>38633</v>
      </c>
      <c r="I42" s="254">
        <f t="shared" si="51"/>
        <v>35271</v>
      </c>
      <c r="J42" s="254">
        <f t="shared" si="51"/>
        <v>0</v>
      </c>
      <c r="K42" s="254">
        <f t="shared" si="51"/>
        <v>0</v>
      </c>
      <c r="L42" s="254">
        <f t="shared" si="51"/>
        <v>364795</v>
      </c>
      <c r="M42" s="254">
        <f t="shared" si="51"/>
        <v>255945</v>
      </c>
      <c r="N42" s="254">
        <f t="shared" si="51"/>
        <v>255945</v>
      </c>
      <c r="O42" s="254">
        <f t="shared" si="51"/>
        <v>0</v>
      </c>
      <c r="P42" s="254">
        <f t="shared" si="51"/>
        <v>0</v>
      </c>
      <c r="Q42" s="254">
        <f t="shared" si="51"/>
        <v>0</v>
      </c>
      <c r="R42" s="254">
        <f t="shared" si="51"/>
        <v>108850</v>
      </c>
      <c r="S42" s="254">
        <f t="shared" ref="S42:AE42" si="52">S43+S49+S55+S63+S71+S77+S82+S88+S96+S102+S108</f>
        <v>23721</v>
      </c>
      <c r="T42" s="254">
        <f t="shared" si="52"/>
        <v>10078</v>
      </c>
      <c r="U42" s="254">
        <f t="shared" si="52"/>
        <v>2793</v>
      </c>
      <c r="V42" s="254">
        <f t="shared" si="52"/>
        <v>7285</v>
      </c>
      <c r="W42" s="254">
        <f t="shared" si="52"/>
        <v>0</v>
      </c>
      <c r="X42" s="254">
        <f t="shared" si="52"/>
        <v>0</v>
      </c>
      <c r="Y42" s="254">
        <f t="shared" si="52"/>
        <v>13643</v>
      </c>
      <c r="Z42" s="254">
        <f t="shared" si="52"/>
        <v>2326</v>
      </c>
      <c r="AA42" s="254">
        <f t="shared" si="52"/>
        <v>2326</v>
      </c>
      <c r="AB42" s="254">
        <f t="shared" si="52"/>
        <v>0</v>
      </c>
      <c r="AC42" s="254">
        <f t="shared" si="52"/>
        <v>0</v>
      </c>
      <c r="AD42" s="254">
        <f t="shared" si="52"/>
        <v>0</v>
      </c>
      <c r="AE42" s="254">
        <f t="shared" si="52"/>
        <v>11317</v>
      </c>
      <c r="AF42" s="89">
        <f t="shared" ref="AF42:AF44" si="53">S42/F42*100</f>
        <v>5.4071242469210095</v>
      </c>
      <c r="AG42" s="34">
        <f t="shared" ref="AG42:BF42" si="54">AG43+AG49+AG55+AG63+AG71+AG77+AG82+AG88+AG96+AG102+AG108</f>
        <v>2749034</v>
      </c>
      <c r="AH42" s="34">
        <f t="shared" si="54"/>
        <v>1978269</v>
      </c>
      <c r="AI42" s="34">
        <f t="shared" si="54"/>
        <v>537710</v>
      </c>
      <c r="AJ42" s="34">
        <f t="shared" si="54"/>
        <v>1080559</v>
      </c>
      <c r="AK42" s="34">
        <f t="shared" si="54"/>
        <v>360000</v>
      </c>
      <c r="AL42" s="34">
        <f t="shared" si="54"/>
        <v>0</v>
      </c>
      <c r="AM42" s="34">
        <f t="shared" si="54"/>
        <v>770765</v>
      </c>
      <c r="AN42" s="34">
        <f t="shared" si="54"/>
        <v>770765</v>
      </c>
      <c r="AO42" s="34">
        <f t="shared" si="54"/>
        <v>474605</v>
      </c>
      <c r="AP42" s="34">
        <f t="shared" si="54"/>
        <v>56152</v>
      </c>
      <c r="AQ42" s="34">
        <f t="shared" si="54"/>
        <v>35183</v>
      </c>
      <c r="AR42" s="34">
        <f t="shared" si="54"/>
        <v>204825</v>
      </c>
      <c r="AS42" s="34">
        <f t="shared" si="54"/>
        <v>0</v>
      </c>
      <c r="AT42" s="34">
        <f t="shared" si="54"/>
        <v>770691</v>
      </c>
      <c r="AU42" s="34">
        <f t="shared" si="54"/>
        <v>521618</v>
      </c>
      <c r="AV42" s="34">
        <f t="shared" si="54"/>
        <v>174615</v>
      </c>
      <c r="AW42" s="34">
        <f t="shared" si="54"/>
        <v>251851</v>
      </c>
      <c r="AX42" s="34">
        <f t="shared" si="54"/>
        <v>95152</v>
      </c>
      <c r="AY42" s="34">
        <f t="shared" si="54"/>
        <v>0</v>
      </c>
      <c r="AZ42" s="34">
        <f t="shared" si="54"/>
        <v>249073</v>
      </c>
      <c r="BA42" s="34">
        <f t="shared" si="54"/>
        <v>249073</v>
      </c>
      <c r="BB42" s="34">
        <f t="shared" si="54"/>
        <v>114117</v>
      </c>
      <c r="BC42" s="34">
        <f t="shared" si="54"/>
        <v>41338</v>
      </c>
      <c r="BD42" s="34">
        <f t="shared" si="54"/>
        <v>2634</v>
      </c>
      <c r="BE42" s="34">
        <f t="shared" si="54"/>
        <v>90984</v>
      </c>
      <c r="BF42" s="34">
        <f t="shared" si="54"/>
        <v>0</v>
      </c>
      <c r="BG42" s="115">
        <f t="shared" si="29"/>
        <v>28.034975194923017</v>
      </c>
    </row>
    <row r="43" spans="1:61">
      <c r="A43" s="20">
        <v>1</v>
      </c>
      <c r="B43" s="44" t="s">
        <v>330</v>
      </c>
      <c r="C43" s="254">
        <f t="shared" si="48"/>
        <v>400620</v>
      </c>
      <c r="D43" s="254">
        <f t="shared" si="49"/>
        <v>143047</v>
      </c>
      <c r="E43" s="115">
        <f t="shared" si="50"/>
        <v>35.706405072138189</v>
      </c>
      <c r="F43" s="254">
        <f>F44+F45+F48</f>
        <v>121311</v>
      </c>
      <c r="G43" s="254">
        <f t="shared" ref="G43:R43" si="55">G44+G45+G48</f>
        <v>6516</v>
      </c>
      <c r="H43" s="254">
        <f t="shared" si="55"/>
        <v>6516</v>
      </c>
      <c r="I43" s="254">
        <f t="shared" si="55"/>
        <v>0</v>
      </c>
      <c r="J43" s="254">
        <f t="shared" si="55"/>
        <v>0</v>
      </c>
      <c r="K43" s="254">
        <f t="shared" si="55"/>
        <v>0</v>
      </c>
      <c r="L43" s="254">
        <f t="shared" si="55"/>
        <v>114795</v>
      </c>
      <c r="M43" s="254">
        <f t="shared" si="55"/>
        <v>5945</v>
      </c>
      <c r="N43" s="254">
        <f t="shared" si="55"/>
        <v>5945</v>
      </c>
      <c r="O43" s="254">
        <f t="shared" si="55"/>
        <v>0</v>
      </c>
      <c r="P43" s="254">
        <f t="shared" si="55"/>
        <v>0</v>
      </c>
      <c r="Q43" s="254">
        <f t="shared" si="55"/>
        <v>0</v>
      </c>
      <c r="R43" s="254">
        <f t="shared" si="55"/>
        <v>108850</v>
      </c>
      <c r="S43" s="254">
        <f t="shared" ref="S43:AE43" si="56">S44+S45+S48</f>
        <v>13643</v>
      </c>
      <c r="T43" s="254">
        <f t="shared" si="56"/>
        <v>0</v>
      </c>
      <c r="U43" s="254">
        <f t="shared" si="56"/>
        <v>0</v>
      </c>
      <c r="V43" s="254">
        <f t="shared" si="56"/>
        <v>0</v>
      </c>
      <c r="W43" s="254">
        <f t="shared" si="56"/>
        <v>0</v>
      </c>
      <c r="X43" s="254">
        <f t="shared" si="56"/>
        <v>0</v>
      </c>
      <c r="Y43" s="254">
        <f t="shared" si="56"/>
        <v>13643</v>
      </c>
      <c r="Z43" s="254">
        <f t="shared" si="56"/>
        <v>2326</v>
      </c>
      <c r="AA43" s="254">
        <f t="shared" si="56"/>
        <v>2326</v>
      </c>
      <c r="AB43" s="254">
        <f t="shared" si="56"/>
        <v>0</v>
      </c>
      <c r="AC43" s="254">
        <f t="shared" si="56"/>
        <v>0</v>
      </c>
      <c r="AD43" s="254">
        <f t="shared" si="56"/>
        <v>0</v>
      </c>
      <c r="AE43" s="254">
        <f t="shared" si="56"/>
        <v>11317</v>
      </c>
      <c r="AF43" s="89">
        <f t="shared" si="53"/>
        <v>11.246300830097848</v>
      </c>
      <c r="AG43" s="34">
        <f t="shared" ref="AG43:BF43" si="57">AG44+AG45+AG48</f>
        <v>279309</v>
      </c>
      <c r="AH43" s="34">
        <f t="shared" si="57"/>
        <v>277930</v>
      </c>
      <c r="AI43" s="34">
        <f t="shared" si="57"/>
        <v>99317</v>
      </c>
      <c r="AJ43" s="34">
        <f t="shared" si="57"/>
        <v>28613</v>
      </c>
      <c r="AK43" s="34">
        <f t="shared" si="57"/>
        <v>150000</v>
      </c>
      <c r="AL43" s="34">
        <f t="shared" si="57"/>
        <v>0</v>
      </c>
      <c r="AM43" s="34">
        <f t="shared" si="57"/>
        <v>1379</v>
      </c>
      <c r="AN43" s="34">
        <f t="shared" si="57"/>
        <v>1379</v>
      </c>
      <c r="AO43" s="34">
        <f t="shared" si="57"/>
        <v>0</v>
      </c>
      <c r="AP43" s="34">
        <f t="shared" si="57"/>
        <v>0</v>
      </c>
      <c r="AQ43" s="34">
        <f t="shared" si="57"/>
        <v>0</v>
      </c>
      <c r="AR43" s="34">
        <f t="shared" si="57"/>
        <v>1379</v>
      </c>
      <c r="AS43" s="34">
        <f t="shared" si="57"/>
        <v>0</v>
      </c>
      <c r="AT43" s="34">
        <f t="shared" si="57"/>
        <v>129404</v>
      </c>
      <c r="AU43" s="34">
        <f t="shared" si="57"/>
        <v>128074</v>
      </c>
      <c r="AV43" s="34">
        <f t="shared" si="57"/>
        <v>47622</v>
      </c>
      <c r="AW43" s="34">
        <f t="shared" si="57"/>
        <v>24817</v>
      </c>
      <c r="AX43" s="34">
        <f t="shared" si="57"/>
        <v>55635</v>
      </c>
      <c r="AY43" s="34">
        <f t="shared" si="57"/>
        <v>0</v>
      </c>
      <c r="AZ43" s="34">
        <f t="shared" si="57"/>
        <v>1330</v>
      </c>
      <c r="BA43" s="34">
        <f t="shared" si="57"/>
        <v>1330</v>
      </c>
      <c r="BB43" s="34">
        <f t="shared" si="57"/>
        <v>0</v>
      </c>
      <c r="BC43" s="34">
        <f t="shared" si="57"/>
        <v>0</v>
      </c>
      <c r="BD43" s="34">
        <f t="shared" si="57"/>
        <v>0</v>
      </c>
      <c r="BE43" s="34">
        <f t="shared" si="57"/>
        <v>1330</v>
      </c>
      <c r="BF43" s="34">
        <f t="shared" si="57"/>
        <v>0</v>
      </c>
      <c r="BG43" s="115">
        <f t="shared" si="29"/>
        <v>46.33005023110605</v>
      </c>
    </row>
    <row r="44" spans="1:61">
      <c r="A44" s="19"/>
      <c r="B44" s="45" t="s">
        <v>336</v>
      </c>
      <c r="C44" s="253">
        <f t="shared" si="48"/>
        <v>116174</v>
      </c>
      <c r="D44" s="253">
        <f t="shared" si="49"/>
        <v>14973</v>
      </c>
      <c r="E44" s="255">
        <f t="shared" si="50"/>
        <v>12.888425981717081</v>
      </c>
      <c r="F44" s="275">
        <f>G44+L44</f>
        <v>114795</v>
      </c>
      <c r="G44" s="255"/>
      <c r="H44" s="35">
        <f>SUMIF('PL4-GN KD23-24'!$AD$11:$AD$489,B44,'PL4-GN KD23-24'!$E$11:$E$489)</f>
        <v>0</v>
      </c>
      <c r="I44" s="35">
        <f>SUMIF('PL4-GN KD23-24'!$AD$11:$AD$489,B44,'PL4-GN KD23-24'!$F$11:$F$489)</f>
        <v>0</v>
      </c>
      <c r="J44" s="35">
        <f>SUMIF('PL4-GN KD23-24'!$AD$11:$AD$489,B44,'PL4-GN KD23-24'!$G$11:$G$489)</f>
        <v>0</v>
      </c>
      <c r="K44" s="35">
        <f>SUMIF('PL4-GN KD23-24'!$AD$11:$AD$489,B44,'PL4-GN KD23-24'!$H$11:$H$489)</f>
        <v>0</v>
      </c>
      <c r="L44" s="275">
        <f t="shared" ref="L44" si="58">M44+R44</f>
        <v>114795</v>
      </c>
      <c r="M44" s="276">
        <f t="shared" ref="M44" si="59">SUM(N44:Q44)</f>
        <v>5945</v>
      </c>
      <c r="N44" s="35">
        <f>SUMIF('PL4-GN KD23-24'!$AD$11:$AD$490,"Ban QLDA nâng cấp đô thị LX",'PL4-GN KD23-24'!K11:K490)</f>
        <v>5945</v>
      </c>
      <c r="O44" s="45"/>
      <c r="P44" s="45"/>
      <c r="Q44" s="45"/>
      <c r="R44" s="79">
        <v>108850</v>
      </c>
      <c r="S44" s="276">
        <f t="shared" ref="S44:S105" si="60">T44+Y44</f>
        <v>13643</v>
      </c>
      <c r="T44" s="276">
        <f t="shared" ref="T44:T105" si="61">SUM(U44:X44)</f>
        <v>0</v>
      </c>
      <c r="U44" s="45"/>
      <c r="V44" s="45"/>
      <c r="W44" s="45"/>
      <c r="X44" s="45"/>
      <c r="Y44" s="276">
        <f t="shared" si="46"/>
        <v>13643</v>
      </c>
      <c r="Z44" s="276">
        <f t="shared" si="47"/>
        <v>2326</v>
      </c>
      <c r="AA44" s="79">
        <v>2326</v>
      </c>
      <c r="AB44" s="79"/>
      <c r="AC44" s="79"/>
      <c r="AD44" s="79"/>
      <c r="AE44" s="79">
        <v>11317</v>
      </c>
      <c r="AF44" s="246">
        <f t="shared" si="53"/>
        <v>11.88466396620062</v>
      </c>
      <c r="AG44" s="35">
        <f t="shared" ref="AG44" si="62">AI44+AJ44+AK44+AL44+AN44+AS44</f>
        <v>1379</v>
      </c>
      <c r="AH44" s="35">
        <f t="shared" ref="AH44" si="63">AI44+AJ44+AK44+AL44</f>
        <v>0</v>
      </c>
      <c r="AI44" s="35"/>
      <c r="AJ44" s="35"/>
      <c r="AK44" s="35">
        <f>SUMIF('PL3-GN TUNG DA'!$AD$14:$AD$393,#REF!,'PL3-GN TUNG DA'!$G$14:$G$393)</f>
        <v>0</v>
      </c>
      <c r="AL44" s="35">
        <f>SUMIF('PL3-GN TUNG DA'!$AD$14:$AD$393,#REF!,'PL3-GN TUNG DA'!$H$14:$H$393)</f>
        <v>0</v>
      </c>
      <c r="AM44" s="35">
        <f t="shared" ref="AM44" si="64">AN44+AS44</f>
        <v>1379</v>
      </c>
      <c r="AN44" s="35">
        <f t="shared" ref="AN44:AN48" si="65">AO44+AP44+AQ44+AR44</f>
        <v>1379</v>
      </c>
      <c r="AO44" s="35"/>
      <c r="AP44" s="35"/>
      <c r="AQ44" s="35">
        <f>SUMIF('PL3-GN TUNG DA'!$AD$14:$AD$393,"UBND TP.Long Xuyên",'PL3-GN TUNG DA'!$M$14:$M$393)</f>
        <v>0</v>
      </c>
      <c r="AR44" s="35">
        <f>SUMIF('PL3-GN TUNG DA'!$AD$14:$AD$393,"UBND TP.Long Xuyên",'PL3-GN TUNG DA'!$N$14:$N$393)</f>
        <v>1379</v>
      </c>
      <c r="AS44" s="35">
        <f>SUMIF('PL3-GN TUNG DA'!$AD$14:$AD$393,#REF!,'PL3-GN TUNG DA'!$O$14:$O$393)</f>
        <v>0</v>
      </c>
      <c r="AT44" s="39">
        <f t="shared" ref="AT44" si="66">AU44+AZ44</f>
        <v>1330</v>
      </c>
      <c r="AU44" s="39">
        <f t="shared" ref="AU44" si="67">AV44+AW44+AX44+AY44</f>
        <v>0</v>
      </c>
      <c r="AV44" s="35"/>
      <c r="AW44" s="35"/>
      <c r="AX44" s="35"/>
      <c r="AY44" s="35"/>
      <c r="AZ44" s="34">
        <f t="shared" ref="AZ44" si="68">BA44+BF44</f>
        <v>1330</v>
      </c>
      <c r="BA44" s="34">
        <f t="shared" ref="BA44" si="69">BB44+BC44+BD44+BE44</f>
        <v>1330</v>
      </c>
      <c r="BB44" s="35"/>
      <c r="BC44" s="35"/>
      <c r="BD44" s="35"/>
      <c r="BE44" s="35">
        <f>SUMIF('PL3-GN TUNG DA'!$AD$14:$AD$393,"UBND TP.Long Xuyên",'PL3-GN TUNG DA'!AA$14:AA$393)</f>
        <v>1330</v>
      </c>
      <c r="BF44" s="35"/>
      <c r="BG44" s="116">
        <f t="shared" si="29"/>
        <v>96.44670050761421</v>
      </c>
      <c r="BI44" s="57"/>
    </row>
    <row r="45" spans="1:61" ht="44.25" customHeight="1">
      <c r="A45" s="19"/>
      <c r="B45" s="5" t="s">
        <v>337</v>
      </c>
      <c r="C45" s="253">
        <f t="shared" si="48"/>
        <v>40421</v>
      </c>
      <c r="D45" s="253">
        <f t="shared" si="49"/>
        <v>24817</v>
      </c>
      <c r="E45" s="255">
        <f t="shared" si="50"/>
        <v>61.396303901437378</v>
      </c>
      <c r="F45" s="35">
        <f t="shared" ref="F45:F107" si="70">G45+L45</f>
        <v>0</v>
      </c>
      <c r="G45" s="35">
        <f t="shared" ref="G45:G107" si="71">SUM(H45:K45)</f>
        <v>0</v>
      </c>
      <c r="H45" s="255"/>
      <c r="I45" s="255"/>
      <c r="J45" s="255"/>
      <c r="K45" s="255"/>
      <c r="L45" s="255"/>
      <c r="M45" s="5"/>
      <c r="N45" s="5"/>
      <c r="O45" s="5"/>
      <c r="P45" s="5"/>
      <c r="Q45" s="5"/>
      <c r="R45" s="5"/>
      <c r="S45" s="276">
        <f t="shared" si="60"/>
        <v>0</v>
      </c>
      <c r="T45" s="276">
        <f t="shared" si="61"/>
        <v>0</v>
      </c>
      <c r="U45" s="5"/>
      <c r="V45" s="5"/>
      <c r="W45" s="5"/>
      <c r="X45" s="5"/>
      <c r="Y45" s="5"/>
      <c r="Z45" s="5"/>
      <c r="AA45" s="5"/>
      <c r="AB45" s="5"/>
      <c r="AC45" s="5"/>
      <c r="AD45" s="5"/>
      <c r="AE45" s="5"/>
      <c r="AF45" s="5"/>
      <c r="AG45" s="35">
        <f>AG46+AG47</f>
        <v>40421</v>
      </c>
      <c r="AH45" s="35">
        <f t="shared" ref="AH45:BE45" si="72">AH46+AH47</f>
        <v>40421</v>
      </c>
      <c r="AI45" s="35">
        <f t="shared" si="72"/>
        <v>11808</v>
      </c>
      <c r="AJ45" s="35">
        <f t="shared" si="72"/>
        <v>28613</v>
      </c>
      <c r="AK45" s="35">
        <f t="shared" si="72"/>
        <v>0</v>
      </c>
      <c r="AL45" s="35">
        <f t="shared" si="72"/>
        <v>0</v>
      </c>
      <c r="AM45" s="35">
        <f t="shared" si="72"/>
        <v>0</v>
      </c>
      <c r="AN45" s="35">
        <f t="shared" si="72"/>
        <v>0</v>
      </c>
      <c r="AO45" s="35">
        <f t="shared" si="72"/>
        <v>0</v>
      </c>
      <c r="AP45" s="35">
        <f t="shared" si="72"/>
        <v>0</v>
      </c>
      <c r="AQ45" s="35">
        <f t="shared" si="72"/>
        <v>0</v>
      </c>
      <c r="AR45" s="35">
        <f t="shared" si="72"/>
        <v>0</v>
      </c>
      <c r="AS45" s="35">
        <f t="shared" si="72"/>
        <v>0</v>
      </c>
      <c r="AT45" s="35">
        <f t="shared" si="72"/>
        <v>24817</v>
      </c>
      <c r="AU45" s="35">
        <f t="shared" si="72"/>
        <v>24817</v>
      </c>
      <c r="AV45" s="35">
        <f t="shared" si="72"/>
        <v>0</v>
      </c>
      <c r="AW45" s="35">
        <f t="shared" si="72"/>
        <v>24817</v>
      </c>
      <c r="AX45" s="35">
        <f t="shared" si="72"/>
        <v>0</v>
      </c>
      <c r="AY45" s="35">
        <f t="shared" si="72"/>
        <v>0</v>
      </c>
      <c r="AZ45" s="35">
        <f t="shared" si="72"/>
        <v>0</v>
      </c>
      <c r="BA45" s="35">
        <f t="shared" si="72"/>
        <v>0</v>
      </c>
      <c r="BB45" s="35">
        <f t="shared" si="72"/>
        <v>0</v>
      </c>
      <c r="BC45" s="35">
        <f t="shared" si="72"/>
        <v>0</v>
      </c>
      <c r="BD45" s="35">
        <f t="shared" si="72"/>
        <v>0</v>
      </c>
      <c r="BE45" s="35">
        <f t="shared" si="72"/>
        <v>0</v>
      </c>
      <c r="BF45" s="35"/>
      <c r="BG45" s="116">
        <f t="shared" si="29"/>
        <v>61.396303901437378</v>
      </c>
    </row>
    <row r="46" spans="1:61" s="74" customFormat="1" ht="24" hidden="1" customHeight="1">
      <c r="A46" s="46"/>
      <c r="B46" s="73" t="s">
        <v>426</v>
      </c>
      <c r="C46" s="253">
        <f t="shared" si="48"/>
        <v>0</v>
      </c>
      <c r="D46" s="253">
        <f t="shared" si="49"/>
        <v>0</v>
      </c>
      <c r="E46" s="255"/>
      <c r="F46" s="35">
        <f t="shared" si="70"/>
        <v>0</v>
      </c>
      <c r="G46" s="35">
        <f t="shared" si="71"/>
        <v>0</v>
      </c>
      <c r="H46" s="35">
        <f>SUMIF('PL4-GN KD23-24'!$AD$11:$AD$489,B46,'PL4-GN KD23-24'!$E$11:$E$489)</f>
        <v>0</v>
      </c>
      <c r="I46" s="35">
        <f>SUMIF('PL4-GN KD23-24'!$AD$11:$AD$489,B46,'PL4-GN KD23-24'!$F$11:$F$489)</f>
        <v>0</v>
      </c>
      <c r="J46" s="35">
        <f>SUMIF('PL4-GN KD23-24'!$AD$11:$AD$489,B46,'PL4-GN KD23-24'!$G$11:$G$489)</f>
        <v>0</v>
      </c>
      <c r="K46" s="35">
        <f>SUMIF('PL4-GN KD23-24'!$AD$11:$AD$489,B46,'PL4-GN KD23-24'!$H$11:$H$489)</f>
        <v>0</v>
      </c>
      <c r="L46" s="255"/>
      <c r="M46" s="73"/>
      <c r="N46" s="73"/>
      <c r="O46" s="73"/>
      <c r="P46" s="73"/>
      <c r="Q46" s="73"/>
      <c r="R46" s="73"/>
      <c r="S46" s="276">
        <f t="shared" si="60"/>
        <v>0</v>
      </c>
      <c r="T46" s="276">
        <f t="shared" si="61"/>
        <v>0</v>
      </c>
      <c r="U46" s="73"/>
      <c r="V46" s="73"/>
      <c r="W46" s="73"/>
      <c r="X46" s="73"/>
      <c r="Y46" s="73"/>
      <c r="Z46" s="73"/>
      <c r="AA46" s="73"/>
      <c r="AB46" s="73"/>
      <c r="AC46" s="73"/>
      <c r="AD46" s="73"/>
      <c r="AE46" s="73"/>
      <c r="AF46" s="73"/>
      <c r="AG46" s="36">
        <f t="shared" ref="AG46" si="73">AI46+AJ46+AK46+AL46+AN46+AS46</f>
        <v>0</v>
      </c>
      <c r="AH46" s="36">
        <f t="shared" ref="AH46:AH48" si="74">AI46+AJ46+AK46+AL46</f>
        <v>0</v>
      </c>
      <c r="AI46" s="36">
        <f>SUMIF('PL3-GN TUNG DA'!$AD$14:$AD$393,"UBND TP.Long Xuyên",'PL3-GN TUNG DA'!$E$14:$E$393)</f>
        <v>0</v>
      </c>
      <c r="AJ46" s="36">
        <f>SUMIF('PL3-GN TUNG DA'!$AD$14:$AD$393,"UBND TP.Long Xuyên",'PL3-GN TUNG DA'!$F$14:$F$393)</f>
        <v>0</v>
      </c>
      <c r="AK46" s="36"/>
      <c r="AL46" s="36"/>
      <c r="AM46" s="36"/>
      <c r="AN46" s="36">
        <f t="shared" si="65"/>
        <v>0</v>
      </c>
      <c r="AO46" s="36"/>
      <c r="AP46" s="36"/>
      <c r="AQ46" s="36"/>
      <c r="AR46" s="36"/>
      <c r="AS46" s="36"/>
      <c r="AT46" s="36">
        <f t="shared" ref="AT46:AT47" si="75">AU46+AZ46</f>
        <v>0</v>
      </c>
      <c r="AU46" s="36">
        <f t="shared" ref="AU46:AU47" si="76">AV46+AW46+AX46+AY46</f>
        <v>0</v>
      </c>
      <c r="AV46" s="36"/>
      <c r="AW46" s="36">
        <f>SUMIF('PL3-GN TUNG DA'!$AD$14:$AD$393,"UBND TP.Long Xuyên",'PL3-GN TUNG DA'!$S$14:$S$393)</f>
        <v>0</v>
      </c>
      <c r="AX46" s="36"/>
      <c r="AY46" s="36"/>
      <c r="AZ46" s="38">
        <f t="shared" ref="AZ46:AZ47" si="77">BA46+BF46</f>
        <v>0</v>
      </c>
      <c r="BA46" s="38">
        <f t="shared" ref="BA46:BA47" si="78">BB46+BC46+BD46+BE46</f>
        <v>0</v>
      </c>
      <c r="BB46" s="36"/>
      <c r="BC46" s="36"/>
      <c r="BD46" s="36"/>
      <c r="BE46" s="36"/>
      <c r="BF46" s="36"/>
      <c r="BG46" s="117"/>
    </row>
    <row r="47" spans="1:61" s="74" customFormat="1" hidden="1">
      <c r="A47" s="46"/>
      <c r="B47" s="73" t="s">
        <v>427</v>
      </c>
      <c r="C47" s="253">
        <f t="shared" si="48"/>
        <v>40421</v>
      </c>
      <c r="D47" s="253">
        <f t="shared" si="49"/>
        <v>24817</v>
      </c>
      <c r="E47" s="117">
        <f t="shared" si="50"/>
        <v>61.396303901437378</v>
      </c>
      <c r="F47" s="35">
        <f t="shared" si="70"/>
        <v>0</v>
      </c>
      <c r="G47" s="35">
        <f t="shared" si="71"/>
        <v>0</v>
      </c>
      <c r="H47" s="35">
        <f>SUMIF('PL4-GN KD23-24'!$AD$11:$AD$489,B47,'PL4-GN KD23-24'!$E$11:$E$489)</f>
        <v>0</v>
      </c>
      <c r="I47" s="35">
        <f>SUMIF('PL4-GN KD23-24'!$AD$11:$AD$489,B47,'PL4-GN KD23-24'!$F$11:$F$489)</f>
        <v>0</v>
      </c>
      <c r="J47" s="35">
        <f>SUMIF('PL4-GN KD23-24'!$AD$11:$AD$489,B47,'PL4-GN KD23-24'!$G$11:$G$489)</f>
        <v>0</v>
      </c>
      <c r="K47" s="35">
        <f>SUMIF('PL4-GN KD23-24'!$AD$11:$AD$489,B47,'PL4-GN KD23-24'!$H$11:$H$489)</f>
        <v>0</v>
      </c>
      <c r="L47" s="117"/>
      <c r="M47" s="73"/>
      <c r="N47" s="73"/>
      <c r="O47" s="73"/>
      <c r="P47" s="73"/>
      <c r="Q47" s="73"/>
      <c r="R47" s="73"/>
      <c r="S47" s="276">
        <f t="shared" si="60"/>
        <v>0</v>
      </c>
      <c r="T47" s="276">
        <f t="shared" si="61"/>
        <v>0</v>
      </c>
      <c r="U47" s="73"/>
      <c r="V47" s="73"/>
      <c r="W47" s="73"/>
      <c r="X47" s="73"/>
      <c r="Y47" s="73"/>
      <c r="Z47" s="73"/>
      <c r="AA47" s="73"/>
      <c r="AB47" s="73"/>
      <c r="AC47" s="73"/>
      <c r="AD47" s="73"/>
      <c r="AE47" s="73"/>
      <c r="AF47" s="73"/>
      <c r="AG47" s="36">
        <f>AH47+AM47</f>
        <v>40421</v>
      </c>
      <c r="AH47" s="36">
        <f t="shared" si="74"/>
        <v>40421</v>
      </c>
      <c r="AI47" s="36">
        <f>SUMIF('PL3-GN TUNG DA'!$AD$14:$AD$393,"Ban QLDA ĐTXD KV TP.Long Xuyên",'PL3-GN TUNG DA'!$E$14:$E$393)</f>
        <v>11808</v>
      </c>
      <c r="AJ47" s="36">
        <f>SUMIF('PL3-GN TUNG DA'!$AD$14:$AD$393,"Ban QLDA ĐTXD KV TP.Long Xuyên",'PL3-GN TUNG DA'!$F$14:$F$393)</f>
        <v>28613</v>
      </c>
      <c r="AK47" s="36"/>
      <c r="AL47" s="36"/>
      <c r="AM47" s="36"/>
      <c r="AN47" s="36">
        <f t="shared" si="65"/>
        <v>0</v>
      </c>
      <c r="AO47" s="36"/>
      <c r="AP47" s="36"/>
      <c r="AQ47" s="36"/>
      <c r="AR47" s="36"/>
      <c r="AS47" s="36"/>
      <c r="AT47" s="36">
        <f t="shared" si="75"/>
        <v>24817</v>
      </c>
      <c r="AU47" s="36">
        <f t="shared" si="76"/>
        <v>24817</v>
      </c>
      <c r="AV47" s="36">
        <f>SUMIF('PL3-GN TUNG DA'!$AD$14:$AD$393,"Ban QLDA ĐTXD KV TP.Long Xuyên",'PL3-GN TUNG DA'!$R$14:$R$393)</f>
        <v>0</v>
      </c>
      <c r="AW47" s="36">
        <f>SUMIF('PL3-GN TUNG DA'!$AD$14:$AD$393,"Ban QLDA ĐTXD KV TP.Long Xuyên",'PL3-GN TUNG DA'!$S$14:$S$393)</f>
        <v>24817</v>
      </c>
      <c r="AX47" s="36"/>
      <c r="AY47" s="36"/>
      <c r="AZ47" s="38">
        <f t="shared" si="77"/>
        <v>0</v>
      </c>
      <c r="BA47" s="38">
        <f t="shared" si="78"/>
        <v>0</v>
      </c>
      <c r="BB47" s="36"/>
      <c r="BC47" s="36"/>
      <c r="BD47" s="36"/>
      <c r="BE47" s="36"/>
      <c r="BF47" s="36"/>
      <c r="BG47" s="117">
        <f t="shared" si="29"/>
        <v>61.396303901437378</v>
      </c>
    </row>
    <row r="48" spans="1:61" ht="36">
      <c r="A48" s="19"/>
      <c r="B48" s="5" t="s">
        <v>440</v>
      </c>
      <c r="C48" s="253">
        <f t="shared" si="48"/>
        <v>244025</v>
      </c>
      <c r="D48" s="253">
        <f t="shared" si="49"/>
        <v>103257</v>
      </c>
      <c r="E48" s="255">
        <f t="shared" si="50"/>
        <v>42.314107161151519</v>
      </c>
      <c r="F48" s="35">
        <f t="shared" si="70"/>
        <v>6516</v>
      </c>
      <c r="G48" s="35">
        <f t="shared" si="71"/>
        <v>6516</v>
      </c>
      <c r="H48" s="35">
        <f>'PL4-GN KD23-24'!E19</f>
        <v>6516</v>
      </c>
      <c r="I48" s="255"/>
      <c r="J48" s="255"/>
      <c r="K48" s="255"/>
      <c r="L48" s="255"/>
      <c r="M48" s="5"/>
      <c r="N48" s="5"/>
      <c r="O48" s="5"/>
      <c r="P48" s="5"/>
      <c r="Q48" s="5"/>
      <c r="R48" s="5"/>
      <c r="S48" s="276">
        <f t="shared" si="60"/>
        <v>0</v>
      </c>
      <c r="T48" s="276">
        <f t="shared" si="61"/>
        <v>0</v>
      </c>
      <c r="U48" s="5"/>
      <c r="V48" s="5"/>
      <c r="W48" s="5"/>
      <c r="X48" s="5"/>
      <c r="Y48" s="5"/>
      <c r="Z48" s="5"/>
      <c r="AA48" s="5"/>
      <c r="AB48" s="5"/>
      <c r="AC48" s="5"/>
      <c r="AD48" s="5"/>
      <c r="AE48" s="5"/>
      <c r="AF48" s="5"/>
      <c r="AG48" s="39">
        <f>AH48+AM48</f>
        <v>237509</v>
      </c>
      <c r="AH48" s="35">
        <f t="shared" si="74"/>
        <v>237509</v>
      </c>
      <c r="AI48" s="35">
        <f>'PL3-GN TUNG DA'!E20</f>
        <v>87509</v>
      </c>
      <c r="AJ48" s="35">
        <f>SUMIF('PL3-GN TUNG DA'!$AD$14:$AD$393,B48,'PL3-GN TUNG DA'!$F$14:$F$393)</f>
        <v>0</v>
      </c>
      <c r="AK48" s="35">
        <f>'PL3-GN TUNG DA'!G20</f>
        <v>150000</v>
      </c>
      <c r="AL48" s="35">
        <f>SUMIF('PL3-GN TUNG DA'!$AD$14:$AD$393,B48,'PL3-GN TUNG DA'!$H$14:$H$393)</f>
        <v>0</v>
      </c>
      <c r="AM48" s="35"/>
      <c r="AN48" s="35">
        <f t="shared" si="65"/>
        <v>0</v>
      </c>
      <c r="AO48" s="35"/>
      <c r="AP48" s="35"/>
      <c r="AQ48" s="35"/>
      <c r="AR48" s="35"/>
      <c r="AS48" s="35"/>
      <c r="AT48" s="39">
        <f t="shared" ref="AT48" si="79">AU48+AZ48</f>
        <v>103257</v>
      </c>
      <c r="AU48" s="39">
        <f t="shared" ref="AU48" si="80">AV48+AW48+AX48+AY48</f>
        <v>103257</v>
      </c>
      <c r="AV48" s="35">
        <f>'PL3-GN TUNG DA'!R20</f>
        <v>47622</v>
      </c>
      <c r="AW48" s="35"/>
      <c r="AX48" s="35">
        <f>'PL3-GN TUNG DA'!T20</f>
        <v>55635</v>
      </c>
      <c r="AY48" s="35"/>
      <c r="AZ48" s="35"/>
      <c r="BA48" s="35"/>
      <c r="BB48" s="35"/>
      <c r="BC48" s="35"/>
      <c r="BD48" s="35"/>
      <c r="BE48" s="35"/>
      <c r="BF48" s="35"/>
      <c r="BG48" s="116">
        <f t="shared" si="29"/>
        <v>43.47498410586546</v>
      </c>
    </row>
    <row r="49" spans="1:59">
      <c r="A49" s="20">
        <v>2</v>
      </c>
      <c r="B49" s="44" t="s">
        <v>333</v>
      </c>
      <c r="C49" s="254">
        <f t="shared" si="48"/>
        <v>124327</v>
      </c>
      <c r="D49" s="254">
        <f t="shared" si="49"/>
        <v>16813</v>
      </c>
      <c r="E49" s="115">
        <f t="shared" si="50"/>
        <v>13.523208957024622</v>
      </c>
      <c r="F49" s="35">
        <f t="shared" si="70"/>
        <v>0</v>
      </c>
      <c r="G49" s="35">
        <f t="shared" si="71"/>
        <v>0</v>
      </c>
      <c r="H49" s="115"/>
      <c r="I49" s="115"/>
      <c r="J49" s="115"/>
      <c r="K49" s="115"/>
      <c r="L49" s="115"/>
      <c r="M49" s="44"/>
      <c r="N49" s="44"/>
      <c r="O49" s="44"/>
      <c r="P49" s="44"/>
      <c r="Q49" s="44"/>
      <c r="R49" s="44"/>
      <c r="S49" s="276">
        <f t="shared" si="60"/>
        <v>0</v>
      </c>
      <c r="T49" s="276">
        <f t="shared" si="61"/>
        <v>0</v>
      </c>
      <c r="U49" s="44"/>
      <c r="V49" s="44"/>
      <c r="W49" s="44"/>
      <c r="X49" s="44"/>
      <c r="Y49" s="44"/>
      <c r="Z49" s="44"/>
      <c r="AA49" s="44"/>
      <c r="AB49" s="44"/>
      <c r="AC49" s="44"/>
      <c r="AD49" s="44"/>
      <c r="AE49" s="44"/>
      <c r="AF49" s="44"/>
      <c r="AG49" s="34">
        <f>AG50+AG51+AG54</f>
        <v>124327</v>
      </c>
      <c r="AH49" s="34">
        <f t="shared" ref="AH49:BE49" si="81">AH50+AH51+AH54</f>
        <v>122948</v>
      </c>
      <c r="AI49" s="34">
        <f t="shared" si="81"/>
        <v>38962</v>
      </c>
      <c r="AJ49" s="34">
        <f t="shared" si="81"/>
        <v>53986</v>
      </c>
      <c r="AK49" s="34">
        <f t="shared" si="81"/>
        <v>30000</v>
      </c>
      <c r="AL49" s="34">
        <f t="shared" si="81"/>
        <v>0</v>
      </c>
      <c r="AM49" s="34">
        <f t="shared" si="81"/>
        <v>1379</v>
      </c>
      <c r="AN49" s="34">
        <f t="shared" si="81"/>
        <v>1379</v>
      </c>
      <c r="AO49" s="34">
        <f t="shared" si="81"/>
        <v>0</v>
      </c>
      <c r="AP49" s="34">
        <f t="shared" si="81"/>
        <v>0</v>
      </c>
      <c r="AQ49" s="34">
        <f t="shared" si="81"/>
        <v>0</v>
      </c>
      <c r="AR49" s="34">
        <f t="shared" si="81"/>
        <v>1379</v>
      </c>
      <c r="AS49" s="34">
        <f t="shared" si="81"/>
        <v>0</v>
      </c>
      <c r="AT49" s="34">
        <f t="shared" si="81"/>
        <v>16813</v>
      </c>
      <c r="AU49" s="34">
        <f t="shared" si="81"/>
        <v>16806</v>
      </c>
      <c r="AV49" s="34">
        <f t="shared" si="81"/>
        <v>6958</v>
      </c>
      <c r="AW49" s="34">
        <f t="shared" si="81"/>
        <v>3583</v>
      </c>
      <c r="AX49" s="34">
        <f t="shared" si="81"/>
        <v>6265</v>
      </c>
      <c r="AY49" s="34">
        <f t="shared" si="81"/>
        <v>0</v>
      </c>
      <c r="AZ49" s="34">
        <f t="shared" si="81"/>
        <v>7</v>
      </c>
      <c r="BA49" s="34">
        <f t="shared" si="81"/>
        <v>7</v>
      </c>
      <c r="BB49" s="34">
        <f t="shared" si="81"/>
        <v>0</v>
      </c>
      <c r="BC49" s="34">
        <f t="shared" si="81"/>
        <v>0</v>
      </c>
      <c r="BD49" s="34">
        <f t="shared" si="81"/>
        <v>0</v>
      </c>
      <c r="BE49" s="34">
        <f t="shared" si="81"/>
        <v>7</v>
      </c>
      <c r="BF49" s="34"/>
      <c r="BG49" s="115">
        <f t="shared" si="29"/>
        <v>13.523208957024622</v>
      </c>
    </row>
    <row r="50" spans="1:59">
      <c r="A50" s="45"/>
      <c r="B50" s="45" t="s">
        <v>336</v>
      </c>
      <c r="C50" s="253">
        <f t="shared" si="48"/>
        <v>1379</v>
      </c>
      <c r="D50" s="253">
        <f t="shared" si="49"/>
        <v>7</v>
      </c>
      <c r="E50" s="255">
        <f t="shared" si="50"/>
        <v>0.50761421319796951</v>
      </c>
      <c r="F50" s="35">
        <f t="shared" si="70"/>
        <v>0</v>
      </c>
      <c r="G50" s="35">
        <f t="shared" si="71"/>
        <v>0</v>
      </c>
      <c r="H50" s="255"/>
      <c r="I50" s="255"/>
      <c r="J50" s="255"/>
      <c r="K50" s="255"/>
      <c r="L50" s="255"/>
      <c r="M50" s="45"/>
      <c r="N50" s="45"/>
      <c r="O50" s="45"/>
      <c r="P50" s="45"/>
      <c r="Q50" s="45"/>
      <c r="R50" s="45"/>
      <c r="S50" s="276">
        <f t="shared" si="60"/>
        <v>0</v>
      </c>
      <c r="T50" s="276">
        <f t="shared" si="61"/>
        <v>0</v>
      </c>
      <c r="U50" s="45"/>
      <c r="V50" s="45"/>
      <c r="W50" s="45"/>
      <c r="X50" s="45"/>
      <c r="Y50" s="45"/>
      <c r="Z50" s="45"/>
      <c r="AA50" s="45"/>
      <c r="AB50" s="45"/>
      <c r="AC50" s="45"/>
      <c r="AD50" s="45"/>
      <c r="AE50" s="45"/>
      <c r="AF50" s="45"/>
      <c r="AG50" s="35">
        <f>AH50+AM50</f>
        <v>1379</v>
      </c>
      <c r="AH50" s="35">
        <f t="shared" ref="AH50" si="82">AI50+AJ50+AK50+AL50</f>
        <v>0</v>
      </c>
      <c r="AI50" s="35"/>
      <c r="AJ50" s="35"/>
      <c r="AK50" s="35"/>
      <c r="AL50" s="35"/>
      <c r="AM50" s="35">
        <f t="shared" ref="AM50:AM54" si="83">AN50+AS50</f>
        <v>1379</v>
      </c>
      <c r="AN50" s="35">
        <f t="shared" ref="AN50:AN54" si="84">AO50+AP50+AQ50+AR50</f>
        <v>1379</v>
      </c>
      <c r="AO50" s="35"/>
      <c r="AP50" s="35"/>
      <c r="AQ50" s="35"/>
      <c r="AR50" s="35">
        <f>SUMIF('PL3-GN TUNG DA'!$AD$14:$AD$393,"UBND TP.Châu Đốc",'PL3-GN TUNG DA'!$N$14:$N$393)</f>
        <v>1379</v>
      </c>
      <c r="AS50" s="35"/>
      <c r="AT50" s="39">
        <f t="shared" ref="AT50" si="85">AU50+AZ50</f>
        <v>7</v>
      </c>
      <c r="AU50" s="39">
        <f t="shared" ref="AU50" si="86">AV50+AW50+AX50+AY50</f>
        <v>0</v>
      </c>
      <c r="AV50" s="35"/>
      <c r="AW50" s="35"/>
      <c r="AX50" s="35"/>
      <c r="AY50" s="35"/>
      <c r="AZ50" s="39">
        <f t="shared" ref="AZ50" si="87">BA50+BF50</f>
        <v>7</v>
      </c>
      <c r="BA50" s="39">
        <f t="shared" ref="BA50" si="88">BB50+BC50+BD50+BE50</f>
        <v>7</v>
      </c>
      <c r="BB50" s="35"/>
      <c r="BC50" s="35"/>
      <c r="BD50" s="35"/>
      <c r="BE50" s="35">
        <f>SUMIF('PL3-GN TUNG DA'!$AD$14:$AD$393,"UBND TP.Châu Đốc",'PL3-GN TUNG DA'!AA$14:AA$393)</f>
        <v>7</v>
      </c>
      <c r="BF50" s="35"/>
      <c r="BG50" s="116">
        <f t="shared" si="29"/>
        <v>0.50761421319796951</v>
      </c>
    </row>
    <row r="51" spans="1:59" ht="49.5" customHeight="1">
      <c r="A51" s="45"/>
      <c r="B51" s="5" t="s">
        <v>337</v>
      </c>
      <c r="C51" s="253">
        <f t="shared" si="48"/>
        <v>57734</v>
      </c>
      <c r="D51" s="253">
        <f t="shared" si="49"/>
        <v>7331</v>
      </c>
      <c r="E51" s="255">
        <f t="shared" si="50"/>
        <v>12.697890324592095</v>
      </c>
      <c r="F51" s="35">
        <f t="shared" si="70"/>
        <v>0</v>
      </c>
      <c r="G51" s="35">
        <f t="shared" si="71"/>
        <v>0</v>
      </c>
      <c r="H51" s="255"/>
      <c r="I51" s="255"/>
      <c r="J51" s="255"/>
      <c r="K51" s="255"/>
      <c r="L51" s="255"/>
      <c r="M51" s="5"/>
      <c r="N51" s="5"/>
      <c r="O51" s="5"/>
      <c r="P51" s="5"/>
      <c r="Q51" s="5"/>
      <c r="R51" s="5"/>
      <c r="S51" s="276">
        <f t="shared" si="60"/>
        <v>0</v>
      </c>
      <c r="T51" s="276">
        <f t="shared" si="61"/>
        <v>0</v>
      </c>
      <c r="U51" s="5"/>
      <c r="V51" s="5"/>
      <c r="W51" s="5"/>
      <c r="X51" s="5"/>
      <c r="Y51" s="5"/>
      <c r="Z51" s="5"/>
      <c r="AA51" s="5"/>
      <c r="AB51" s="5"/>
      <c r="AC51" s="5"/>
      <c r="AD51" s="5"/>
      <c r="AE51" s="5"/>
      <c r="AF51" s="5"/>
      <c r="AG51" s="35">
        <f>AG52+AG53</f>
        <v>57734</v>
      </c>
      <c r="AH51" s="35">
        <f t="shared" ref="AH51:AY51" si="89">AH52+AH53</f>
        <v>57734</v>
      </c>
      <c r="AI51" s="35">
        <f t="shared" si="89"/>
        <v>3748</v>
      </c>
      <c r="AJ51" s="35">
        <f t="shared" si="89"/>
        <v>53986</v>
      </c>
      <c r="AK51" s="35">
        <f t="shared" si="89"/>
        <v>0</v>
      </c>
      <c r="AL51" s="35">
        <f t="shared" si="89"/>
        <v>0</v>
      </c>
      <c r="AM51" s="35">
        <f t="shared" si="89"/>
        <v>0</v>
      </c>
      <c r="AN51" s="35">
        <f t="shared" si="89"/>
        <v>0</v>
      </c>
      <c r="AO51" s="35">
        <f t="shared" si="89"/>
        <v>0</v>
      </c>
      <c r="AP51" s="35">
        <f t="shared" si="89"/>
        <v>0</v>
      </c>
      <c r="AQ51" s="35">
        <f t="shared" si="89"/>
        <v>0</v>
      </c>
      <c r="AR51" s="35">
        <f t="shared" si="89"/>
        <v>0</v>
      </c>
      <c r="AS51" s="35">
        <f t="shared" si="89"/>
        <v>0</v>
      </c>
      <c r="AT51" s="35">
        <f t="shared" si="89"/>
        <v>7331</v>
      </c>
      <c r="AU51" s="35">
        <f t="shared" si="89"/>
        <v>7331</v>
      </c>
      <c r="AV51" s="35">
        <f t="shared" si="89"/>
        <v>3748</v>
      </c>
      <c r="AW51" s="35">
        <f t="shared" si="89"/>
        <v>3583</v>
      </c>
      <c r="AX51" s="35">
        <f t="shared" si="89"/>
        <v>0</v>
      </c>
      <c r="AY51" s="35">
        <f t="shared" si="89"/>
        <v>0</v>
      </c>
      <c r="AZ51" s="35"/>
      <c r="BA51" s="35"/>
      <c r="BB51" s="35"/>
      <c r="BC51" s="35"/>
      <c r="BD51" s="35"/>
      <c r="BE51" s="35"/>
      <c r="BF51" s="35"/>
      <c r="BG51" s="116">
        <f t="shared" si="29"/>
        <v>12.697890324592095</v>
      </c>
    </row>
    <row r="52" spans="1:59" s="74" customFormat="1" hidden="1">
      <c r="A52" s="47"/>
      <c r="B52" s="73" t="s">
        <v>428</v>
      </c>
      <c r="C52" s="253">
        <f t="shared" si="48"/>
        <v>3748</v>
      </c>
      <c r="D52" s="253">
        <f t="shared" si="49"/>
        <v>3748</v>
      </c>
      <c r="E52" s="117">
        <f t="shared" si="50"/>
        <v>100</v>
      </c>
      <c r="F52" s="35">
        <f t="shared" si="70"/>
        <v>0</v>
      </c>
      <c r="G52" s="35">
        <f t="shared" si="71"/>
        <v>0</v>
      </c>
      <c r="H52" s="117"/>
      <c r="I52" s="117"/>
      <c r="J52" s="117"/>
      <c r="K52" s="117"/>
      <c r="L52" s="117"/>
      <c r="M52" s="73"/>
      <c r="N52" s="73"/>
      <c r="O52" s="73"/>
      <c r="P52" s="73"/>
      <c r="Q52" s="73"/>
      <c r="R52" s="73"/>
      <c r="S52" s="276">
        <f t="shared" si="60"/>
        <v>0</v>
      </c>
      <c r="T52" s="276">
        <f t="shared" si="61"/>
        <v>0</v>
      </c>
      <c r="U52" s="73"/>
      <c r="V52" s="73"/>
      <c r="W52" s="73"/>
      <c r="X52" s="73"/>
      <c r="Y52" s="73"/>
      <c r="Z52" s="73"/>
      <c r="AA52" s="73"/>
      <c r="AB52" s="73"/>
      <c r="AC52" s="73"/>
      <c r="AD52" s="73"/>
      <c r="AE52" s="73"/>
      <c r="AF52" s="73"/>
      <c r="AG52" s="36">
        <f>AH52+AM52</f>
        <v>3748</v>
      </c>
      <c r="AH52" s="36">
        <f t="shared" ref="AH52:AH54" si="90">AI52+AJ52+AK52+AL52</f>
        <v>3748</v>
      </c>
      <c r="AI52" s="36">
        <f>SUMIF('PL3-GN TUNG DA'!$AD$14:$AD$393,"UBND TP.Châu Đốc",'PL3-GN TUNG DA'!$E$14:$E$393)</f>
        <v>3748</v>
      </c>
      <c r="AJ52" s="36">
        <f>SUMIF('PL3-GN TUNG DA'!$AD$14:$AD$393,"UBND TP.Châu Đốc",'PL3-GN TUNG DA'!$F$14:$F$393)</f>
        <v>0</v>
      </c>
      <c r="AK52" s="36"/>
      <c r="AL52" s="36"/>
      <c r="AM52" s="36">
        <f t="shared" si="83"/>
        <v>0</v>
      </c>
      <c r="AN52" s="36">
        <f t="shared" si="84"/>
        <v>0</v>
      </c>
      <c r="AO52" s="36"/>
      <c r="AP52" s="36"/>
      <c r="AQ52" s="36"/>
      <c r="AR52" s="36"/>
      <c r="AS52" s="36"/>
      <c r="AT52" s="36">
        <f t="shared" ref="AT52" si="91">AU52+AZ52</f>
        <v>3748</v>
      </c>
      <c r="AU52" s="36">
        <f t="shared" ref="AU52" si="92">AV52+AW52+AX52+AY52</f>
        <v>3748</v>
      </c>
      <c r="AV52" s="36">
        <f>SUMIF('PL3-GN TUNG DA'!$AD$14:$AD$393,"UBND TP.Châu Đốc",'PL3-GN TUNG DA'!$R$14:$R$393)</f>
        <v>3748</v>
      </c>
      <c r="AW52" s="36">
        <f>SUMIF('PL3-GN TUNG DA'!$AD$14:$AD$393,"UBND TP.Châu Đốc",'PL3-GN TUNG DA'!$S$14:$S$393)</f>
        <v>0</v>
      </c>
      <c r="AX52" s="36"/>
      <c r="AY52" s="36"/>
      <c r="AZ52" s="36"/>
      <c r="BA52" s="36"/>
      <c r="BB52" s="36"/>
      <c r="BC52" s="36"/>
      <c r="BD52" s="36"/>
      <c r="BE52" s="36"/>
      <c r="BF52" s="36"/>
      <c r="BG52" s="117">
        <f t="shared" si="29"/>
        <v>100</v>
      </c>
    </row>
    <row r="53" spans="1:59" s="74" customFormat="1" hidden="1">
      <c r="A53" s="47"/>
      <c r="B53" s="73" t="s">
        <v>429</v>
      </c>
      <c r="C53" s="253">
        <f t="shared" si="48"/>
        <v>53986</v>
      </c>
      <c r="D53" s="253">
        <f t="shared" si="49"/>
        <v>3583</v>
      </c>
      <c r="E53" s="117">
        <f t="shared" si="50"/>
        <v>6.6369058644833849</v>
      </c>
      <c r="F53" s="35">
        <f t="shared" si="70"/>
        <v>0</v>
      </c>
      <c r="G53" s="35">
        <f t="shared" si="71"/>
        <v>0</v>
      </c>
      <c r="H53" s="117"/>
      <c r="I53" s="117"/>
      <c r="J53" s="117"/>
      <c r="K53" s="117"/>
      <c r="L53" s="117"/>
      <c r="M53" s="73"/>
      <c r="N53" s="73"/>
      <c r="O53" s="73"/>
      <c r="P53" s="73"/>
      <c r="Q53" s="73"/>
      <c r="R53" s="73"/>
      <c r="S53" s="276">
        <f t="shared" si="60"/>
        <v>0</v>
      </c>
      <c r="T53" s="276">
        <f t="shared" si="61"/>
        <v>0</v>
      </c>
      <c r="U53" s="73"/>
      <c r="V53" s="73"/>
      <c r="W53" s="73"/>
      <c r="X53" s="73"/>
      <c r="Y53" s="73"/>
      <c r="Z53" s="73"/>
      <c r="AA53" s="73"/>
      <c r="AB53" s="73"/>
      <c r="AC53" s="73"/>
      <c r="AD53" s="73"/>
      <c r="AE53" s="73"/>
      <c r="AF53" s="73"/>
      <c r="AG53" s="36">
        <f>AH53+AM53</f>
        <v>53986</v>
      </c>
      <c r="AH53" s="36">
        <f t="shared" si="90"/>
        <v>53986</v>
      </c>
      <c r="AI53" s="36">
        <f>SUMIF('PL3-GN TUNG DA'!$AD$14:$AD$393,"Ban QLDA ĐTXD KV TP.Châu Đốc",'PL3-GN TUNG DA'!$E$14:$E$393)</f>
        <v>0</v>
      </c>
      <c r="AJ53" s="36">
        <f>SUMIF('PL3-GN TUNG DA'!$AD$14:$AD$393,"Ban QLDA ĐTXD KV TP.Châu Đốc",'PL3-GN TUNG DA'!$F$14:$F$393)</f>
        <v>53986</v>
      </c>
      <c r="AK53" s="36"/>
      <c r="AL53" s="36"/>
      <c r="AM53" s="36">
        <f t="shared" si="83"/>
        <v>0</v>
      </c>
      <c r="AN53" s="36">
        <f t="shared" si="84"/>
        <v>0</v>
      </c>
      <c r="AO53" s="36"/>
      <c r="AP53" s="36"/>
      <c r="AQ53" s="36"/>
      <c r="AR53" s="36"/>
      <c r="AS53" s="36"/>
      <c r="AT53" s="36">
        <f t="shared" ref="AT53" si="93">AU53+AZ53</f>
        <v>3583</v>
      </c>
      <c r="AU53" s="36">
        <f t="shared" ref="AU53" si="94">AV53+AW53+AX53+AY53</f>
        <v>3583</v>
      </c>
      <c r="AV53" s="36"/>
      <c r="AW53" s="36">
        <f>SUMIF('PL3-GN TUNG DA'!$AD$14:$AD$393,"Ban QLDA ĐTXD KV TP.Châu Đốc",'PL3-GN TUNG DA'!$S$14:$S$393)</f>
        <v>3583</v>
      </c>
      <c r="AX53" s="36"/>
      <c r="AY53" s="36"/>
      <c r="AZ53" s="36"/>
      <c r="BA53" s="36"/>
      <c r="BB53" s="36"/>
      <c r="BC53" s="36"/>
      <c r="BD53" s="36"/>
      <c r="BE53" s="36"/>
      <c r="BF53" s="36"/>
      <c r="BG53" s="117">
        <f t="shared" si="29"/>
        <v>6.6369058644833849</v>
      </c>
    </row>
    <row r="54" spans="1:59" ht="36">
      <c r="A54" s="45"/>
      <c r="B54" s="5" t="s">
        <v>440</v>
      </c>
      <c r="C54" s="253">
        <f t="shared" si="48"/>
        <v>65214</v>
      </c>
      <c r="D54" s="253">
        <f t="shared" si="49"/>
        <v>9475</v>
      </c>
      <c r="E54" s="255">
        <f t="shared" si="50"/>
        <v>14.529088845953323</v>
      </c>
      <c r="F54" s="35">
        <f t="shared" si="70"/>
        <v>0</v>
      </c>
      <c r="G54" s="35">
        <f t="shared" si="71"/>
        <v>0</v>
      </c>
      <c r="H54" s="255"/>
      <c r="I54" s="255"/>
      <c r="J54" s="255"/>
      <c r="K54" s="255"/>
      <c r="L54" s="255"/>
      <c r="M54" s="5"/>
      <c r="N54" s="5"/>
      <c r="O54" s="5"/>
      <c r="P54" s="5"/>
      <c r="Q54" s="5"/>
      <c r="R54" s="5"/>
      <c r="S54" s="276">
        <f t="shared" si="60"/>
        <v>0</v>
      </c>
      <c r="T54" s="276">
        <f t="shared" si="61"/>
        <v>0</v>
      </c>
      <c r="U54" s="5"/>
      <c r="V54" s="5"/>
      <c r="W54" s="5"/>
      <c r="X54" s="5"/>
      <c r="Y54" s="5"/>
      <c r="Z54" s="5"/>
      <c r="AA54" s="5"/>
      <c r="AB54" s="5"/>
      <c r="AC54" s="5"/>
      <c r="AD54" s="5"/>
      <c r="AE54" s="5"/>
      <c r="AF54" s="5"/>
      <c r="AG54" s="35">
        <f>AH54+AM54</f>
        <v>65214</v>
      </c>
      <c r="AH54" s="35">
        <f t="shared" si="90"/>
        <v>65214</v>
      </c>
      <c r="AI54" s="35">
        <f>'PL3-GN TUNG DA'!E21</f>
        <v>35214</v>
      </c>
      <c r="AJ54" s="35"/>
      <c r="AK54" s="35">
        <f>'PL3-GN TUNG DA'!G21</f>
        <v>30000</v>
      </c>
      <c r="AL54" s="35"/>
      <c r="AM54" s="35">
        <f t="shared" si="83"/>
        <v>0</v>
      </c>
      <c r="AN54" s="35">
        <f t="shared" si="84"/>
        <v>0</v>
      </c>
      <c r="AO54" s="35"/>
      <c r="AP54" s="35"/>
      <c r="AQ54" s="35"/>
      <c r="AR54" s="35"/>
      <c r="AS54" s="35"/>
      <c r="AT54" s="39">
        <f t="shared" ref="AT54" si="95">AU54+AZ54</f>
        <v>9475</v>
      </c>
      <c r="AU54" s="39">
        <f t="shared" ref="AU54" si="96">AV54+AW54+AX54+AY54</f>
        <v>9475</v>
      </c>
      <c r="AV54" s="35">
        <f>'PL3-GN TUNG DA'!R21</f>
        <v>3210</v>
      </c>
      <c r="AW54" s="35"/>
      <c r="AX54" s="35">
        <f>'PL3-GN TUNG DA'!T21</f>
        <v>6265</v>
      </c>
      <c r="AY54" s="35"/>
      <c r="AZ54" s="35"/>
      <c r="BA54" s="35"/>
      <c r="BB54" s="35"/>
      <c r="BC54" s="35"/>
      <c r="BD54" s="35"/>
      <c r="BE54" s="35"/>
      <c r="BF54" s="35"/>
      <c r="BG54" s="116">
        <f t="shared" si="29"/>
        <v>14.529088845953323</v>
      </c>
    </row>
    <row r="55" spans="1:59">
      <c r="A55" s="20">
        <v>3</v>
      </c>
      <c r="B55" s="44" t="s">
        <v>334</v>
      </c>
      <c r="C55" s="254">
        <f t="shared" si="48"/>
        <v>323114</v>
      </c>
      <c r="D55" s="254">
        <f t="shared" si="49"/>
        <v>54941</v>
      </c>
      <c r="E55" s="115">
        <f t="shared" si="50"/>
        <v>17.003596253953713</v>
      </c>
      <c r="F55" s="34">
        <f>F56+F59+F62</f>
        <v>133448</v>
      </c>
      <c r="G55" s="34">
        <f t="shared" ref="G55:I55" si="97">G56+G59+G62</f>
        <v>13448</v>
      </c>
      <c r="H55" s="34">
        <f t="shared" si="97"/>
        <v>204</v>
      </c>
      <c r="I55" s="34">
        <f t="shared" si="97"/>
        <v>13244</v>
      </c>
      <c r="J55" s="34">
        <f t="shared" ref="J55" si="98">J56+J59+J62</f>
        <v>0</v>
      </c>
      <c r="K55" s="34">
        <f t="shared" ref="K55" si="99">K56+K59+K62</f>
        <v>0</v>
      </c>
      <c r="L55" s="34">
        <f t="shared" ref="L55" si="100">L56+L59+L62</f>
        <v>120000</v>
      </c>
      <c r="M55" s="34">
        <f t="shared" ref="M55" si="101">M56+M59+M62</f>
        <v>120000</v>
      </c>
      <c r="N55" s="34">
        <f t="shared" ref="N55:AE55" si="102">N56+N59+N62</f>
        <v>120000</v>
      </c>
      <c r="O55" s="34">
        <f t="shared" si="102"/>
        <v>0</v>
      </c>
      <c r="P55" s="34">
        <f t="shared" si="102"/>
        <v>0</v>
      </c>
      <c r="Q55" s="34">
        <f t="shared" si="102"/>
        <v>0</v>
      </c>
      <c r="R55" s="34">
        <f t="shared" si="102"/>
        <v>0</v>
      </c>
      <c r="S55" s="34">
        <f t="shared" si="102"/>
        <v>23</v>
      </c>
      <c r="T55" s="34">
        <f t="shared" si="102"/>
        <v>23</v>
      </c>
      <c r="U55" s="34">
        <f t="shared" si="102"/>
        <v>0</v>
      </c>
      <c r="V55" s="34">
        <f t="shared" si="102"/>
        <v>23</v>
      </c>
      <c r="W55" s="34">
        <f t="shared" si="102"/>
        <v>0</v>
      </c>
      <c r="X55" s="34">
        <f t="shared" si="102"/>
        <v>0</v>
      </c>
      <c r="Y55" s="34">
        <f t="shared" si="102"/>
        <v>0</v>
      </c>
      <c r="Z55" s="34">
        <f t="shared" si="102"/>
        <v>0</v>
      </c>
      <c r="AA55" s="34">
        <f t="shared" si="102"/>
        <v>0</v>
      </c>
      <c r="AB55" s="34">
        <f t="shared" si="102"/>
        <v>0</v>
      </c>
      <c r="AC55" s="34">
        <f t="shared" si="102"/>
        <v>0</v>
      </c>
      <c r="AD55" s="34">
        <f t="shared" si="102"/>
        <v>0</v>
      </c>
      <c r="AE55" s="34">
        <f t="shared" si="102"/>
        <v>0</v>
      </c>
      <c r="AF55" s="44"/>
      <c r="AG55" s="34">
        <f>AG56+AG59+AG62</f>
        <v>189666</v>
      </c>
      <c r="AH55" s="34">
        <f t="shared" ref="AH55:BE55" si="103">AH56+AH59+AH62</f>
        <v>124740</v>
      </c>
      <c r="AI55" s="34">
        <f t="shared" si="103"/>
        <v>32482</v>
      </c>
      <c r="AJ55" s="34">
        <f t="shared" si="103"/>
        <v>57258</v>
      </c>
      <c r="AK55" s="34">
        <f t="shared" si="103"/>
        <v>35000</v>
      </c>
      <c r="AL55" s="34">
        <f t="shared" si="103"/>
        <v>0</v>
      </c>
      <c r="AM55" s="34">
        <f t="shared" si="103"/>
        <v>64926</v>
      </c>
      <c r="AN55" s="34">
        <f t="shared" si="103"/>
        <v>64926</v>
      </c>
      <c r="AO55" s="34">
        <f t="shared" si="103"/>
        <v>46605</v>
      </c>
      <c r="AP55" s="34">
        <f t="shared" si="103"/>
        <v>0</v>
      </c>
      <c r="AQ55" s="34">
        <f t="shared" si="103"/>
        <v>1080</v>
      </c>
      <c r="AR55" s="34">
        <f t="shared" si="103"/>
        <v>17241</v>
      </c>
      <c r="AS55" s="34">
        <f t="shared" si="103"/>
        <v>0</v>
      </c>
      <c r="AT55" s="34">
        <f t="shared" si="103"/>
        <v>54918</v>
      </c>
      <c r="AU55" s="34">
        <f t="shared" si="103"/>
        <v>37579</v>
      </c>
      <c r="AV55" s="34">
        <f t="shared" si="103"/>
        <v>11908</v>
      </c>
      <c r="AW55" s="34">
        <f t="shared" si="103"/>
        <v>18483</v>
      </c>
      <c r="AX55" s="34">
        <f t="shared" si="103"/>
        <v>7188</v>
      </c>
      <c r="AY55" s="34">
        <f t="shared" si="103"/>
        <v>0</v>
      </c>
      <c r="AZ55" s="34">
        <f t="shared" si="103"/>
        <v>17339</v>
      </c>
      <c r="BA55" s="34">
        <f t="shared" si="103"/>
        <v>17339</v>
      </c>
      <c r="BB55" s="34">
        <f t="shared" si="103"/>
        <v>5715</v>
      </c>
      <c r="BC55" s="34">
        <f t="shared" si="103"/>
        <v>0</v>
      </c>
      <c r="BD55" s="34">
        <f t="shared" si="103"/>
        <v>0</v>
      </c>
      <c r="BE55" s="34">
        <f t="shared" si="103"/>
        <v>11624</v>
      </c>
      <c r="BF55" s="34"/>
      <c r="BG55" s="115">
        <f t="shared" si="29"/>
        <v>28.955110562778781</v>
      </c>
    </row>
    <row r="56" spans="1:59">
      <c r="A56" s="19"/>
      <c r="B56" s="45" t="s">
        <v>336</v>
      </c>
      <c r="C56" s="253">
        <f t="shared" si="48"/>
        <v>184926</v>
      </c>
      <c r="D56" s="253">
        <f t="shared" si="49"/>
        <v>17339</v>
      </c>
      <c r="E56" s="255">
        <f t="shared" si="50"/>
        <v>9.3761829055946695</v>
      </c>
      <c r="F56" s="35">
        <f>F57+F58</f>
        <v>120000</v>
      </c>
      <c r="G56" s="35">
        <f t="shared" ref="G56:N56" si="104">G57+G58</f>
        <v>0</v>
      </c>
      <c r="H56" s="35">
        <f t="shared" si="104"/>
        <v>0</v>
      </c>
      <c r="I56" s="35">
        <f t="shared" si="104"/>
        <v>0</v>
      </c>
      <c r="J56" s="35">
        <f t="shared" si="104"/>
        <v>0</v>
      </c>
      <c r="K56" s="35">
        <f t="shared" si="104"/>
        <v>0</v>
      </c>
      <c r="L56" s="35">
        <f t="shared" si="104"/>
        <v>120000</v>
      </c>
      <c r="M56" s="35">
        <f t="shared" si="104"/>
        <v>120000</v>
      </c>
      <c r="N56" s="35">
        <f t="shared" si="104"/>
        <v>120000</v>
      </c>
      <c r="O56" s="35">
        <f t="shared" ref="O56:AE56" si="105">O57+O58</f>
        <v>0</v>
      </c>
      <c r="P56" s="35">
        <f t="shared" si="105"/>
        <v>0</v>
      </c>
      <c r="Q56" s="35">
        <f t="shared" si="105"/>
        <v>0</v>
      </c>
      <c r="R56" s="35">
        <f t="shared" si="105"/>
        <v>0</v>
      </c>
      <c r="S56" s="35">
        <f t="shared" si="105"/>
        <v>0</v>
      </c>
      <c r="T56" s="35">
        <f t="shared" si="105"/>
        <v>0</v>
      </c>
      <c r="U56" s="35">
        <f t="shared" si="105"/>
        <v>0</v>
      </c>
      <c r="V56" s="35">
        <f t="shared" si="105"/>
        <v>0</v>
      </c>
      <c r="W56" s="35">
        <f t="shared" si="105"/>
        <v>0</v>
      </c>
      <c r="X56" s="35">
        <f t="shared" si="105"/>
        <v>0</v>
      </c>
      <c r="Y56" s="35">
        <f t="shared" si="105"/>
        <v>0</v>
      </c>
      <c r="Z56" s="35">
        <f t="shared" si="105"/>
        <v>0</v>
      </c>
      <c r="AA56" s="35">
        <f t="shared" si="105"/>
        <v>0</v>
      </c>
      <c r="AB56" s="35">
        <f t="shared" si="105"/>
        <v>0</v>
      </c>
      <c r="AC56" s="35">
        <f t="shared" si="105"/>
        <v>0</v>
      </c>
      <c r="AD56" s="35">
        <f t="shared" si="105"/>
        <v>0</v>
      </c>
      <c r="AE56" s="35">
        <f t="shared" si="105"/>
        <v>0</v>
      </c>
      <c r="AF56" s="45"/>
      <c r="AG56" s="35">
        <f>AG57+AG58</f>
        <v>64926</v>
      </c>
      <c r="AH56" s="35">
        <f t="shared" ref="AH56:BE56" si="106">AH57+AH58</f>
        <v>0</v>
      </c>
      <c r="AI56" s="35">
        <f t="shared" si="106"/>
        <v>0</v>
      </c>
      <c r="AJ56" s="35">
        <f t="shared" si="106"/>
        <v>0</v>
      </c>
      <c r="AK56" s="35">
        <f t="shared" si="106"/>
        <v>0</v>
      </c>
      <c r="AL56" s="35">
        <f t="shared" si="106"/>
        <v>0</v>
      </c>
      <c r="AM56" s="35">
        <f t="shared" si="106"/>
        <v>64926</v>
      </c>
      <c r="AN56" s="35">
        <f t="shared" si="106"/>
        <v>64926</v>
      </c>
      <c r="AO56" s="35">
        <f t="shared" si="106"/>
        <v>46605</v>
      </c>
      <c r="AP56" s="35">
        <f t="shared" si="106"/>
        <v>0</v>
      </c>
      <c r="AQ56" s="35">
        <f t="shared" si="106"/>
        <v>1080</v>
      </c>
      <c r="AR56" s="35">
        <f t="shared" si="106"/>
        <v>17241</v>
      </c>
      <c r="AS56" s="35">
        <f t="shared" si="106"/>
        <v>0</v>
      </c>
      <c r="AT56" s="35">
        <f t="shared" si="106"/>
        <v>17339</v>
      </c>
      <c r="AU56" s="35">
        <f t="shared" si="106"/>
        <v>0</v>
      </c>
      <c r="AV56" s="35">
        <f t="shared" si="106"/>
        <v>0</v>
      </c>
      <c r="AW56" s="35">
        <f t="shared" si="106"/>
        <v>0</v>
      </c>
      <c r="AX56" s="35">
        <f t="shared" si="106"/>
        <v>0</v>
      </c>
      <c r="AY56" s="35">
        <f t="shared" si="106"/>
        <v>0</v>
      </c>
      <c r="AZ56" s="35">
        <f t="shared" si="106"/>
        <v>17339</v>
      </c>
      <c r="BA56" s="35">
        <f t="shared" si="106"/>
        <v>17339</v>
      </c>
      <c r="BB56" s="35">
        <f t="shared" si="106"/>
        <v>5715</v>
      </c>
      <c r="BC56" s="35">
        <f t="shared" si="106"/>
        <v>0</v>
      </c>
      <c r="BD56" s="35">
        <f t="shared" si="106"/>
        <v>0</v>
      </c>
      <c r="BE56" s="35">
        <f t="shared" si="106"/>
        <v>11624</v>
      </c>
      <c r="BF56" s="35"/>
      <c r="BG56" s="116">
        <f t="shared" si="29"/>
        <v>26.705788128022672</v>
      </c>
    </row>
    <row r="57" spans="1:59" s="74" customFormat="1" hidden="1">
      <c r="A57" s="46"/>
      <c r="B57" s="75" t="s">
        <v>430</v>
      </c>
      <c r="C57" s="253">
        <f t="shared" si="48"/>
        <v>18321</v>
      </c>
      <c r="D57" s="253">
        <f t="shared" si="49"/>
        <v>17339</v>
      </c>
      <c r="E57" s="117">
        <f t="shared" si="50"/>
        <v>94.640030566017145</v>
      </c>
      <c r="F57" s="35">
        <f t="shared" si="70"/>
        <v>0</v>
      </c>
      <c r="G57" s="35">
        <f t="shared" si="71"/>
        <v>0</v>
      </c>
      <c r="H57" s="117"/>
      <c r="I57" s="117"/>
      <c r="J57" s="117"/>
      <c r="K57" s="117"/>
      <c r="L57" s="117"/>
      <c r="M57" s="75"/>
      <c r="N57" s="75"/>
      <c r="O57" s="75"/>
      <c r="P57" s="75"/>
      <c r="Q57" s="75"/>
      <c r="R57" s="75"/>
      <c r="S57" s="276">
        <f t="shared" si="60"/>
        <v>0</v>
      </c>
      <c r="T57" s="276">
        <f t="shared" si="61"/>
        <v>0</v>
      </c>
      <c r="U57" s="75"/>
      <c r="V57" s="75"/>
      <c r="W57" s="75"/>
      <c r="X57" s="75"/>
      <c r="Y57" s="75"/>
      <c r="Z57" s="75"/>
      <c r="AA57" s="75"/>
      <c r="AB57" s="75"/>
      <c r="AC57" s="75"/>
      <c r="AD57" s="75"/>
      <c r="AE57" s="75"/>
      <c r="AF57" s="75"/>
      <c r="AG57" s="36">
        <f>AH57+AM57</f>
        <v>18321</v>
      </c>
      <c r="AH57" s="36">
        <f t="shared" ref="AH57:AH58" si="107">AI57+AJ57+AK57+AL57</f>
        <v>0</v>
      </c>
      <c r="AI57" s="36"/>
      <c r="AJ57" s="36"/>
      <c r="AK57" s="36"/>
      <c r="AL57" s="36"/>
      <c r="AM57" s="36">
        <f t="shared" ref="AM57:AM58" si="108">AN57+AS57</f>
        <v>18321</v>
      </c>
      <c r="AN57" s="36">
        <f t="shared" ref="AN57:AN58" si="109">AO57+AP57+AQ57+AR57</f>
        <v>18321</v>
      </c>
      <c r="AO57" s="36"/>
      <c r="AP57" s="36"/>
      <c r="AQ57" s="36">
        <f>SUMIF('PL3-GN TUNG DA'!$AD$14:$AD$393,"UBND TX.Tân Châu",'PL3-GN TUNG DA'!$M$14:$M$393)</f>
        <v>1080</v>
      </c>
      <c r="AR57" s="36">
        <f>SUMIF('PL3-GN TUNG DA'!$AD$14:$AD$393,"UBND TX.Tân Châu",'PL3-GN TUNG DA'!$N$14:$N$393)</f>
        <v>17241</v>
      </c>
      <c r="AS57" s="36"/>
      <c r="AT57" s="36">
        <f t="shared" ref="AT57:AT58" si="110">AU57+AZ57</f>
        <v>17339</v>
      </c>
      <c r="AU57" s="36">
        <f t="shared" ref="AU57:AU58" si="111">AV57+AW57+AX57+AY57</f>
        <v>0</v>
      </c>
      <c r="AV57" s="36"/>
      <c r="AW57" s="36">
        <f>SUMIF('PL3-GN TUNG DA'!$AD$14:$AD$393,B57,'PL3-GN TUNG DA'!$S$14:$S$393)</f>
        <v>0</v>
      </c>
      <c r="AX57" s="36"/>
      <c r="AY57" s="36"/>
      <c r="AZ57" s="36">
        <f t="shared" ref="AZ57:AZ58" si="112">BA57+BF57</f>
        <v>17339</v>
      </c>
      <c r="BA57" s="36">
        <f t="shared" ref="BA57:BA58" si="113">BB57+BC57+BD57+BE57</f>
        <v>17339</v>
      </c>
      <c r="BB57" s="36">
        <f>SUMIF('PL3-GN TUNG DA'!$AD$14:$AD$393,"Ban QLDA ĐTXD KV TX.Tân Châu",'PL3-GN TUNG DA'!$X$14:$X$393)</f>
        <v>5715</v>
      </c>
      <c r="BC57" s="36"/>
      <c r="BD57" s="36"/>
      <c r="BE57" s="36">
        <f>SUMIF('PL3-GN TUNG DA'!$AD$14:$AD$393,"UBND TX.Tân Châu",'PL3-GN TUNG DA'!$AA$14:$AA$393)</f>
        <v>11624</v>
      </c>
      <c r="BF57" s="36"/>
      <c r="BG57" s="117">
        <f t="shared" si="29"/>
        <v>94.640030566017145</v>
      </c>
    </row>
    <row r="58" spans="1:59" s="74" customFormat="1" hidden="1">
      <c r="A58" s="46"/>
      <c r="B58" s="75" t="s">
        <v>431</v>
      </c>
      <c r="C58" s="253">
        <f t="shared" si="48"/>
        <v>166605</v>
      </c>
      <c r="D58" s="253">
        <f t="shared" si="49"/>
        <v>0</v>
      </c>
      <c r="E58" s="117">
        <f t="shared" si="50"/>
        <v>0</v>
      </c>
      <c r="F58" s="35">
        <f t="shared" si="70"/>
        <v>120000</v>
      </c>
      <c r="G58" s="35">
        <f t="shared" si="71"/>
        <v>0</v>
      </c>
      <c r="H58" s="117"/>
      <c r="I58" s="117"/>
      <c r="J58" s="117"/>
      <c r="K58" s="117"/>
      <c r="L58" s="35">
        <f>M58+R58</f>
        <v>120000</v>
      </c>
      <c r="M58" s="35">
        <f>SUM(N58:Q58)</f>
        <v>120000</v>
      </c>
      <c r="N58" s="35">
        <f>SUMIF('PL4-GN KD23-24'!$AD$11:$AD$490,"Ban QLDA ĐTXD KV TX Tân Châu",'PL4-GN KD23-24'!K11:K490)</f>
        <v>120000</v>
      </c>
      <c r="O58" s="75"/>
      <c r="P58" s="75"/>
      <c r="Q58" s="75"/>
      <c r="R58" s="75"/>
      <c r="S58" s="276">
        <f t="shared" si="60"/>
        <v>0</v>
      </c>
      <c r="T58" s="276">
        <f t="shared" si="61"/>
        <v>0</v>
      </c>
      <c r="U58" s="75"/>
      <c r="V58" s="75"/>
      <c r="W58" s="75"/>
      <c r="X58" s="75"/>
      <c r="Y58" s="75"/>
      <c r="Z58" s="75"/>
      <c r="AA58" s="75"/>
      <c r="AB58" s="75"/>
      <c r="AC58" s="75"/>
      <c r="AD58" s="75"/>
      <c r="AE58" s="75"/>
      <c r="AF58" s="75"/>
      <c r="AG58" s="36">
        <f>AH58+AM58</f>
        <v>46605</v>
      </c>
      <c r="AH58" s="36">
        <f t="shared" si="107"/>
        <v>0</v>
      </c>
      <c r="AI58" s="36"/>
      <c r="AJ58" s="36"/>
      <c r="AK58" s="36"/>
      <c r="AL58" s="36"/>
      <c r="AM58" s="36">
        <f t="shared" si="108"/>
        <v>46605</v>
      </c>
      <c r="AN58" s="36">
        <f t="shared" si="109"/>
        <v>46605</v>
      </c>
      <c r="AO58" s="36">
        <f>SUMIF('PL3-GN TUNG DA'!$AD$14:$AD$393,"Ban QLDA ĐTXD KV TX.Tân Châu",'PL3-GN TUNG DA'!$K$14:$K$393)</f>
        <v>46605</v>
      </c>
      <c r="AP58" s="36"/>
      <c r="AQ58" s="36"/>
      <c r="AR58" s="36"/>
      <c r="AS58" s="36"/>
      <c r="AT58" s="36">
        <f t="shared" si="110"/>
        <v>0</v>
      </c>
      <c r="AU58" s="36">
        <f t="shared" si="111"/>
        <v>0</v>
      </c>
      <c r="AV58" s="36"/>
      <c r="AW58" s="36">
        <f>SUMIF('PL3-GN TUNG DA'!$AD$14:$AD$393,B58,'PL3-GN TUNG DA'!$S$14:$S$393)</f>
        <v>0</v>
      </c>
      <c r="AX58" s="36"/>
      <c r="AY58" s="36"/>
      <c r="AZ58" s="38">
        <f t="shared" si="112"/>
        <v>0</v>
      </c>
      <c r="BA58" s="38">
        <f t="shared" si="113"/>
        <v>0</v>
      </c>
      <c r="BB58" s="36"/>
      <c r="BC58" s="36"/>
      <c r="BD58" s="36"/>
      <c r="BE58" s="36"/>
      <c r="BF58" s="36"/>
      <c r="BG58" s="117">
        <f t="shared" si="29"/>
        <v>0</v>
      </c>
    </row>
    <row r="59" spans="1:59" ht="44.25" customHeight="1">
      <c r="A59" s="19"/>
      <c r="B59" s="5" t="s">
        <v>337</v>
      </c>
      <c r="C59" s="253">
        <f t="shared" si="48"/>
        <v>70502</v>
      </c>
      <c r="D59" s="253">
        <f t="shared" si="49"/>
        <v>18506</v>
      </c>
      <c r="E59" s="255">
        <f t="shared" si="50"/>
        <v>26.24890074040453</v>
      </c>
      <c r="F59" s="35">
        <f>F60+F61</f>
        <v>13244</v>
      </c>
      <c r="G59" s="35">
        <f t="shared" ref="G59:AE59" si="114">G60+G61</f>
        <v>13244</v>
      </c>
      <c r="H59" s="35">
        <f t="shared" si="114"/>
        <v>0</v>
      </c>
      <c r="I59" s="35">
        <f t="shared" si="114"/>
        <v>13244</v>
      </c>
      <c r="J59" s="35">
        <f t="shared" si="114"/>
        <v>0</v>
      </c>
      <c r="K59" s="35">
        <f t="shared" si="114"/>
        <v>0</v>
      </c>
      <c r="L59" s="35">
        <f t="shared" si="114"/>
        <v>0</v>
      </c>
      <c r="M59" s="35">
        <f t="shared" si="114"/>
        <v>0</v>
      </c>
      <c r="N59" s="35">
        <f t="shared" si="114"/>
        <v>0</v>
      </c>
      <c r="O59" s="35">
        <f t="shared" si="114"/>
        <v>0</v>
      </c>
      <c r="P59" s="35">
        <f t="shared" si="114"/>
        <v>0</v>
      </c>
      <c r="Q59" s="35">
        <f t="shared" si="114"/>
        <v>0</v>
      </c>
      <c r="R59" s="35">
        <f t="shared" si="114"/>
        <v>0</v>
      </c>
      <c r="S59" s="35">
        <f t="shared" si="114"/>
        <v>23</v>
      </c>
      <c r="T59" s="35">
        <f t="shared" si="114"/>
        <v>23</v>
      </c>
      <c r="U59" s="35">
        <f t="shared" si="114"/>
        <v>0</v>
      </c>
      <c r="V59" s="35">
        <f t="shared" si="114"/>
        <v>23</v>
      </c>
      <c r="W59" s="35">
        <f t="shared" si="114"/>
        <v>0</v>
      </c>
      <c r="X59" s="35">
        <f t="shared" si="114"/>
        <v>0</v>
      </c>
      <c r="Y59" s="35">
        <f t="shared" si="114"/>
        <v>0</v>
      </c>
      <c r="Z59" s="35">
        <f t="shared" si="114"/>
        <v>0</v>
      </c>
      <c r="AA59" s="35">
        <f t="shared" si="114"/>
        <v>0</v>
      </c>
      <c r="AB59" s="35">
        <f t="shared" si="114"/>
        <v>0</v>
      </c>
      <c r="AC59" s="35">
        <f t="shared" si="114"/>
        <v>0</v>
      </c>
      <c r="AD59" s="35">
        <f t="shared" si="114"/>
        <v>0</v>
      </c>
      <c r="AE59" s="35">
        <f t="shared" si="114"/>
        <v>0</v>
      </c>
      <c r="AF59" s="5"/>
      <c r="AG59" s="35">
        <f>AG60+AG61</f>
        <v>57258</v>
      </c>
      <c r="AH59" s="35">
        <f t="shared" ref="AH59:AY59" si="115">AH60+AH61</f>
        <v>57258</v>
      </c>
      <c r="AI59" s="35">
        <f t="shared" si="115"/>
        <v>0</v>
      </c>
      <c r="AJ59" s="35">
        <f t="shared" si="115"/>
        <v>57258</v>
      </c>
      <c r="AK59" s="35">
        <f t="shared" si="115"/>
        <v>0</v>
      </c>
      <c r="AL59" s="35">
        <f t="shared" si="115"/>
        <v>0</v>
      </c>
      <c r="AM59" s="35">
        <f t="shared" si="115"/>
        <v>0</v>
      </c>
      <c r="AN59" s="35">
        <f t="shared" si="115"/>
        <v>0</v>
      </c>
      <c r="AO59" s="35">
        <f t="shared" si="115"/>
        <v>0</v>
      </c>
      <c r="AP59" s="35">
        <f t="shared" si="115"/>
        <v>0</v>
      </c>
      <c r="AQ59" s="35">
        <f t="shared" si="115"/>
        <v>0</v>
      </c>
      <c r="AR59" s="35">
        <f t="shared" si="115"/>
        <v>0</v>
      </c>
      <c r="AS59" s="35">
        <f t="shared" si="115"/>
        <v>0</v>
      </c>
      <c r="AT59" s="35">
        <f t="shared" si="115"/>
        <v>18483</v>
      </c>
      <c r="AU59" s="35">
        <f t="shared" si="115"/>
        <v>18483</v>
      </c>
      <c r="AV59" s="35">
        <f t="shared" si="115"/>
        <v>0</v>
      </c>
      <c r="AW59" s="35">
        <f t="shared" si="115"/>
        <v>18483</v>
      </c>
      <c r="AX59" s="35">
        <f t="shared" si="115"/>
        <v>0</v>
      </c>
      <c r="AY59" s="35">
        <f t="shared" si="115"/>
        <v>0</v>
      </c>
      <c r="AZ59" s="35"/>
      <c r="BA59" s="35"/>
      <c r="BB59" s="35"/>
      <c r="BC59" s="35"/>
      <c r="BD59" s="35"/>
      <c r="BE59" s="35"/>
      <c r="BF59" s="35"/>
      <c r="BG59" s="116">
        <f t="shared" si="29"/>
        <v>32.280205386146918</v>
      </c>
    </row>
    <row r="60" spans="1:59" s="74" customFormat="1" hidden="1">
      <c r="A60" s="46"/>
      <c r="B60" s="75" t="s">
        <v>430</v>
      </c>
      <c r="C60" s="253">
        <f t="shared" si="48"/>
        <v>108</v>
      </c>
      <c r="D60" s="253">
        <f t="shared" si="49"/>
        <v>0</v>
      </c>
      <c r="E60" s="117">
        <f t="shared" si="50"/>
        <v>0</v>
      </c>
      <c r="F60" s="35">
        <f t="shared" si="70"/>
        <v>0</v>
      </c>
      <c r="G60" s="35">
        <f t="shared" si="71"/>
        <v>0</v>
      </c>
      <c r="H60" s="117"/>
      <c r="I60" s="117"/>
      <c r="J60" s="117"/>
      <c r="K60" s="117"/>
      <c r="L60" s="117"/>
      <c r="M60" s="75"/>
      <c r="N60" s="75"/>
      <c r="O60" s="75"/>
      <c r="P60" s="75"/>
      <c r="Q60" s="75"/>
      <c r="R60" s="75"/>
      <c r="S60" s="276">
        <f t="shared" si="60"/>
        <v>0</v>
      </c>
      <c r="T60" s="276">
        <f t="shared" si="61"/>
        <v>0</v>
      </c>
      <c r="U60" s="75"/>
      <c r="V60" s="75"/>
      <c r="W60" s="75"/>
      <c r="X60" s="75"/>
      <c r="Y60" s="75"/>
      <c r="Z60" s="75"/>
      <c r="AA60" s="75"/>
      <c r="AB60" s="75"/>
      <c r="AC60" s="75"/>
      <c r="AD60" s="75"/>
      <c r="AE60" s="75"/>
      <c r="AF60" s="75"/>
      <c r="AG60" s="36">
        <f>AH60+AM60</f>
        <v>108</v>
      </c>
      <c r="AH60" s="36">
        <f t="shared" ref="AH60:AH62" si="116">AI60+AJ60+AK60+AL60</f>
        <v>108</v>
      </c>
      <c r="AI60" s="36">
        <f>SUMIF('PL3-GN TUNG DA'!$AD$14:$AD$393,"UBND TX.Tân Châu",'PL3-GN TUNG DA'!$E$14:$E$393)</f>
        <v>0</v>
      </c>
      <c r="AJ60" s="36">
        <f>SUMIF('PL3-GN TUNG DA'!$AD$14:$AD$393,"UBND TX.Tân Châu",'PL3-GN TUNG DA'!$F$14:$F$393)</f>
        <v>108</v>
      </c>
      <c r="AK60" s="36"/>
      <c r="AL60" s="36"/>
      <c r="AM60" s="36"/>
      <c r="AN60" s="36"/>
      <c r="AO60" s="36"/>
      <c r="AP60" s="36"/>
      <c r="AQ60" s="36"/>
      <c r="AR60" s="36"/>
      <c r="AS60" s="36"/>
      <c r="AT60" s="36"/>
      <c r="AU60" s="36"/>
      <c r="AV60" s="36"/>
      <c r="AW60" s="36">
        <f>SUMIF('PL3-GN TUNG DA'!$AD$14:$AD$393,"UBND TX.Tân Châu",'PL3-GN TUNG DA'!$S$14:$S$393)</f>
        <v>0</v>
      </c>
      <c r="AX60" s="36"/>
      <c r="AY60" s="36"/>
      <c r="AZ60" s="36"/>
      <c r="BA60" s="36"/>
      <c r="BB60" s="36"/>
      <c r="BC60" s="36"/>
      <c r="BD60" s="36"/>
      <c r="BE60" s="36"/>
      <c r="BF60" s="36"/>
      <c r="BG60" s="117">
        <f t="shared" si="29"/>
        <v>0</v>
      </c>
    </row>
    <row r="61" spans="1:59" s="74" customFormat="1" hidden="1">
      <c r="A61" s="46"/>
      <c r="B61" s="75" t="s">
        <v>431</v>
      </c>
      <c r="C61" s="253">
        <f t="shared" si="48"/>
        <v>70394</v>
      </c>
      <c r="D61" s="253">
        <f t="shared" si="49"/>
        <v>18506</v>
      </c>
      <c r="E61" s="117">
        <f t="shared" si="50"/>
        <v>26.289172372645396</v>
      </c>
      <c r="F61" s="35">
        <f t="shared" si="70"/>
        <v>13244</v>
      </c>
      <c r="G61" s="35">
        <f t="shared" si="71"/>
        <v>13244</v>
      </c>
      <c r="H61" s="35">
        <f>SUMIF('PL4-GN KD23-24'!$AD$11:$AD$489,"Ban QLDA ĐTXD KV TX Tân Châu",'PL4-GN KD23-24'!$E$11:$E$489)</f>
        <v>0</v>
      </c>
      <c r="I61" s="35">
        <f>SUMIF('PL4-GN KD23-24'!$AD$11:$AD$489,"Ban QLDA ĐTXD KV TX Tân Châu",'PL4-GN KD23-24'!$F$11:$F$489)</f>
        <v>13244</v>
      </c>
      <c r="J61" s="35">
        <f>SUMIF('PL4-GN KD23-24'!$AD$11:$AD$489,B61,'PL4-GN KD23-24'!$G$11:$G$489)</f>
        <v>0</v>
      </c>
      <c r="K61" s="35">
        <f>SUMIF('PL4-GN KD23-24'!$AD$11:$AD$489,B61,'PL4-GN KD23-24'!$H$11:$H$489)</f>
        <v>0</v>
      </c>
      <c r="L61" s="117"/>
      <c r="M61" s="75"/>
      <c r="N61" s="75"/>
      <c r="O61" s="75"/>
      <c r="P61" s="75"/>
      <c r="Q61" s="75"/>
      <c r="R61" s="75"/>
      <c r="S61" s="276">
        <f t="shared" si="60"/>
        <v>23</v>
      </c>
      <c r="T61" s="276">
        <f t="shared" si="61"/>
        <v>23</v>
      </c>
      <c r="U61" s="75"/>
      <c r="V61" s="286">
        <v>23</v>
      </c>
      <c r="W61" s="75"/>
      <c r="X61" s="75"/>
      <c r="Y61" s="75"/>
      <c r="Z61" s="75"/>
      <c r="AA61" s="75"/>
      <c r="AB61" s="75"/>
      <c r="AC61" s="75"/>
      <c r="AD61" s="75"/>
      <c r="AE61" s="75"/>
      <c r="AF61" s="75"/>
      <c r="AG61" s="36">
        <f>AH61+AM61</f>
        <v>57150</v>
      </c>
      <c r="AH61" s="36">
        <f t="shared" si="116"/>
        <v>57150</v>
      </c>
      <c r="AI61" s="36">
        <f>SUMIF('PL3-GN TUNG DA'!$AD$14:$AD$393,"Ban QLDA ĐTXD KV TX.Tân Châu",'PL3-GN TUNG DA'!$E$14:$E$393)</f>
        <v>0</v>
      </c>
      <c r="AJ61" s="36">
        <f>SUMIF('PL3-GN TUNG DA'!$AD$14:$AD$393,"Ban QLDA ĐTXD KV TX.Tân Châu",'PL3-GN TUNG DA'!$F$14:$F$393)</f>
        <v>57150</v>
      </c>
      <c r="AK61" s="36"/>
      <c r="AL61" s="36"/>
      <c r="AM61" s="36"/>
      <c r="AN61" s="36"/>
      <c r="AO61" s="36"/>
      <c r="AP61" s="36"/>
      <c r="AQ61" s="36"/>
      <c r="AR61" s="36"/>
      <c r="AS61" s="36"/>
      <c r="AT61" s="36">
        <f t="shared" ref="AT61:AT62" si="117">AU61+AZ61</f>
        <v>18483</v>
      </c>
      <c r="AU61" s="36">
        <f t="shared" ref="AU61:AU62" si="118">AV61+AW61+AX61+AY61</f>
        <v>18483</v>
      </c>
      <c r="AV61" s="36"/>
      <c r="AW61" s="36">
        <f>SUMIF('PL3-GN TUNG DA'!$AD$14:$AD$393,"Ban QLDA ĐTXD KV TX.Tân Châu",'PL3-GN TUNG DA'!$S$14:$S$393)</f>
        <v>18483</v>
      </c>
      <c r="AX61" s="36"/>
      <c r="AY61" s="36"/>
      <c r="AZ61" s="36"/>
      <c r="BA61" s="36"/>
      <c r="BB61" s="36"/>
      <c r="BC61" s="36"/>
      <c r="BD61" s="36"/>
      <c r="BE61" s="36"/>
      <c r="BF61" s="36"/>
      <c r="BG61" s="117">
        <f t="shared" si="29"/>
        <v>32.341207349081365</v>
      </c>
    </row>
    <row r="62" spans="1:59" ht="36">
      <c r="A62" s="19"/>
      <c r="B62" s="5" t="s">
        <v>338</v>
      </c>
      <c r="C62" s="253">
        <f t="shared" si="48"/>
        <v>67686</v>
      </c>
      <c r="D62" s="253">
        <f t="shared" si="49"/>
        <v>19096</v>
      </c>
      <c r="E62" s="255">
        <f t="shared" si="50"/>
        <v>28.21262890405697</v>
      </c>
      <c r="F62" s="35">
        <f t="shared" si="70"/>
        <v>204</v>
      </c>
      <c r="G62" s="35">
        <f t="shared" si="71"/>
        <v>204</v>
      </c>
      <c r="H62" s="274">
        <f>'PL4-GN KD23-24'!E21</f>
        <v>204</v>
      </c>
      <c r="I62" s="255"/>
      <c r="J62" s="255"/>
      <c r="K62" s="255"/>
      <c r="L62" s="255"/>
      <c r="M62" s="5"/>
      <c r="N62" s="5"/>
      <c r="O62" s="5"/>
      <c r="P62" s="5"/>
      <c r="Q62" s="5"/>
      <c r="R62" s="5"/>
      <c r="S62" s="276">
        <f t="shared" si="60"/>
        <v>0</v>
      </c>
      <c r="T62" s="276">
        <f t="shared" si="61"/>
        <v>0</v>
      </c>
      <c r="U62" s="5"/>
      <c r="V62" s="5"/>
      <c r="W62" s="5"/>
      <c r="X62" s="5"/>
      <c r="Y62" s="5"/>
      <c r="Z62" s="5"/>
      <c r="AA62" s="5"/>
      <c r="AB62" s="5"/>
      <c r="AC62" s="5"/>
      <c r="AD62" s="5"/>
      <c r="AE62" s="5"/>
      <c r="AF62" s="5"/>
      <c r="AG62" s="35">
        <f>AH62+AM62</f>
        <v>67482</v>
      </c>
      <c r="AH62" s="39">
        <f t="shared" si="116"/>
        <v>67482</v>
      </c>
      <c r="AI62" s="35">
        <f>'PL3-GN TUNG DA'!E22</f>
        <v>32482</v>
      </c>
      <c r="AJ62" s="35"/>
      <c r="AK62" s="35">
        <f>'PL3-GN TUNG DA'!G22</f>
        <v>35000</v>
      </c>
      <c r="AL62" s="35"/>
      <c r="AM62" s="35"/>
      <c r="AN62" s="35"/>
      <c r="AO62" s="35"/>
      <c r="AP62" s="35"/>
      <c r="AQ62" s="35"/>
      <c r="AR62" s="35"/>
      <c r="AS62" s="35"/>
      <c r="AT62" s="39">
        <f t="shared" si="117"/>
        <v>19096</v>
      </c>
      <c r="AU62" s="39">
        <f t="shared" si="118"/>
        <v>19096</v>
      </c>
      <c r="AV62" s="35">
        <f>'PL3-GN TUNG DA'!R22</f>
        <v>11908</v>
      </c>
      <c r="AW62" s="35"/>
      <c r="AX62" s="35">
        <f>'PL3-GN TUNG DA'!T22</f>
        <v>7188</v>
      </c>
      <c r="AY62" s="35"/>
      <c r="AZ62" s="35"/>
      <c r="BA62" s="35"/>
      <c r="BB62" s="35"/>
      <c r="BC62" s="35"/>
      <c r="BD62" s="35"/>
      <c r="BE62" s="35"/>
      <c r="BF62" s="35"/>
      <c r="BG62" s="116">
        <f t="shared" si="29"/>
        <v>28.297916481432082</v>
      </c>
    </row>
    <row r="63" spans="1:59">
      <c r="A63" s="20">
        <v>4</v>
      </c>
      <c r="B63" s="44" t="s">
        <v>335</v>
      </c>
      <c r="C63" s="254">
        <f t="shared" si="48"/>
        <v>627416</v>
      </c>
      <c r="D63" s="254">
        <f t="shared" si="49"/>
        <v>163882</v>
      </c>
      <c r="E63" s="115">
        <f t="shared" si="50"/>
        <v>26.120149948359622</v>
      </c>
      <c r="F63" s="34">
        <f>F64+F67+F70</f>
        <v>5404</v>
      </c>
      <c r="G63" s="34">
        <f t="shared" ref="G63:R63" si="119">G64+G67+G70</f>
        <v>5404</v>
      </c>
      <c r="H63" s="34">
        <f t="shared" si="119"/>
        <v>4460</v>
      </c>
      <c r="I63" s="34">
        <f t="shared" si="119"/>
        <v>944</v>
      </c>
      <c r="J63" s="34">
        <f t="shared" si="119"/>
        <v>0</v>
      </c>
      <c r="K63" s="34">
        <f t="shared" si="119"/>
        <v>0</v>
      </c>
      <c r="L63" s="34">
        <f t="shared" si="119"/>
        <v>0</v>
      </c>
      <c r="M63" s="34">
        <f t="shared" si="119"/>
        <v>0</v>
      </c>
      <c r="N63" s="34">
        <f t="shared" si="119"/>
        <v>0</v>
      </c>
      <c r="O63" s="34">
        <f t="shared" si="119"/>
        <v>0</v>
      </c>
      <c r="P63" s="34">
        <f t="shared" si="119"/>
        <v>0</v>
      </c>
      <c r="Q63" s="34">
        <f t="shared" si="119"/>
        <v>0</v>
      </c>
      <c r="R63" s="34">
        <f t="shared" si="119"/>
        <v>0</v>
      </c>
      <c r="S63" s="276">
        <f t="shared" si="60"/>
        <v>0</v>
      </c>
      <c r="T63" s="276">
        <f t="shared" si="61"/>
        <v>0</v>
      </c>
      <c r="U63" s="44"/>
      <c r="V63" s="44"/>
      <c r="W63" s="44"/>
      <c r="X63" s="44"/>
      <c r="Y63" s="44"/>
      <c r="Z63" s="44"/>
      <c r="AA63" s="44"/>
      <c r="AB63" s="44"/>
      <c r="AC63" s="44"/>
      <c r="AD63" s="44"/>
      <c r="AE63" s="44"/>
      <c r="AF63" s="44"/>
      <c r="AG63" s="34">
        <f t="shared" ref="AG63:AR63" si="120">AG64+AG67+AG70</f>
        <v>622012</v>
      </c>
      <c r="AH63" s="34">
        <f t="shared" si="120"/>
        <v>348231</v>
      </c>
      <c r="AI63" s="34">
        <f t="shared" si="120"/>
        <v>34304</v>
      </c>
      <c r="AJ63" s="34">
        <f t="shared" si="120"/>
        <v>298927</v>
      </c>
      <c r="AK63" s="34">
        <f t="shared" si="120"/>
        <v>15000</v>
      </c>
      <c r="AL63" s="34">
        <f t="shared" si="120"/>
        <v>0</v>
      </c>
      <c r="AM63" s="34">
        <f t="shared" si="120"/>
        <v>273781</v>
      </c>
      <c r="AN63" s="34">
        <f t="shared" si="120"/>
        <v>273781</v>
      </c>
      <c r="AO63" s="34">
        <f t="shared" si="120"/>
        <v>250000</v>
      </c>
      <c r="AP63" s="34">
        <f t="shared" si="120"/>
        <v>0</v>
      </c>
      <c r="AQ63" s="34">
        <f t="shared" si="120"/>
        <v>9298</v>
      </c>
      <c r="AR63" s="34">
        <f t="shared" si="120"/>
        <v>14483</v>
      </c>
      <c r="AS63" s="34">
        <f t="shared" ref="AS63:BE63" si="121">AS64+AS67+AS70</f>
        <v>0</v>
      </c>
      <c r="AT63" s="34">
        <f t="shared" si="121"/>
        <v>163882</v>
      </c>
      <c r="AU63" s="34">
        <f t="shared" si="121"/>
        <v>53128</v>
      </c>
      <c r="AV63" s="34">
        <f t="shared" si="121"/>
        <v>2157</v>
      </c>
      <c r="AW63" s="34">
        <f t="shared" si="121"/>
        <v>50971</v>
      </c>
      <c r="AX63" s="34">
        <f t="shared" si="121"/>
        <v>0</v>
      </c>
      <c r="AY63" s="34">
        <f t="shared" si="121"/>
        <v>0</v>
      </c>
      <c r="AZ63" s="34">
        <f t="shared" si="121"/>
        <v>110754</v>
      </c>
      <c r="BA63" s="34">
        <f t="shared" si="121"/>
        <v>110754</v>
      </c>
      <c r="BB63" s="34">
        <f t="shared" si="121"/>
        <v>104608</v>
      </c>
      <c r="BC63" s="34">
        <f t="shared" si="121"/>
        <v>0</v>
      </c>
      <c r="BD63" s="34">
        <f t="shared" si="121"/>
        <v>826</v>
      </c>
      <c r="BE63" s="34">
        <f t="shared" si="121"/>
        <v>5320</v>
      </c>
      <c r="BF63" s="34"/>
      <c r="BG63" s="115">
        <f t="shared" si="29"/>
        <v>26.347080120640758</v>
      </c>
    </row>
    <row r="64" spans="1:59">
      <c r="A64" s="19"/>
      <c r="B64" s="45" t="s">
        <v>336</v>
      </c>
      <c r="C64" s="253">
        <f t="shared" si="48"/>
        <v>273781</v>
      </c>
      <c r="D64" s="253">
        <f t="shared" si="49"/>
        <v>110754</v>
      </c>
      <c r="E64" s="255">
        <f t="shared" si="50"/>
        <v>40.453501156033475</v>
      </c>
      <c r="F64" s="35">
        <f t="shared" si="70"/>
        <v>0</v>
      </c>
      <c r="G64" s="35">
        <f t="shared" si="71"/>
        <v>0</v>
      </c>
      <c r="H64" s="255"/>
      <c r="I64" s="255"/>
      <c r="J64" s="255"/>
      <c r="K64" s="255"/>
      <c r="L64" s="255"/>
      <c r="M64" s="45"/>
      <c r="N64" s="45"/>
      <c r="O64" s="45"/>
      <c r="P64" s="45"/>
      <c r="Q64" s="45"/>
      <c r="R64" s="45"/>
      <c r="S64" s="276">
        <f t="shared" si="60"/>
        <v>0</v>
      </c>
      <c r="T64" s="276">
        <f t="shared" si="61"/>
        <v>0</v>
      </c>
      <c r="U64" s="45"/>
      <c r="V64" s="45"/>
      <c r="W64" s="45"/>
      <c r="X64" s="45"/>
      <c r="Y64" s="45"/>
      <c r="Z64" s="45"/>
      <c r="AA64" s="45"/>
      <c r="AB64" s="45"/>
      <c r="AC64" s="45"/>
      <c r="AD64" s="45"/>
      <c r="AE64" s="45"/>
      <c r="AF64" s="45"/>
      <c r="AG64" s="35">
        <f>AG65+AG66</f>
        <v>273781</v>
      </c>
      <c r="AH64" s="35"/>
      <c r="AI64" s="35">
        <f t="shared" ref="AI64:AL64" si="122">AI65+AI66</f>
        <v>0</v>
      </c>
      <c r="AJ64" s="35">
        <f t="shared" si="122"/>
        <v>0</v>
      </c>
      <c r="AK64" s="35">
        <f t="shared" si="122"/>
        <v>0</v>
      </c>
      <c r="AL64" s="35">
        <f t="shared" si="122"/>
        <v>0</v>
      </c>
      <c r="AM64" s="36">
        <f>AM65+AM66</f>
        <v>273781</v>
      </c>
      <c r="AN64" s="36">
        <f t="shared" ref="AN64:AR64" si="123">AN65+AN66</f>
        <v>273781</v>
      </c>
      <c r="AO64" s="36">
        <f t="shared" si="123"/>
        <v>250000</v>
      </c>
      <c r="AP64" s="36">
        <f t="shared" si="123"/>
        <v>0</v>
      </c>
      <c r="AQ64" s="36">
        <f t="shared" si="123"/>
        <v>9298</v>
      </c>
      <c r="AR64" s="36">
        <f t="shared" si="123"/>
        <v>14483</v>
      </c>
      <c r="AS64" s="36">
        <f t="shared" ref="AS64:BE64" si="124">AS65+AS66</f>
        <v>0</v>
      </c>
      <c r="AT64" s="36">
        <f t="shared" si="124"/>
        <v>110754</v>
      </c>
      <c r="AU64" s="36">
        <f t="shared" si="124"/>
        <v>0</v>
      </c>
      <c r="AV64" s="36">
        <f t="shared" si="124"/>
        <v>0</v>
      </c>
      <c r="AW64" s="36">
        <f t="shared" si="124"/>
        <v>0</v>
      </c>
      <c r="AX64" s="36">
        <f t="shared" si="124"/>
        <v>0</v>
      </c>
      <c r="AY64" s="36">
        <f t="shared" si="124"/>
        <v>0</v>
      </c>
      <c r="AZ64" s="36">
        <f t="shared" si="124"/>
        <v>110754</v>
      </c>
      <c r="BA64" s="36">
        <f t="shared" si="124"/>
        <v>110754</v>
      </c>
      <c r="BB64" s="36">
        <f t="shared" si="124"/>
        <v>104608</v>
      </c>
      <c r="BC64" s="36">
        <f t="shared" si="124"/>
        <v>0</v>
      </c>
      <c r="BD64" s="36">
        <f t="shared" si="124"/>
        <v>826</v>
      </c>
      <c r="BE64" s="36">
        <f t="shared" si="124"/>
        <v>5320</v>
      </c>
      <c r="BF64" s="35"/>
      <c r="BG64" s="116">
        <f t="shared" si="29"/>
        <v>40.453501156033475</v>
      </c>
    </row>
    <row r="65" spans="1:59" s="74" customFormat="1" hidden="1">
      <c r="A65" s="46"/>
      <c r="B65" s="75" t="s">
        <v>432</v>
      </c>
      <c r="C65" s="253">
        <f t="shared" si="48"/>
        <v>23781</v>
      </c>
      <c r="D65" s="253">
        <f t="shared" si="49"/>
        <v>6146</v>
      </c>
      <c r="E65" s="117">
        <f t="shared" si="50"/>
        <v>25.844161305243681</v>
      </c>
      <c r="F65" s="35">
        <f t="shared" si="70"/>
        <v>0</v>
      </c>
      <c r="G65" s="35">
        <f t="shared" si="71"/>
        <v>0</v>
      </c>
      <c r="H65" s="117"/>
      <c r="I65" s="117"/>
      <c r="J65" s="117"/>
      <c r="K65" s="117"/>
      <c r="L65" s="117"/>
      <c r="M65" s="75"/>
      <c r="N65" s="75"/>
      <c r="O65" s="75"/>
      <c r="P65" s="75"/>
      <c r="Q65" s="75"/>
      <c r="R65" s="75"/>
      <c r="S65" s="276">
        <f t="shared" si="60"/>
        <v>0</v>
      </c>
      <c r="T65" s="276">
        <f t="shared" si="61"/>
        <v>0</v>
      </c>
      <c r="U65" s="75"/>
      <c r="V65" s="75"/>
      <c r="W65" s="75"/>
      <c r="X65" s="75"/>
      <c r="Y65" s="75"/>
      <c r="Z65" s="75"/>
      <c r="AA65" s="75"/>
      <c r="AB65" s="75"/>
      <c r="AC65" s="75"/>
      <c r="AD65" s="75"/>
      <c r="AE65" s="75"/>
      <c r="AF65" s="75"/>
      <c r="AG65" s="36">
        <f>AH65+AM65</f>
        <v>23781</v>
      </c>
      <c r="AH65" s="36"/>
      <c r="AI65" s="36"/>
      <c r="AJ65" s="36"/>
      <c r="AK65" s="36"/>
      <c r="AL65" s="36"/>
      <c r="AM65" s="36">
        <f t="shared" ref="AM65:AM66" si="125">AN65+AS65</f>
        <v>23781</v>
      </c>
      <c r="AN65" s="36">
        <f t="shared" ref="AN65:AN66" si="126">AO65+AP65+AQ65+AR65</f>
        <v>23781</v>
      </c>
      <c r="AO65" s="36"/>
      <c r="AP65" s="36"/>
      <c r="AQ65" s="36">
        <f>SUMIF('PL3-GN TUNG DA'!$AD$14:$AD$393,"UBND TX.Tịnh Biên",'PL3-GN TUNG DA'!$M$14:$M$393)</f>
        <v>9298</v>
      </c>
      <c r="AR65" s="36">
        <f>SUMIF('PL3-GN TUNG DA'!$AD$14:$AD$393,"UBND TX.Tịnh Biên",'PL3-GN TUNG DA'!$N$14:$N$393)</f>
        <v>14483</v>
      </c>
      <c r="AS65" s="36"/>
      <c r="AT65" s="36">
        <f t="shared" ref="AT65" si="127">AU65+AZ65</f>
        <v>6146</v>
      </c>
      <c r="AU65" s="36">
        <f t="shared" ref="AU65" si="128">AV65+AW65+AX65+AY65</f>
        <v>0</v>
      </c>
      <c r="AV65" s="36"/>
      <c r="AW65" s="36">
        <f>SUMIF('PL3-GN TUNG DA'!$AD$14:$AD$393,B65,'PL3-GN TUNG DA'!$S$14:$S$393)</f>
        <v>0</v>
      </c>
      <c r="AX65" s="36"/>
      <c r="AY65" s="36"/>
      <c r="AZ65" s="36">
        <f t="shared" ref="AZ65" si="129">BA65+BF65</f>
        <v>6146</v>
      </c>
      <c r="BA65" s="36">
        <f t="shared" ref="BA65" si="130">BB65+BC65+BD65+BE65</f>
        <v>6146</v>
      </c>
      <c r="BB65" s="36"/>
      <c r="BC65" s="36"/>
      <c r="BD65" s="35">
        <f>SUMIF('PL3-GN TUNG DA'!$AD$14:$AD$393,"UBND TX.Tịnh Biên",'PL3-GN TUNG DA'!$Z$14:$Z$393)</f>
        <v>826</v>
      </c>
      <c r="BE65" s="36">
        <f>SUMIF('PL3-GN TUNG DA'!$AD$14:$AD$393,"UBND TX.Tịnh Biên",'PL3-GN TUNG DA'!$AA$14:$AA$393)</f>
        <v>5320</v>
      </c>
      <c r="BF65" s="36"/>
      <c r="BG65" s="117">
        <f t="shared" si="29"/>
        <v>25.844161305243681</v>
      </c>
    </row>
    <row r="66" spans="1:59" s="74" customFormat="1" hidden="1">
      <c r="A66" s="46"/>
      <c r="B66" s="75" t="s">
        <v>433</v>
      </c>
      <c r="C66" s="253">
        <f t="shared" si="48"/>
        <v>250000</v>
      </c>
      <c r="D66" s="253">
        <f t="shared" si="49"/>
        <v>104608</v>
      </c>
      <c r="E66" s="117">
        <f t="shared" si="50"/>
        <v>41.843200000000003</v>
      </c>
      <c r="F66" s="35">
        <f t="shared" si="70"/>
        <v>0</v>
      </c>
      <c r="G66" s="35">
        <f t="shared" si="71"/>
        <v>0</v>
      </c>
      <c r="H66" s="117"/>
      <c r="I66" s="117"/>
      <c r="J66" s="117"/>
      <c r="K66" s="117"/>
      <c r="L66" s="117"/>
      <c r="M66" s="75"/>
      <c r="N66" s="75"/>
      <c r="O66" s="75"/>
      <c r="P66" s="75"/>
      <c r="Q66" s="75"/>
      <c r="R66" s="75"/>
      <c r="S66" s="276">
        <f t="shared" si="60"/>
        <v>0</v>
      </c>
      <c r="T66" s="276">
        <f t="shared" si="61"/>
        <v>0</v>
      </c>
      <c r="U66" s="75"/>
      <c r="V66" s="75"/>
      <c r="W66" s="75"/>
      <c r="X66" s="75"/>
      <c r="Y66" s="75"/>
      <c r="Z66" s="75"/>
      <c r="AA66" s="75"/>
      <c r="AB66" s="75"/>
      <c r="AC66" s="75"/>
      <c r="AD66" s="75"/>
      <c r="AE66" s="75"/>
      <c r="AF66" s="75"/>
      <c r="AG66" s="36">
        <f>AH66+AM66</f>
        <v>250000</v>
      </c>
      <c r="AH66" s="36"/>
      <c r="AI66" s="36"/>
      <c r="AJ66" s="36"/>
      <c r="AK66" s="36"/>
      <c r="AL66" s="36"/>
      <c r="AM66" s="36">
        <f t="shared" si="125"/>
        <v>250000</v>
      </c>
      <c r="AN66" s="36">
        <f t="shared" si="126"/>
        <v>250000</v>
      </c>
      <c r="AO66" s="36">
        <f>SUMIF('PL3-GN TUNG DA'!$AD$14:$AD$393,"Ban QLDA ĐTXD KV TX.Tịnh Biên",'PL3-GN TUNG DA'!$K$14:$K$393)</f>
        <v>250000</v>
      </c>
      <c r="AP66" s="36"/>
      <c r="AQ66" s="36"/>
      <c r="AR66" s="36"/>
      <c r="AS66" s="36"/>
      <c r="AT66" s="36">
        <f t="shared" ref="AT66" si="131">AU66+AZ66</f>
        <v>104608</v>
      </c>
      <c r="AU66" s="36">
        <f t="shared" ref="AU66" si="132">AV66+AW66+AX66+AY66</f>
        <v>0</v>
      </c>
      <c r="AV66" s="36"/>
      <c r="AW66" s="36">
        <f>SUMIF('PL3-GN TUNG DA'!$AD$14:$AD$393,B66,'PL3-GN TUNG DA'!$S$14:$S$393)</f>
        <v>0</v>
      </c>
      <c r="AX66" s="36"/>
      <c r="AY66" s="36"/>
      <c r="AZ66" s="36">
        <f t="shared" ref="AZ66" si="133">BA66+BF66</f>
        <v>104608</v>
      </c>
      <c r="BA66" s="36">
        <f t="shared" ref="BA66" si="134">BB66+BC66+BD66+BE66</f>
        <v>104608</v>
      </c>
      <c r="BB66" s="36">
        <f>SUMIF('PL3-GN TUNG DA'!$AD$14:$AD$393,"Ban QLDA ĐTXD KV TX.Tịnh Biên",'PL3-GN TUNG DA'!$X$14:$X$393)</f>
        <v>104608</v>
      </c>
      <c r="BC66" s="36"/>
      <c r="BD66" s="36"/>
      <c r="BE66" s="36"/>
      <c r="BF66" s="36"/>
      <c r="BG66" s="117">
        <f t="shared" si="29"/>
        <v>41.843200000000003</v>
      </c>
    </row>
    <row r="67" spans="1:59" ht="54" customHeight="1">
      <c r="A67" s="19"/>
      <c r="B67" s="5" t="s">
        <v>337</v>
      </c>
      <c r="C67" s="253">
        <f t="shared" si="48"/>
        <v>301784</v>
      </c>
      <c r="D67" s="253">
        <f t="shared" si="49"/>
        <v>50971</v>
      </c>
      <c r="E67" s="255">
        <f t="shared" si="50"/>
        <v>16.889894759165497</v>
      </c>
      <c r="F67" s="35">
        <f>F68+F69</f>
        <v>944</v>
      </c>
      <c r="G67" s="35">
        <f t="shared" ref="G67:R67" si="135">G68+G69</f>
        <v>944</v>
      </c>
      <c r="H67" s="35">
        <f t="shared" si="135"/>
        <v>0</v>
      </c>
      <c r="I67" s="35">
        <f t="shared" si="135"/>
        <v>944</v>
      </c>
      <c r="J67" s="35">
        <f t="shared" si="135"/>
        <v>0</v>
      </c>
      <c r="K67" s="35">
        <f t="shared" si="135"/>
        <v>0</v>
      </c>
      <c r="L67" s="35">
        <f t="shared" si="135"/>
        <v>0</v>
      </c>
      <c r="M67" s="35">
        <f t="shared" si="135"/>
        <v>0</v>
      </c>
      <c r="N67" s="35">
        <f t="shared" si="135"/>
        <v>0</v>
      </c>
      <c r="O67" s="35">
        <f t="shared" si="135"/>
        <v>0</v>
      </c>
      <c r="P67" s="35">
        <f t="shared" si="135"/>
        <v>0</v>
      </c>
      <c r="Q67" s="35">
        <f t="shared" si="135"/>
        <v>0</v>
      </c>
      <c r="R67" s="35">
        <f t="shared" si="135"/>
        <v>0</v>
      </c>
      <c r="S67" s="276">
        <f t="shared" si="60"/>
        <v>0</v>
      </c>
      <c r="T67" s="276">
        <f t="shared" si="61"/>
        <v>0</v>
      </c>
      <c r="U67" s="5"/>
      <c r="V67" s="5"/>
      <c r="W67" s="5"/>
      <c r="X67" s="5"/>
      <c r="Y67" s="5"/>
      <c r="Z67" s="5"/>
      <c r="AA67" s="5"/>
      <c r="AB67" s="5"/>
      <c r="AC67" s="5"/>
      <c r="AD67" s="5"/>
      <c r="AE67" s="5"/>
      <c r="AF67" s="5"/>
      <c r="AG67" s="35">
        <f>AG68+AG69</f>
        <v>300840</v>
      </c>
      <c r="AH67" s="35">
        <f t="shared" ref="AH67:AY67" si="136">AH68+AH69</f>
        <v>300840</v>
      </c>
      <c r="AI67" s="35">
        <f t="shared" si="136"/>
        <v>1913</v>
      </c>
      <c r="AJ67" s="35">
        <f t="shared" si="136"/>
        <v>298927</v>
      </c>
      <c r="AK67" s="35">
        <f t="shared" si="136"/>
        <v>0</v>
      </c>
      <c r="AL67" s="35">
        <f t="shared" si="136"/>
        <v>0</v>
      </c>
      <c r="AM67" s="35">
        <f t="shared" si="136"/>
        <v>0</v>
      </c>
      <c r="AN67" s="35">
        <f t="shared" si="136"/>
        <v>0</v>
      </c>
      <c r="AO67" s="35">
        <f t="shared" si="136"/>
        <v>0</v>
      </c>
      <c r="AP67" s="35">
        <f t="shared" si="136"/>
        <v>0</v>
      </c>
      <c r="AQ67" s="35">
        <f t="shared" si="136"/>
        <v>0</v>
      </c>
      <c r="AR67" s="35">
        <f t="shared" si="136"/>
        <v>0</v>
      </c>
      <c r="AS67" s="35">
        <f t="shared" si="136"/>
        <v>0</v>
      </c>
      <c r="AT67" s="35">
        <f t="shared" si="136"/>
        <v>50971</v>
      </c>
      <c r="AU67" s="35">
        <f t="shared" si="136"/>
        <v>50971</v>
      </c>
      <c r="AV67" s="35">
        <f t="shared" si="136"/>
        <v>0</v>
      </c>
      <c r="AW67" s="35">
        <f t="shared" si="136"/>
        <v>50971</v>
      </c>
      <c r="AX67" s="35">
        <f t="shared" si="136"/>
        <v>0</v>
      </c>
      <c r="AY67" s="35">
        <f t="shared" si="136"/>
        <v>0</v>
      </c>
      <c r="AZ67" s="35"/>
      <c r="BA67" s="35"/>
      <c r="BB67" s="35"/>
      <c r="BC67" s="35"/>
      <c r="BD67" s="35"/>
      <c r="BE67" s="35"/>
      <c r="BF67" s="35"/>
      <c r="BG67" s="116">
        <f t="shared" si="29"/>
        <v>16.942893232282941</v>
      </c>
    </row>
    <row r="68" spans="1:59" s="74" customFormat="1" hidden="1">
      <c r="A68" s="46"/>
      <c r="B68" s="75" t="s">
        <v>432</v>
      </c>
      <c r="C68" s="253">
        <f t="shared" si="48"/>
        <v>930</v>
      </c>
      <c r="D68" s="253">
        <f t="shared" si="49"/>
        <v>0</v>
      </c>
      <c r="E68" s="117">
        <f t="shared" si="50"/>
        <v>0</v>
      </c>
      <c r="F68" s="35">
        <f t="shared" si="70"/>
        <v>0</v>
      </c>
      <c r="G68" s="35">
        <f t="shared" si="71"/>
        <v>0</v>
      </c>
      <c r="H68" s="117"/>
      <c r="I68" s="117"/>
      <c r="J68" s="117"/>
      <c r="K68" s="117"/>
      <c r="L68" s="117"/>
      <c r="M68" s="75"/>
      <c r="N68" s="75"/>
      <c r="O68" s="75"/>
      <c r="P68" s="75"/>
      <c r="Q68" s="75"/>
      <c r="R68" s="75"/>
      <c r="S68" s="276">
        <f t="shared" si="60"/>
        <v>0</v>
      </c>
      <c r="T68" s="276">
        <f t="shared" si="61"/>
        <v>0</v>
      </c>
      <c r="U68" s="75"/>
      <c r="V68" s="75"/>
      <c r="W68" s="75"/>
      <c r="X68" s="75"/>
      <c r="Y68" s="75"/>
      <c r="Z68" s="75"/>
      <c r="AA68" s="75"/>
      <c r="AB68" s="75"/>
      <c r="AC68" s="75"/>
      <c r="AD68" s="75"/>
      <c r="AE68" s="75"/>
      <c r="AF68" s="75"/>
      <c r="AG68" s="36">
        <f>AH68+AM68</f>
        <v>930</v>
      </c>
      <c r="AH68" s="36">
        <f t="shared" ref="AH68:AH70" si="137">AI68+AJ68+AK68+AL68</f>
        <v>930</v>
      </c>
      <c r="AI68" s="36">
        <f>SUMIF('PL3-GN TUNG DA'!$AD$14:$AD$393,"UBND TX.Tịnh Biên",'PL3-GN TUNG DA'!$E$14:$E$393)</f>
        <v>0</v>
      </c>
      <c r="AJ68" s="36">
        <f>SUMIF('PL3-GN TUNG DA'!$AD$14:$AD$393,"UBND TX.Tịnh Biên",'PL3-GN TUNG DA'!$F$14:$F$393)</f>
        <v>930</v>
      </c>
      <c r="AK68" s="36"/>
      <c r="AL68" s="36"/>
      <c r="AM68" s="36"/>
      <c r="AN68" s="36"/>
      <c r="AO68" s="36"/>
      <c r="AP68" s="36"/>
      <c r="AQ68" s="36"/>
      <c r="AR68" s="36"/>
      <c r="AS68" s="36"/>
      <c r="AT68" s="36">
        <f t="shared" ref="AT68:AT70" si="138">AU68+AZ68</f>
        <v>0</v>
      </c>
      <c r="AU68" s="36">
        <f t="shared" ref="AU68:AU70" si="139">AV68+AW68+AX68+AY68</f>
        <v>0</v>
      </c>
      <c r="AV68" s="36"/>
      <c r="AW68" s="36">
        <f>SUMIF('PL3-GN TUNG DA'!$AD$14:$AD$393,"UBND TX.Tịnh Biên",'PL3-GN TUNG DA'!$S$14:$S$393)</f>
        <v>0</v>
      </c>
      <c r="AX68" s="36"/>
      <c r="AY68" s="36"/>
      <c r="AZ68" s="36"/>
      <c r="BA68" s="36"/>
      <c r="BB68" s="36"/>
      <c r="BC68" s="36"/>
      <c r="BD68" s="36"/>
      <c r="BE68" s="36"/>
      <c r="BF68" s="36"/>
      <c r="BG68" s="117">
        <f t="shared" si="29"/>
        <v>0</v>
      </c>
    </row>
    <row r="69" spans="1:59" s="74" customFormat="1" hidden="1">
      <c r="A69" s="46"/>
      <c r="B69" s="75" t="s">
        <v>433</v>
      </c>
      <c r="C69" s="253">
        <f t="shared" si="48"/>
        <v>300854</v>
      </c>
      <c r="D69" s="253">
        <f t="shared" si="49"/>
        <v>50971</v>
      </c>
      <c r="E69" s="117">
        <f t="shared" si="50"/>
        <v>16.94210480831234</v>
      </c>
      <c r="F69" s="35">
        <f t="shared" si="70"/>
        <v>944</v>
      </c>
      <c r="G69" s="35">
        <f t="shared" si="71"/>
        <v>944</v>
      </c>
      <c r="H69" s="35">
        <f>SUMIF('PL4-GN KD23-24'!$AD$11:$AD$489,"Ban QLDA ĐTXD KV TX Tịnh Biên",'PL4-GN KD23-24'!$E$11:$E$489)</f>
        <v>0</v>
      </c>
      <c r="I69" s="35">
        <f>SUMIF('PL4-GN KD23-24'!$AD$11:$AD$489,"Ban QLDA ĐTXD KV TX Tịnh Biên",'PL4-GN KD23-24'!$F$11:$F$489)</f>
        <v>944</v>
      </c>
      <c r="J69" s="35">
        <f>SUMIF('PL4-GN KD23-24'!$AD$11:$AD$489,B69,'PL4-GN KD23-24'!$G$11:$G$489)</f>
        <v>0</v>
      </c>
      <c r="K69" s="35">
        <f>SUMIF('PL4-GN KD23-24'!$AD$11:$AD$489,B69,'PL4-GN KD23-24'!$H$11:$H$489)</f>
        <v>0</v>
      </c>
      <c r="L69" s="117"/>
      <c r="M69" s="75"/>
      <c r="N69" s="75"/>
      <c r="O69" s="75"/>
      <c r="P69" s="75"/>
      <c r="Q69" s="75"/>
      <c r="R69" s="75"/>
      <c r="S69" s="276">
        <f t="shared" si="60"/>
        <v>0</v>
      </c>
      <c r="T69" s="276">
        <f t="shared" si="61"/>
        <v>0</v>
      </c>
      <c r="U69" s="75"/>
      <c r="V69" s="75"/>
      <c r="W69" s="75"/>
      <c r="X69" s="75"/>
      <c r="Y69" s="75"/>
      <c r="Z69" s="75"/>
      <c r="AA69" s="75"/>
      <c r="AB69" s="75"/>
      <c r="AC69" s="75"/>
      <c r="AD69" s="75"/>
      <c r="AE69" s="75"/>
      <c r="AF69" s="75"/>
      <c r="AG69" s="36">
        <f>AH69+AM69</f>
        <v>299910</v>
      </c>
      <c r="AH69" s="36">
        <f t="shared" si="137"/>
        <v>299910</v>
      </c>
      <c r="AI69" s="36">
        <f>SUMIF('PL3-GN TUNG DA'!$AD$14:$AD$393,"Ban QLDA ĐTXD KV TX.Tịnh Biên",'PL3-GN TUNG DA'!$E$14:$E$393)</f>
        <v>1913</v>
      </c>
      <c r="AJ69" s="36">
        <f>SUMIF('PL3-GN TUNG DA'!$AD$14:$AD$393,"Ban QLDA ĐTXD KV TX.Tịnh Biên",'PL3-GN TUNG DA'!$F$14:$F$393)</f>
        <v>297997</v>
      </c>
      <c r="AK69" s="36"/>
      <c r="AL69" s="36"/>
      <c r="AM69" s="36"/>
      <c r="AN69" s="36"/>
      <c r="AO69" s="36"/>
      <c r="AP69" s="36"/>
      <c r="AQ69" s="36"/>
      <c r="AR69" s="36"/>
      <c r="AS69" s="36"/>
      <c r="AT69" s="36">
        <f t="shared" si="138"/>
        <v>50971</v>
      </c>
      <c r="AU69" s="36">
        <f t="shared" si="139"/>
        <v>50971</v>
      </c>
      <c r="AV69" s="36">
        <f>SUMIF('PL3-GN TUNG DA'!$AD$14:$AD$393,"Ban QLDA ĐTXD KV TX.Tịnh Biên",'PL3-GN TUNG DA'!$R$14:$R$393)</f>
        <v>0</v>
      </c>
      <c r="AW69" s="36">
        <f>SUMIF('PL3-GN TUNG DA'!$AD$14:$AD$393,"Ban QLDA ĐTXD KV TX.Tịnh Biên",'PL3-GN TUNG DA'!$S$14:$S$393)</f>
        <v>50971</v>
      </c>
      <c r="AX69" s="36"/>
      <c r="AY69" s="36"/>
      <c r="AZ69" s="36"/>
      <c r="BA69" s="36"/>
      <c r="BB69" s="36"/>
      <c r="BC69" s="36"/>
      <c r="BD69" s="36"/>
      <c r="BE69" s="36"/>
      <c r="BF69" s="36"/>
      <c r="BG69" s="117">
        <f t="shared" si="29"/>
        <v>16.995431962922211</v>
      </c>
    </row>
    <row r="70" spans="1:59" ht="36">
      <c r="A70" s="19"/>
      <c r="B70" s="5" t="s">
        <v>440</v>
      </c>
      <c r="C70" s="253">
        <f t="shared" si="48"/>
        <v>51851</v>
      </c>
      <c r="D70" s="253">
        <f t="shared" si="49"/>
        <v>2157</v>
      </c>
      <c r="E70" s="255">
        <f t="shared" si="50"/>
        <v>4.1599969142350197</v>
      </c>
      <c r="F70" s="35">
        <f t="shared" si="70"/>
        <v>4460</v>
      </c>
      <c r="G70" s="35">
        <f t="shared" si="71"/>
        <v>4460</v>
      </c>
      <c r="H70" s="35">
        <f>'PL4-GN KD23-24'!E22</f>
        <v>4460</v>
      </c>
      <c r="I70" s="255"/>
      <c r="J70" s="255"/>
      <c r="K70" s="255"/>
      <c r="L70" s="255"/>
      <c r="M70" s="5"/>
      <c r="N70" s="5"/>
      <c r="O70" s="5"/>
      <c r="P70" s="5"/>
      <c r="Q70" s="5"/>
      <c r="R70" s="5"/>
      <c r="S70" s="276">
        <f t="shared" si="60"/>
        <v>0</v>
      </c>
      <c r="T70" s="276">
        <f t="shared" si="61"/>
        <v>0</v>
      </c>
      <c r="U70" s="5"/>
      <c r="V70" s="5"/>
      <c r="W70" s="5"/>
      <c r="X70" s="5"/>
      <c r="Y70" s="5"/>
      <c r="Z70" s="5"/>
      <c r="AA70" s="5"/>
      <c r="AB70" s="5"/>
      <c r="AC70" s="5"/>
      <c r="AD70" s="5"/>
      <c r="AE70" s="5"/>
      <c r="AF70" s="5"/>
      <c r="AG70" s="35">
        <f>AH70+AM70</f>
        <v>47391</v>
      </c>
      <c r="AH70" s="39">
        <f t="shared" si="137"/>
        <v>47391</v>
      </c>
      <c r="AI70" s="35">
        <f>'PL3-GN TUNG DA'!E23</f>
        <v>32391</v>
      </c>
      <c r="AJ70" s="35"/>
      <c r="AK70" s="35">
        <f>'PL3-GN TUNG DA'!G23</f>
        <v>15000</v>
      </c>
      <c r="AL70" s="35"/>
      <c r="AM70" s="35"/>
      <c r="AN70" s="35"/>
      <c r="AO70" s="35"/>
      <c r="AP70" s="35"/>
      <c r="AQ70" s="35"/>
      <c r="AR70" s="35"/>
      <c r="AS70" s="35"/>
      <c r="AT70" s="39">
        <f t="shared" si="138"/>
        <v>2157</v>
      </c>
      <c r="AU70" s="39">
        <f t="shared" si="139"/>
        <v>2157</v>
      </c>
      <c r="AV70" s="35">
        <f>'PL3-GN TUNG DA'!R23</f>
        <v>2157</v>
      </c>
      <c r="AW70" s="35"/>
      <c r="AX70" s="35">
        <f>'PL3-GN TUNG DA'!T23</f>
        <v>0</v>
      </c>
      <c r="AY70" s="35"/>
      <c r="AZ70" s="35"/>
      <c r="BA70" s="35"/>
      <c r="BB70" s="35"/>
      <c r="BC70" s="35"/>
      <c r="BD70" s="35"/>
      <c r="BE70" s="35"/>
      <c r="BF70" s="35"/>
      <c r="BG70" s="116">
        <f t="shared" si="29"/>
        <v>4.5514971197062737</v>
      </c>
    </row>
    <row r="71" spans="1:59">
      <c r="A71" s="20">
        <v>5</v>
      </c>
      <c r="B71" s="44" t="s">
        <v>14</v>
      </c>
      <c r="C71" s="254">
        <f t="shared" si="48"/>
        <v>292418</v>
      </c>
      <c r="D71" s="254">
        <f t="shared" si="49"/>
        <v>56347</v>
      </c>
      <c r="E71" s="115">
        <f t="shared" si="50"/>
        <v>19.269333625153035</v>
      </c>
      <c r="F71" s="34">
        <f>F72+F73+F76</f>
        <v>130029</v>
      </c>
      <c r="G71" s="34">
        <f t="shared" ref="G71:R71" si="140">G72+G73+G76</f>
        <v>29</v>
      </c>
      <c r="H71" s="34">
        <f t="shared" si="140"/>
        <v>0</v>
      </c>
      <c r="I71" s="34">
        <f t="shared" si="140"/>
        <v>29</v>
      </c>
      <c r="J71" s="34">
        <f t="shared" si="140"/>
        <v>0</v>
      </c>
      <c r="K71" s="34">
        <f t="shared" si="140"/>
        <v>0</v>
      </c>
      <c r="L71" s="34">
        <f t="shared" si="140"/>
        <v>130000</v>
      </c>
      <c r="M71" s="34">
        <f t="shared" si="140"/>
        <v>130000</v>
      </c>
      <c r="N71" s="34">
        <f t="shared" si="140"/>
        <v>130000</v>
      </c>
      <c r="O71" s="34">
        <f t="shared" si="140"/>
        <v>0</v>
      </c>
      <c r="P71" s="34">
        <f t="shared" si="140"/>
        <v>0</v>
      </c>
      <c r="Q71" s="34">
        <f t="shared" si="140"/>
        <v>0</v>
      </c>
      <c r="R71" s="34">
        <f t="shared" si="140"/>
        <v>0</v>
      </c>
      <c r="S71" s="276">
        <f t="shared" si="60"/>
        <v>0</v>
      </c>
      <c r="T71" s="276">
        <f t="shared" si="61"/>
        <v>0</v>
      </c>
      <c r="U71" s="44"/>
      <c r="V71" s="44"/>
      <c r="W71" s="44"/>
      <c r="X71" s="44"/>
      <c r="Y71" s="44"/>
      <c r="Z71" s="44"/>
      <c r="AA71" s="44"/>
      <c r="AB71" s="44"/>
      <c r="AC71" s="44"/>
      <c r="AD71" s="44"/>
      <c r="AE71" s="44"/>
      <c r="AF71" s="44"/>
      <c r="AG71" s="34">
        <f>AG72+AG73+AG76</f>
        <v>162389</v>
      </c>
      <c r="AH71" s="34">
        <f t="shared" ref="AH71:BE71" si="141">AH72+AH73+AH76</f>
        <v>135213</v>
      </c>
      <c r="AI71" s="34">
        <f t="shared" si="141"/>
        <v>55731</v>
      </c>
      <c r="AJ71" s="34">
        <f t="shared" si="141"/>
        <v>64482</v>
      </c>
      <c r="AK71" s="34">
        <f t="shared" si="141"/>
        <v>15000</v>
      </c>
      <c r="AL71" s="34">
        <f t="shared" si="141"/>
        <v>0</v>
      </c>
      <c r="AM71" s="34">
        <f t="shared" si="141"/>
        <v>27176</v>
      </c>
      <c r="AN71" s="34">
        <f t="shared" si="141"/>
        <v>27176</v>
      </c>
      <c r="AO71" s="34">
        <f t="shared" si="141"/>
        <v>0</v>
      </c>
      <c r="AP71" s="34">
        <f t="shared" si="141"/>
        <v>0</v>
      </c>
      <c r="AQ71" s="34">
        <f t="shared" si="141"/>
        <v>1659</v>
      </c>
      <c r="AR71" s="34">
        <f t="shared" si="141"/>
        <v>25517</v>
      </c>
      <c r="AS71" s="34">
        <f t="shared" si="141"/>
        <v>0</v>
      </c>
      <c r="AT71" s="34">
        <f t="shared" si="141"/>
        <v>56347</v>
      </c>
      <c r="AU71" s="34">
        <f t="shared" si="141"/>
        <v>41329</v>
      </c>
      <c r="AV71" s="34">
        <f t="shared" si="141"/>
        <v>3803</v>
      </c>
      <c r="AW71" s="34">
        <f t="shared" si="141"/>
        <v>33577</v>
      </c>
      <c r="AX71" s="34">
        <f t="shared" si="141"/>
        <v>3949</v>
      </c>
      <c r="AY71" s="34">
        <f t="shared" si="141"/>
        <v>0</v>
      </c>
      <c r="AZ71" s="34">
        <f t="shared" si="141"/>
        <v>15018</v>
      </c>
      <c r="BA71" s="34">
        <f t="shared" si="141"/>
        <v>15018</v>
      </c>
      <c r="BB71" s="34">
        <f t="shared" si="141"/>
        <v>0</v>
      </c>
      <c r="BC71" s="34">
        <f t="shared" si="141"/>
        <v>0</v>
      </c>
      <c r="BD71" s="34">
        <f t="shared" si="141"/>
        <v>0</v>
      </c>
      <c r="BE71" s="34">
        <f t="shared" si="141"/>
        <v>15018</v>
      </c>
      <c r="BF71" s="34"/>
      <c r="BG71" s="115">
        <f t="shared" si="29"/>
        <v>34.698778858173888</v>
      </c>
    </row>
    <row r="72" spans="1:59">
      <c r="A72" s="19"/>
      <c r="B72" s="45" t="s">
        <v>336</v>
      </c>
      <c r="C72" s="253">
        <f t="shared" si="48"/>
        <v>157176</v>
      </c>
      <c r="D72" s="253">
        <f t="shared" si="49"/>
        <v>15018</v>
      </c>
      <c r="E72" s="255">
        <f t="shared" si="50"/>
        <v>9.5548938769277747</v>
      </c>
      <c r="F72" s="35">
        <f t="shared" si="70"/>
        <v>130000</v>
      </c>
      <c r="G72" s="35">
        <f t="shared" si="71"/>
        <v>0</v>
      </c>
      <c r="H72" s="255"/>
      <c r="I72" s="255"/>
      <c r="J72" s="255"/>
      <c r="K72" s="255"/>
      <c r="L72" s="35">
        <f>M72+R72</f>
        <v>130000</v>
      </c>
      <c r="M72" s="35">
        <f>SUM(N72:Q72)</f>
        <v>130000</v>
      </c>
      <c r="N72" s="35">
        <f>SUMIF('PL4-GN KD23-24'!$AD$11:$AD$490,"Ban QLDA ĐTXD KV huyện An Phú",'PL4-GN KD23-24'!$K$11:$K$490)</f>
        <v>130000</v>
      </c>
      <c r="O72" s="45"/>
      <c r="P72" s="45"/>
      <c r="Q72" s="45"/>
      <c r="R72" s="45"/>
      <c r="S72" s="276">
        <f t="shared" si="60"/>
        <v>0</v>
      </c>
      <c r="T72" s="276">
        <f t="shared" si="61"/>
        <v>0</v>
      </c>
      <c r="U72" s="45"/>
      <c r="V72" s="45"/>
      <c r="W72" s="45"/>
      <c r="X72" s="45"/>
      <c r="Y72" s="45"/>
      <c r="Z72" s="45"/>
      <c r="AA72" s="45"/>
      <c r="AB72" s="45"/>
      <c r="AC72" s="45"/>
      <c r="AD72" s="45"/>
      <c r="AE72" s="45"/>
      <c r="AF72" s="45"/>
      <c r="AG72" s="35">
        <f>AH72+AM72</f>
        <v>27176</v>
      </c>
      <c r="AH72" s="35"/>
      <c r="AI72" s="35"/>
      <c r="AJ72" s="35"/>
      <c r="AK72" s="35"/>
      <c r="AL72" s="35"/>
      <c r="AM72" s="39">
        <f t="shared" ref="AM72" si="142">AN72+AS72</f>
        <v>27176</v>
      </c>
      <c r="AN72" s="39">
        <f t="shared" ref="AN72" si="143">AO72+AP72+AQ72+AR72</f>
        <v>27176</v>
      </c>
      <c r="AO72" s="39"/>
      <c r="AP72" s="39"/>
      <c r="AQ72" s="39">
        <f>SUMIF('PL3-GN TUNG DA'!$AD$14:$AD$393,"UBND huyện An Phú",'PL3-GN TUNG DA'!$M$14:$M$393)</f>
        <v>1659</v>
      </c>
      <c r="AR72" s="39">
        <f>SUMIF('PL3-GN TUNG DA'!$AD$14:$AD$393,"UBND huyện An Phú",'PL3-GN TUNG DA'!$N$14:$N$393)</f>
        <v>25517</v>
      </c>
      <c r="AS72" s="39"/>
      <c r="AT72" s="39">
        <f t="shared" ref="AT72" si="144">AU72+AZ72</f>
        <v>15018</v>
      </c>
      <c r="AU72" s="39">
        <f t="shared" ref="AU72" si="145">AV72+AW72+AX72+AY72</f>
        <v>0</v>
      </c>
      <c r="AV72" s="35"/>
      <c r="AW72" s="35"/>
      <c r="AX72" s="35"/>
      <c r="AY72" s="35"/>
      <c r="AZ72" s="36">
        <f t="shared" ref="AZ72" si="146">BA72+BF72</f>
        <v>15018</v>
      </c>
      <c r="BA72" s="36">
        <f t="shared" ref="BA72" si="147">BB72+BC72+BD72+BE72</f>
        <v>15018</v>
      </c>
      <c r="BB72" s="35"/>
      <c r="BC72" s="35"/>
      <c r="BD72" s="39">
        <f>SUMIF('PL3-GN TUNG DA'!$AD$14:$AD$393,"UBND huyện An Phú",'PL3-GN TUNG DA'!$Z$14:$Z$393)</f>
        <v>0</v>
      </c>
      <c r="BE72" s="39">
        <f>SUMIF('PL3-GN TUNG DA'!$AD$14:$AD$393,"UBND huyện An Phú",'PL3-GN TUNG DA'!$AA$14:$AA$393)</f>
        <v>15018</v>
      </c>
      <c r="BF72" s="35"/>
      <c r="BG72" s="116">
        <f t="shared" si="29"/>
        <v>55.261995878716519</v>
      </c>
    </row>
    <row r="73" spans="1:59" ht="42" customHeight="1">
      <c r="A73" s="19"/>
      <c r="B73" s="5" t="s">
        <v>337</v>
      </c>
      <c r="C73" s="253">
        <f t="shared" si="48"/>
        <v>90430</v>
      </c>
      <c r="D73" s="253">
        <f t="shared" si="49"/>
        <v>33577</v>
      </c>
      <c r="E73" s="255">
        <f t="shared" si="50"/>
        <v>37.130377087249805</v>
      </c>
      <c r="F73" s="35">
        <f>F74+F75</f>
        <v>29</v>
      </c>
      <c r="G73" s="35">
        <f t="shared" ref="G73:R73" si="148">G74+G75</f>
        <v>29</v>
      </c>
      <c r="H73" s="35">
        <f t="shared" si="148"/>
        <v>0</v>
      </c>
      <c r="I73" s="35">
        <f t="shared" si="148"/>
        <v>29</v>
      </c>
      <c r="J73" s="35">
        <f t="shared" si="148"/>
        <v>0</v>
      </c>
      <c r="K73" s="35">
        <f t="shared" si="148"/>
        <v>0</v>
      </c>
      <c r="L73" s="35">
        <f t="shared" si="148"/>
        <v>0</v>
      </c>
      <c r="M73" s="35">
        <f t="shared" si="148"/>
        <v>0</v>
      </c>
      <c r="N73" s="35">
        <f t="shared" si="148"/>
        <v>0</v>
      </c>
      <c r="O73" s="35">
        <f t="shared" si="148"/>
        <v>0</v>
      </c>
      <c r="P73" s="35">
        <f t="shared" si="148"/>
        <v>0</v>
      </c>
      <c r="Q73" s="35">
        <f t="shared" si="148"/>
        <v>0</v>
      </c>
      <c r="R73" s="35">
        <f t="shared" si="148"/>
        <v>0</v>
      </c>
      <c r="S73" s="276">
        <f t="shared" si="60"/>
        <v>0</v>
      </c>
      <c r="T73" s="276">
        <f t="shared" si="61"/>
        <v>0</v>
      </c>
      <c r="U73" s="5"/>
      <c r="V73" s="5"/>
      <c r="W73" s="5"/>
      <c r="X73" s="5"/>
      <c r="Y73" s="5"/>
      <c r="Z73" s="5"/>
      <c r="AA73" s="5"/>
      <c r="AB73" s="5"/>
      <c r="AC73" s="5"/>
      <c r="AD73" s="5"/>
      <c r="AE73" s="5"/>
      <c r="AF73" s="5"/>
      <c r="AG73" s="35">
        <f>AG74+AG75</f>
        <v>90401</v>
      </c>
      <c r="AH73" s="35">
        <f t="shared" ref="AH73:AY73" si="149">AH74+AH75</f>
        <v>90401</v>
      </c>
      <c r="AI73" s="35">
        <f t="shared" si="149"/>
        <v>25919</v>
      </c>
      <c r="AJ73" s="35">
        <f t="shared" si="149"/>
        <v>64482</v>
      </c>
      <c r="AK73" s="35">
        <f t="shared" si="149"/>
        <v>0</v>
      </c>
      <c r="AL73" s="35">
        <f t="shared" si="149"/>
        <v>0</v>
      </c>
      <c r="AM73" s="35">
        <f t="shared" si="149"/>
        <v>0</v>
      </c>
      <c r="AN73" s="35">
        <f t="shared" si="149"/>
        <v>0</v>
      </c>
      <c r="AO73" s="35">
        <f t="shared" si="149"/>
        <v>0</v>
      </c>
      <c r="AP73" s="35">
        <f t="shared" si="149"/>
        <v>0</v>
      </c>
      <c r="AQ73" s="35">
        <f t="shared" si="149"/>
        <v>0</v>
      </c>
      <c r="AR73" s="35">
        <f t="shared" si="149"/>
        <v>0</v>
      </c>
      <c r="AS73" s="35">
        <f t="shared" si="149"/>
        <v>0</v>
      </c>
      <c r="AT73" s="35">
        <f t="shared" si="149"/>
        <v>33577</v>
      </c>
      <c r="AU73" s="35">
        <f t="shared" si="149"/>
        <v>33577</v>
      </c>
      <c r="AV73" s="35">
        <f t="shared" si="149"/>
        <v>0</v>
      </c>
      <c r="AW73" s="35">
        <f t="shared" si="149"/>
        <v>33577</v>
      </c>
      <c r="AX73" s="35">
        <f t="shared" si="149"/>
        <v>0</v>
      </c>
      <c r="AY73" s="35">
        <f t="shared" si="149"/>
        <v>0</v>
      </c>
      <c r="AZ73" s="35"/>
      <c r="BA73" s="35"/>
      <c r="BB73" s="35"/>
      <c r="BC73" s="35"/>
      <c r="BD73" s="35"/>
      <c r="BE73" s="35"/>
      <c r="BF73" s="35"/>
      <c r="BG73" s="116">
        <f t="shared" si="29"/>
        <v>37.142288249023792</v>
      </c>
    </row>
    <row r="74" spans="1:59" s="74" customFormat="1" hidden="1">
      <c r="A74" s="46"/>
      <c r="B74" s="75" t="s">
        <v>434</v>
      </c>
      <c r="C74" s="253">
        <f t="shared" si="48"/>
        <v>166</v>
      </c>
      <c r="D74" s="253">
        <f t="shared" si="49"/>
        <v>0</v>
      </c>
      <c r="E74" s="117">
        <f t="shared" si="50"/>
        <v>0</v>
      </c>
      <c r="F74" s="35">
        <f t="shared" si="70"/>
        <v>0</v>
      </c>
      <c r="G74" s="35">
        <f t="shared" si="71"/>
        <v>0</v>
      </c>
      <c r="H74" s="117"/>
      <c r="I74" s="117"/>
      <c r="J74" s="117"/>
      <c r="K74" s="117"/>
      <c r="L74" s="117"/>
      <c r="M74" s="75"/>
      <c r="N74" s="75"/>
      <c r="O74" s="75"/>
      <c r="P74" s="75"/>
      <c r="Q74" s="75"/>
      <c r="R74" s="75"/>
      <c r="S74" s="276">
        <f t="shared" si="60"/>
        <v>0</v>
      </c>
      <c r="T74" s="276">
        <f t="shared" si="61"/>
        <v>0</v>
      </c>
      <c r="U74" s="75"/>
      <c r="V74" s="75"/>
      <c r="W74" s="75"/>
      <c r="X74" s="75"/>
      <c r="Y74" s="75"/>
      <c r="Z74" s="75"/>
      <c r="AA74" s="75"/>
      <c r="AB74" s="75"/>
      <c r="AC74" s="75"/>
      <c r="AD74" s="75"/>
      <c r="AE74" s="75"/>
      <c r="AF74" s="75"/>
      <c r="AG74" s="36">
        <f t="shared" ref="AG74:AG75" si="150">AH74+AM74</f>
        <v>166</v>
      </c>
      <c r="AH74" s="36">
        <f t="shared" ref="AH74:AH78" si="151">AI74+AJ74+AK74+AL74</f>
        <v>166</v>
      </c>
      <c r="AI74" s="36">
        <f>SUMIF('PL3-GN TUNG DA'!$AD$14:$AD$393,"UBND huyện An Phú",'PL3-GN TUNG DA'!$E$14:$E$393)</f>
        <v>0</v>
      </c>
      <c r="AJ74" s="36">
        <f>SUMIF('PL3-GN TUNG DA'!$AD$14:$AD$393,"UBND huyện An Phú",'PL3-GN TUNG DA'!$F$14:$F$393)</f>
        <v>166</v>
      </c>
      <c r="AK74" s="36"/>
      <c r="AL74" s="36"/>
      <c r="AM74" s="36"/>
      <c r="AN74" s="36"/>
      <c r="AO74" s="36"/>
      <c r="AP74" s="36"/>
      <c r="AQ74" s="36"/>
      <c r="AR74" s="36"/>
      <c r="AS74" s="36"/>
      <c r="AT74" s="36">
        <f t="shared" ref="AT74" si="152">AU74+AZ74</f>
        <v>0</v>
      </c>
      <c r="AU74" s="36">
        <f t="shared" ref="AU74" si="153">AV74+AW74+AX74+AY74</f>
        <v>0</v>
      </c>
      <c r="AV74" s="36"/>
      <c r="AW74" s="36">
        <f>SUMIF('PL3-GN TUNG DA'!$AD$14:$AD$393,"UBND huyện An Phú",'PL3-GN TUNG DA'!$S$14:$S$393)</f>
        <v>0</v>
      </c>
      <c r="AX74" s="36"/>
      <c r="AY74" s="36"/>
      <c r="AZ74" s="36"/>
      <c r="BA74" s="36"/>
      <c r="BB74" s="36"/>
      <c r="BC74" s="36"/>
      <c r="BD74" s="36"/>
      <c r="BE74" s="36"/>
      <c r="BF74" s="36"/>
      <c r="BG74" s="117">
        <f t="shared" si="29"/>
        <v>0</v>
      </c>
    </row>
    <row r="75" spans="1:59" s="74" customFormat="1" hidden="1">
      <c r="A75" s="46"/>
      <c r="B75" s="75" t="s">
        <v>435</v>
      </c>
      <c r="C75" s="253">
        <f t="shared" si="48"/>
        <v>90264</v>
      </c>
      <c r="D75" s="253">
        <f t="shared" si="49"/>
        <v>33577</v>
      </c>
      <c r="E75" s="117">
        <f t="shared" si="50"/>
        <v>37.198661703447669</v>
      </c>
      <c r="F75" s="35">
        <f t="shared" si="70"/>
        <v>29</v>
      </c>
      <c r="G75" s="35">
        <f t="shared" si="71"/>
        <v>29</v>
      </c>
      <c r="H75" s="35">
        <f>SUMIF('PL4-GN KD23-24'!$AD$11:$AD$489,"Ban QLDA ĐTXD KV huyện An Phú",'PL4-GN KD23-24'!$E$11:$E$489)</f>
        <v>0</v>
      </c>
      <c r="I75" s="35">
        <f>SUMIF('PL4-GN KD23-24'!$AD$11:$AD$489,"Ban QLDA ĐTXD KV huyện An Phú",'PL4-GN KD23-24'!$F$11:$F$489)</f>
        <v>29</v>
      </c>
      <c r="J75" s="35">
        <f>SUMIF('PL4-GN KD23-24'!$AD$11:$AD$489,B75,'PL4-GN KD23-24'!$G$11:$G$489)</f>
        <v>0</v>
      </c>
      <c r="K75" s="35">
        <f>SUMIF('PL4-GN KD23-24'!$AD$11:$AD$489,B75,'PL4-GN KD23-24'!$H$11:$H$489)</f>
        <v>0</v>
      </c>
      <c r="L75" s="117"/>
      <c r="M75" s="75"/>
      <c r="N75" s="75"/>
      <c r="O75" s="75"/>
      <c r="P75" s="75"/>
      <c r="Q75" s="75"/>
      <c r="R75" s="75"/>
      <c r="S75" s="276">
        <f t="shared" si="60"/>
        <v>0</v>
      </c>
      <c r="T75" s="276">
        <f t="shared" si="61"/>
        <v>0</v>
      </c>
      <c r="U75" s="75"/>
      <c r="V75" s="75"/>
      <c r="W75" s="75"/>
      <c r="X75" s="75"/>
      <c r="Y75" s="75"/>
      <c r="Z75" s="75"/>
      <c r="AA75" s="75"/>
      <c r="AB75" s="75"/>
      <c r="AC75" s="75"/>
      <c r="AD75" s="75"/>
      <c r="AE75" s="75"/>
      <c r="AF75" s="75"/>
      <c r="AG75" s="36">
        <f t="shared" si="150"/>
        <v>90235</v>
      </c>
      <c r="AH75" s="36">
        <f t="shared" si="151"/>
        <v>90235</v>
      </c>
      <c r="AI75" s="36">
        <f>SUMIF('PL3-GN TUNG DA'!$AD$14:$AD$393,"Ban QLDA ĐTXD KV huyện An Phú",'PL3-GN TUNG DA'!$E$14:$E$393)</f>
        <v>25919</v>
      </c>
      <c r="AJ75" s="36">
        <f>SUMIF('PL3-GN TUNG DA'!$AD$14:$AD$393,"Ban QLDA ĐTXD KV huyện An Phú",'PL3-GN TUNG DA'!$F$14:$F$393)</f>
        <v>64316</v>
      </c>
      <c r="AK75" s="36"/>
      <c r="AL75" s="36"/>
      <c r="AM75" s="36"/>
      <c r="AN75" s="36"/>
      <c r="AO75" s="36"/>
      <c r="AP75" s="36"/>
      <c r="AQ75" s="36"/>
      <c r="AR75" s="36"/>
      <c r="AS75" s="36"/>
      <c r="AT75" s="36">
        <f t="shared" ref="AT75" si="154">AU75+AZ75</f>
        <v>33577</v>
      </c>
      <c r="AU75" s="36">
        <f t="shared" ref="AU75" si="155">AV75+AW75+AX75+AY75</f>
        <v>33577</v>
      </c>
      <c r="AV75" s="36">
        <f>SUMIF('PL3-GN TUNG DA'!$AD$14:$AD$393,"Ban QLDA ĐTXD KV huyện An Phú",'PL3-GN TUNG DA'!$R$14:$R$393)</f>
        <v>0</v>
      </c>
      <c r="AW75" s="36">
        <f>SUMIF('PL3-GN TUNG DA'!$AD$14:$AD$393,"Ban QLDA ĐTXD KV huyện An Phú",'PL3-GN TUNG DA'!$S$14:$S$393)</f>
        <v>33577</v>
      </c>
      <c r="AX75" s="36"/>
      <c r="AY75" s="36"/>
      <c r="AZ75" s="36"/>
      <c r="BA75" s="36"/>
      <c r="BB75" s="36"/>
      <c r="BC75" s="36"/>
      <c r="BD75" s="36"/>
      <c r="BE75" s="36"/>
      <c r="BF75" s="36"/>
      <c r="BG75" s="117">
        <f t="shared" si="29"/>
        <v>37.210616723001053</v>
      </c>
    </row>
    <row r="76" spans="1:59" ht="36">
      <c r="A76" s="19"/>
      <c r="B76" s="5" t="s">
        <v>440</v>
      </c>
      <c r="C76" s="253">
        <f t="shared" si="48"/>
        <v>44812</v>
      </c>
      <c r="D76" s="253">
        <f t="shared" si="49"/>
        <v>7752</v>
      </c>
      <c r="E76" s="255">
        <f t="shared" si="50"/>
        <v>17.298937784522003</v>
      </c>
      <c r="F76" s="35">
        <f t="shared" si="70"/>
        <v>0</v>
      </c>
      <c r="G76" s="35">
        <f t="shared" si="71"/>
        <v>0</v>
      </c>
      <c r="H76" s="255"/>
      <c r="I76" s="255"/>
      <c r="J76" s="255"/>
      <c r="K76" s="255"/>
      <c r="L76" s="255"/>
      <c r="M76" s="5"/>
      <c r="N76" s="5"/>
      <c r="O76" s="5"/>
      <c r="P76" s="5"/>
      <c r="Q76" s="5"/>
      <c r="R76" s="5"/>
      <c r="S76" s="276">
        <f t="shared" si="60"/>
        <v>0</v>
      </c>
      <c r="T76" s="276">
        <f t="shared" si="61"/>
        <v>0</v>
      </c>
      <c r="U76" s="5"/>
      <c r="V76" s="5"/>
      <c r="W76" s="5"/>
      <c r="X76" s="5"/>
      <c r="Y76" s="5"/>
      <c r="Z76" s="5"/>
      <c r="AA76" s="5"/>
      <c r="AB76" s="5"/>
      <c r="AC76" s="5"/>
      <c r="AD76" s="5"/>
      <c r="AE76" s="5"/>
      <c r="AF76" s="5"/>
      <c r="AG76" s="35">
        <f>AH76+AM76</f>
        <v>44812</v>
      </c>
      <c r="AH76" s="39">
        <f t="shared" si="151"/>
        <v>44812</v>
      </c>
      <c r="AI76" s="35">
        <f>'PL3-GN TUNG DA'!E24</f>
        <v>29812</v>
      </c>
      <c r="AJ76" s="35"/>
      <c r="AK76" s="35">
        <f>'PL3-GN TUNG DA'!G24</f>
        <v>15000</v>
      </c>
      <c r="AL76" s="35"/>
      <c r="AM76" s="35"/>
      <c r="AN76" s="35"/>
      <c r="AO76" s="35"/>
      <c r="AP76" s="35"/>
      <c r="AQ76" s="35"/>
      <c r="AR76" s="35"/>
      <c r="AS76" s="35"/>
      <c r="AT76" s="39">
        <f t="shared" ref="AT76" si="156">AU76+AZ76</f>
        <v>7752</v>
      </c>
      <c r="AU76" s="39">
        <f t="shared" ref="AU76" si="157">AV76+AW76+AX76+AY76</f>
        <v>7752</v>
      </c>
      <c r="AV76" s="35">
        <f>'PL3-GN TUNG DA'!R24</f>
        <v>3803</v>
      </c>
      <c r="AW76" s="35"/>
      <c r="AX76" s="35">
        <f>'PL3-GN TUNG DA'!T24</f>
        <v>3949</v>
      </c>
      <c r="AY76" s="35"/>
      <c r="AZ76" s="35"/>
      <c r="BA76" s="35"/>
      <c r="BB76" s="35"/>
      <c r="BC76" s="35"/>
      <c r="BD76" s="35"/>
      <c r="BE76" s="35"/>
      <c r="BF76" s="35"/>
      <c r="BG76" s="116">
        <f t="shared" si="29"/>
        <v>17.298937784522003</v>
      </c>
    </row>
    <row r="77" spans="1:59">
      <c r="A77" s="20">
        <v>6</v>
      </c>
      <c r="B77" s="44" t="s">
        <v>15</v>
      </c>
      <c r="C77" s="254">
        <f t="shared" si="48"/>
        <v>190053</v>
      </c>
      <c r="D77" s="254">
        <f t="shared" si="49"/>
        <v>85971</v>
      </c>
      <c r="E77" s="115">
        <f t="shared" si="50"/>
        <v>45.235276475509458</v>
      </c>
      <c r="F77" s="34">
        <f>F78+F79+F81</f>
        <v>338</v>
      </c>
      <c r="G77" s="34">
        <f t="shared" ref="G77:R77" si="158">G78+G79+G81</f>
        <v>338</v>
      </c>
      <c r="H77" s="34">
        <f t="shared" si="158"/>
        <v>0</v>
      </c>
      <c r="I77" s="34">
        <f t="shared" si="158"/>
        <v>338</v>
      </c>
      <c r="J77" s="34">
        <f t="shared" si="158"/>
        <v>0</v>
      </c>
      <c r="K77" s="34">
        <f t="shared" si="158"/>
        <v>0</v>
      </c>
      <c r="L77" s="34">
        <f t="shared" si="158"/>
        <v>0</v>
      </c>
      <c r="M77" s="34">
        <f t="shared" si="158"/>
        <v>0</v>
      </c>
      <c r="N77" s="34">
        <f t="shared" si="158"/>
        <v>0</v>
      </c>
      <c r="O77" s="34">
        <f t="shared" si="158"/>
        <v>0</v>
      </c>
      <c r="P77" s="34">
        <f t="shared" si="158"/>
        <v>0</v>
      </c>
      <c r="Q77" s="34">
        <f t="shared" si="158"/>
        <v>0</v>
      </c>
      <c r="R77" s="34">
        <f t="shared" si="158"/>
        <v>0</v>
      </c>
      <c r="S77" s="276">
        <f t="shared" si="60"/>
        <v>0</v>
      </c>
      <c r="T77" s="276">
        <f t="shared" si="61"/>
        <v>0</v>
      </c>
      <c r="U77" s="44"/>
      <c r="V77" s="44"/>
      <c r="W77" s="44"/>
      <c r="X77" s="44"/>
      <c r="Y77" s="44"/>
      <c r="Z77" s="44"/>
      <c r="AA77" s="44"/>
      <c r="AB77" s="44"/>
      <c r="AC77" s="44"/>
      <c r="AD77" s="44"/>
      <c r="AE77" s="44"/>
      <c r="AF77" s="44"/>
      <c r="AG77" s="34">
        <f t="shared" ref="AG77:AW77" si="159">AG78+AG79+AG81</f>
        <v>189715</v>
      </c>
      <c r="AH77" s="34">
        <f t="shared" si="159"/>
        <v>168336</v>
      </c>
      <c r="AI77" s="34">
        <f t="shared" si="159"/>
        <v>63703</v>
      </c>
      <c r="AJ77" s="34">
        <f t="shared" si="159"/>
        <v>94633</v>
      </c>
      <c r="AK77" s="34">
        <f t="shared" si="159"/>
        <v>10000</v>
      </c>
      <c r="AL77" s="34">
        <f t="shared" si="159"/>
        <v>0</v>
      </c>
      <c r="AM77" s="34">
        <f t="shared" si="159"/>
        <v>21379</v>
      </c>
      <c r="AN77" s="34">
        <f t="shared" si="159"/>
        <v>21379</v>
      </c>
      <c r="AO77" s="34">
        <f t="shared" si="159"/>
        <v>0</v>
      </c>
      <c r="AP77" s="34">
        <f t="shared" si="159"/>
        <v>0</v>
      </c>
      <c r="AQ77" s="34">
        <f t="shared" si="159"/>
        <v>0</v>
      </c>
      <c r="AR77" s="34">
        <f t="shared" si="159"/>
        <v>21379</v>
      </c>
      <c r="AS77" s="34">
        <f t="shared" si="159"/>
        <v>0</v>
      </c>
      <c r="AT77" s="34">
        <f t="shared" si="159"/>
        <v>85971</v>
      </c>
      <c r="AU77" s="34">
        <f t="shared" si="159"/>
        <v>83356</v>
      </c>
      <c r="AV77" s="34">
        <f t="shared" si="159"/>
        <v>49879</v>
      </c>
      <c r="AW77" s="34">
        <f t="shared" si="159"/>
        <v>30662</v>
      </c>
      <c r="AX77" s="34">
        <f t="shared" ref="AX77:BE77" si="160">AX78+AX79+AX81</f>
        <v>2815</v>
      </c>
      <c r="AY77" s="34">
        <f t="shared" si="160"/>
        <v>0</v>
      </c>
      <c r="AZ77" s="34">
        <f t="shared" si="160"/>
        <v>2615</v>
      </c>
      <c r="BA77" s="34">
        <f t="shared" si="160"/>
        <v>2615</v>
      </c>
      <c r="BB77" s="34">
        <f t="shared" si="160"/>
        <v>0</v>
      </c>
      <c r="BC77" s="34">
        <f t="shared" si="160"/>
        <v>0</v>
      </c>
      <c r="BD77" s="34">
        <f t="shared" si="160"/>
        <v>0</v>
      </c>
      <c r="BE77" s="34">
        <f t="shared" si="160"/>
        <v>2615</v>
      </c>
      <c r="BF77" s="34"/>
      <c r="BG77" s="115">
        <f t="shared" si="29"/>
        <v>45.315868539651582</v>
      </c>
    </row>
    <row r="78" spans="1:59">
      <c r="A78" s="19"/>
      <c r="B78" s="45" t="s">
        <v>336</v>
      </c>
      <c r="C78" s="253">
        <f t="shared" si="48"/>
        <v>21379</v>
      </c>
      <c r="D78" s="253">
        <f t="shared" si="49"/>
        <v>2615</v>
      </c>
      <c r="E78" s="255">
        <f t="shared" si="50"/>
        <v>12.231629168810516</v>
      </c>
      <c r="F78" s="35">
        <f t="shared" si="70"/>
        <v>0</v>
      </c>
      <c r="G78" s="35">
        <f t="shared" si="71"/>
        <v>0</v>
      </c>
      <c r="H78" s="255"/>
      <c r="I78" s="255"/>
      <c r="J78" s="255"/>
      <c r="K78" s="255"/>
      <c r="L78" s="35">
        <f>M78+R78</f>
        <v>0</v>
      </c>
      <c r="M78" s="35">
        <f>SUM(N78:Q78)</f>
        <v>0</v>
      </c>
      <c r="N78" s="35"/>
      <c r="O78" s="45"/>
      <c r="P78" s="45"/>
      <c r="Q78" s="45"/>
      <c r="R78" s="45"/>
      <c r="S78" s="276">
        <f t="shared" si="60"/>
        <v>0</v>
      </c>
      <c r="T78" s="276">
        <f t="shared" si="61"/>
        <v>0</v>
      </c>
      <c r="U78" s="45"/>
      <c r="V78" s="45"/>
      <c r="W78" s="45"/>
      <c r="X78" s="45"/>
      <c r="Y78" s="45"/>
      <c r="Z78" s="45"/>
      <c r="AA78" s="45"/>
      <c r="AB78" s="45"/>
      <c r="AC78" s="45"/>
      <c r="AD78" s="45"/>
      <c r="AE78" s="45"/>
      <c r="AF78" s="45"/>
      <c r="AG78" s="35">
        <f>AH78+AM78</f>
        <v>21379</v>
      </c>
      <c r="AH78" s="39">
        <f t="shared" si="151"/>
        <v>0</v>
      </c>
      <c r="AI78" s="35"/>
      <c r="AJ78" s="35"/>
      <c r="AK78" s="35"/>
      <c r="AL78" s="35"/>
      <c r="AM78" s="39">
        <f t="shared" ref="AM78" si="161">AN78+AS78</f>
        <v>21379</v>
      </c>
      <c r="AN78" s="39">
        <f t="shared" ref="AN78" si="162">AO78+AP78+AQ78+AR78</f>
        <v>21379</v>
      </c>
      <c r="AO78" s="35"/>
      <c r="AP78" s="35"/>
      <c r="AQ78" s="35"/>
      <c r="AR78" s="39">
        <f>SUMIF('PL3-GN TUNG DA'!$AD$14:$AD$393,"UBND huyện Châu Phú",'PL3-GN TUNG DA'!$N$14:$N$393)</f>
        <v>21379</v>
      </c>
      <c r="AS78" s="35"/>
      <c r="AT78" s="39">
        <f t="shared" ref="AT78" si="163">AU78+AZ78</f>
        <v>2615</v>
      </c>
      <c r="AU78" s="39">
        <f t="shared" ref="AU78" si="164">AV78+AW78+AX78+AY78</f>
        <v>0</v>
      </c>
      <c r="AV78" s="35"/>
      <c r="AW78" s="35"/>
      <c r="AX78" s="35"/>
      <c r="AY78" s="35"/>
      <c r="AZ78" s="36">
        <f t="shared" ref="AZ78" si="165">BA78+BF78</f>
        <v>2615</v>
      </c>
      <c r="BA78" s="36">
        <f t="shared" ref="BA78" si="166">BB78+BC78+BD78+BE78</f>
        <v>2615</v>
      </c>
      <c r="BB78" s="35"/>
      <c r="BC78" s="35"/>
      <c r="BD78" s="35"/>
      <c r="BE78" s="39">
        <f>SUMIF('PL3-GN TUNG DA'!$AD$14:$AD$393,"UBND huyện Châu Phú",'PL3-GN TUNG DA'!$AA$14:$AA$393)</f>
        <v>2615</v>
      </c>
      <c r="BF78" s="35"/>
      <c r="BG78" s="116">
        <f t="shared" ref="BG78:BG113" si="167">AT78/AG78*100</f>
        <v>12.231629168810516</v>
      </c>
    </row>
    <row r="79" spans="1:59" ht="43.5" customHeight="1">
      <c r="A79" s="19"/>
      <c r="B79" s="5" t="s">
        <v>337</v>
      </c>
      <c r="C79" s="253">
        <f t="shared" si="48"/>
        <v>124971</v>
      </c>
      <c r="D79" s="253">
        <f t="shared" si="49"/>
        <v>60662</v>
      </c>
      <c r="E79" s="255">
        <f t="shared" si="50"/>
        <v>48.540861479863331</v>
      </c>
      <c r="F79" s="35">
        <f>F80</f>
        <v>338</v>
      </c>
      <c r="G79" s="35">
        <f t="shared" ref="G79:R79" si="168">G80</f>
        <v>338</v>
      </c>
      <c r="H79" s="35">
        <f t="shared" si="168"/>
        <v>0</v>
      </c>
      <c r="I79" s="35">
        <f t="shared" si="168"/>
        <v>338</v>
      </c>
      <c r="J79" s="35">
        <f t="shared" si="168"/>
        <v>0</v>
      </c>
      <c r="K79" s="35">
        <f t="shared" si="168"/>
        <v>0</v>
      </c>
      <c r="L79" s="35">
        <f t="shared" si="168"/>
        <v>0</v>
      </c>
      <c r="M79" s="35">
        <f t="shared" si="168"/>
        <v>0</v>
      </c>
      <c r="N79" s="35">
        <f t="shared" si="168"/>
        <v>0</v>
      </c>
      <c r="O79" s="35">
        <f t="shared" si="168"/>
        <v>0</v>
      </c>
      <c r="P79" s="35">
        <f t="shared" si="168"/>
        <v>0</v>
      </c>
      <c r="Q79" s="35">
        <f t="shared" si="168"/>
        <v>0</v>
      </c>
      <c r="R79" s="35">
        <f t="shared" si="168"/>
        <v>0</v>
      </c>
      <c r="S79" s="276">
        <f t="shared" si="60"/>
        <v>0</v>
      </c>
      <c r="T79" s="276">
        <f t="shared" si="61"/>
        <v>0</v>
      </c>
      <c r="U79" s="5"/>
      <c r="V79" s="5"/>
      <c r="W79" s="5"/>
      <c r="X79" s="5"/>
      <c r="Y79" s="5"/>
      <c r="Z79" s="5"/>
      <c r="AA79" s="5"/>
      <c r="AB79" s="5"/>
      <c r="AC79" s="5"/>
      <c r="AD79" s="5"/>
      <c r="AE79" s="5"/>
      <c r="AF79" s="5"/>
      <c r="AG79" s="35">
        <f>AG80</f>
        <v>124633</v>
      </c>
      <c r="AH79" s="35">
        <f t="shared" ref="AH79:AY79" si="169">AH80</f>
        <v>124633</v>
      </c>
      <c r="AI79" s="35">
        <f t="shared" si="169"/>
        <v>30000</v>
      </c>
      <c r="AJ79" s="35">
        <f t="shared" si="169"/>
        <v>94633</v>
      </c>
      <c r="AK79" s="35">
        <f t="shared" si="169"/>
        <v>0</v>
      </c>
      <c r="AL79" s="35">
        <f t="shared" si="169"/>
        <v>0</v>
      </c>
      <c r="AM79" s="35">
        <f t="shared" si="169"/>
        <v>0</v>
      </c>
      <c r="AN79" s="35">
        <f t="shared" si="169"/>
        <v>0</v>
      </c>
      <c r="AO79" s="35">
        <f t="shared" si="169"/>
        <v>0</v>
      </c>
      <c r="AP79" s="35">
        <f t="shared" si="169"/>
        <v>0</v>
      </c>
      <c r="AQ79" s="35">
        <f t="shared" si="169"/>
        <v>0</v>
      </c>
      <c r="AR79" s="35">
        <f t="shared" si="169"/>
        <v>0</v>
      </c>
      <c r="AS79" s="35">
        <f t="shared" si="169"/>
        <v>0</v>
      </c>
      <c r="AT79" s="35">
        <f t="shared" si="169"/>
        <v>60662</v>
      </c>
      <c r="AU79" s="35">
        <f t="shared" si="169"/>
        <v>60662</v>
      </c>
      <c r="AV79" s="35">
        <f t="shared" si="169"/>
        <v>30000</v>
      </c>
      <c r="AW79" s="35">
        <f t="shared" si="169"/>
        <v>30662</v>
      </c>
      <c r="AX79" s="35">
        <f t="shared" si="169"/>
        <v>0</v>
      </c>
      <c r="AY79" s="35">
        <f t="shared" si="169"/>
        <v>0</v>
      </c>
      <c r="AZ79" s="35"/>
      <c r="BA79" s="35"/>
      <c r="BB79" s="35"/>
      <c r="BC79" s="35"/>
      <c r="BD79" s="35"/>
      <c r="BE79" s="35"/>
      <c r="BF79" s="35"/>
      <c r="BG79" s="116">
        <f t="shared" si="167"/>
        <v>48.672502467243831</v>
      </c>
    </row>
    <row r="80" spans="1:59" s="74" customFormat="1" hidden="1">
      <c r="A80" s="46"/>
      <c r="B80" s="75" t="s">
        <v>436</v>
      </c>
      <c r="C80" s="253">
        <f t="shared" si="48"/>
        <v>124971</v>
      </c>
      <c r="D80" s="253">
        <f t="shared" si="49"/>
        <v>60662</v>
      </c>
      <c r="E80" s="117">
        <f t="shared" si="50"/>
        <v>48.540861479863331</v>
      </c>
      <c r="F80" s="35">
        <f t="shared" si="70"/>
        <v>338</v>
      </c>
      <c r="G80" s="35">
        <f t="shared" si="71"/>
        <v>338</v>
      </c>
      <c r="H80" s="35">
        <f>SUMIF('PL4-GN KD23-24'!$AD$11:$AD$489,"Ban QLDA ĐTXD KV huyện Châu Phú",'PL4-GN KD23-24'!$E$11:$E$489)</f>
        <v>0</v>
      </c>
      <c r="I80" s="35">
        <f>SUMIF('PL4-GN KD23-24'!$AD$11:$AD$489,"Ban QLDA ĐTXD KV huyện Châu Phú",'PL4-GN KD23-24'!$F$11:$F$489)</f>
        <v>338</v>
      </c>
      <c r="J80" s="35">
        <f>SUMIF('PL4-GN KD23-24'!$AD$11:$AD$489,B80,'PL4-GN KD23-24'!$G$11:$G$489)</f>
        <v>0</v>
      </c>
      <c r="K80" s="35">
        <f>SUMIF('PL4-GN KD23-24'!$AD$11:$AD$489,B80,'PL4-GN KD23-24'!$H$11:$H$489)</f>
        <v>0</v>
      </c>
      <c r="L80" s="117"/>
      <c r="M80" s="75"/>
      <c r="N80" s="75"/>
      <c r="O80" s="75"/>
      <c r="P80" s="75"/>
      <c r="Q80" s="75"/>
      <c r="R80" s="75"/>
      <c r="S80" s="276">
        <f t="shared" si="60"/>
        <v>0</v>
      </c>
      <c r="T80" s="276">
        <f t="shared" si="61"/>
        <v>0</v>
      </c>
      <c r="U80" s="75"/>
      <c r="V80" s="75"/>
      <c r="W80" s="75"/>
      <c r="X80" s="75"/>
      <c r="Y80" s="75"/>
      <c r="Z80" s="75"/>
      <c r="AA80" s="75"/>
      <c r="AB80" s="75"/>
      <c r="AC80" s="75"/>
      <c r="AD80" s="75"/>
      <c r="AE80" s="75"/>
      <c r="AF80" s="75"/>
      <c r="AG80" s="36">
        <f>AH80+AM80</f>
        <v>124633</v>
      </c>
      <c r="AH80" s="36">
        <f t="shared" ref="AH80:AH81" si="170">AI80+AJ80+AK80+AL80</f>
        <v>124633</v>
      </c>
      <c r="AI80" s="36">
        <f>SUMIF('PL3-GN TUNG DA'!$AD$14:$AD$393,"Ban QLDA ĐTXD KV huyện Châu Phú",'PL3-GN TUNG DA'!$E$14:$E$393)</f>
        <v>30000</v>
      </c>
      <c r="AJ80" s="36">
        <f>SUMIF('PL3-GN TUNG DA'!$AD$14:$AD$393,"Ban QLDA ĐTXD KV huyện Châu Phú",'PL3-GN TUNG DA'!$F$14:$F$393)</f>
        <v>94633</v>
      </c>
      <c r="AK80" s="36"/>
      <c r="AL80" s="36"/>
      <c r="AM80" s="36"/>
      <c r="AN80" s="36"/>
      <c r="AO80" s="36"/>
      <c r="AP80" s="36"/>
      <c r="AQ80" s="36"/>
      <c r="AR80" s="36"/>
      <c r="AS80" s="36"/>
      <c r="AT80" s="36">
        <f t="shared" ref="AT80" si="171">AU80+AZ80</f>
        <v>60662</v>
      </c>
      <c r="AU80" s="36">
        <f t="shared" ref="AU80" si="172">AV80+AW80+AX80+AY80</f>
        <v>60662</v>
      </c>
      <c r="AV80" s="36">
        <f>SUMIF('PL3-GN TUNG DA'!$AD$14:$AD$393,"Ban QLDA ĐTXD KV huyện Châu Phú",'PL3-GN TUNG DA'!$R$14:$R$393)</f>
        <v>30000</v>
      </c>
      <c r="AW80" s="36">
        <f>SUMIF('PL3-GN TUNG DA'!$AD$14:$AD$393,"Ban QLDA ĐTXD KV huyện Châu Phú",'PL3-GN TUNG DA'!$S$14:$S$393)</f>
        <v>30662</v>
      </c>
      <c r="AX80" s="36"/>
      <c r="AY80" s="36"/>
      <c r="AZ80" s="36"/>
      <c r="BA80" s="36"/>
      <c r="BB80" s="36"/>
      <c r="BC80" s="36"/>
      <c r="BD80" s="36"/>
      <c r="BE80" s="36"/>
      <c r="BF80" s="36"/>
      <c r="BG80" s="117">
        <f t="shared" si="167"/>
        <v>48.672502467243831</v>
      </c>
    </row>
    <row r="81" spans="1:59" ht="36">
      <c r="A81" s="45"/>
      <c r="B81" s="5" t="s">
        <v>440</v>
      </c>
      <c r="C81" s="253">
        <f t="shared" si="48"/>
        <v>43703</v>
      </c>
      <c r="D81" s="253">
        <f t="shared" si="49"/>
        <v>22694</v>
      </c>
      <c r="E81" s="255">
        <f t="shared" si="50"/>
        <v>51.927785277898543</v>
      </c>
      <c r="F81" s="35">
        <f t="shared" si="70"/>
        <v>0</v>
      </c>
      <c r="G81" s="35">
        <f t="shared" si="71"/>
        <v>0</v>
      </c>
      <c r="H81" s="255"/>
      <c r="I81" s="255"/>
      <c r="J81" s="255"/>
      <c r="K81" s="255"/>
      <c r="L81" s="255"/>
      <c r="M81" s="5"/>
      <c r="N81" s="5"/>
      <c r="O81" s="5"/>
      <c r="P81" s="5"/>
      <c r="Q81" s="5"/>
      <c r="R81" s="5"/>
      <c r="S81" s="276">
        <f t="shared" si="60"/>
        <v>0</v>
      </c>
      <c r="T81" s="276">
        <f t="shared" si="61"/>
        <v>0</v>
      </c>
      <c r="U81" s="5"/>
      <c r="V81" s="5"/>
      <c r="W81" s="5"/>
      <c r="X81" s="5"/>
      <c r="Y81" s="5"/>
      <c r="Z81" s="5"/>
      <c r="AA81" s="5"/>
      <c r="AB81" s="5"/>
      <c r="AC81" s="5"/>
      <c r="AD81" s="5"/>
      <c r="AE81" s="5"/>
      <c r="AF81" s="5"/>
      <c r="AG81" s="39">
        <f>AH81+AM81</f>
        <v>43703</v>
      </c>
      <c r="AH81" s="39">
        <f t="shared" si="170"/>
        <v>43703</v>
      </c>
      <c r="AI81" s="35">
        <f>'PL3-GN TUNG DA'!E25</f>
        <v>33703</v>
      </c>
      <c r="AJ81" s="35"/>
      <c r="AK81" s="35">
        <f>'PL3-GN TUNG DA'!G25</f>
        <v>10000</v>
      </c>
      <c r="AL81" s="35"/>
      <c r="AM81" s="35"/>
      <c r="AN81" s="35"/>
      <c r="AO81" s="35"/>
      <c r="AP81" s="35"/>
      <c r="AQ81" s="35"/>
      <c r="AR81" s="35"/>
      <c r="AS81" s="35"/>
      <c r="AT81" s="39">
        <f t="shared" ref="AT81" si="173">AU81+AZ81</f>
        <v>22694</v>
      </c>
      <c r="AU81" s="39">
        <f t="shared" ref="AU81" si="174">AV81+AW81+AX81+AY81</f>
        <v>22694</v>
      </c>
      <c r="AV81" s="35">
        <f>'PL3-GN TUNG DA'!R25</f>
        <v>19879</v>
      </c>
      <c r="AW81" s="35"/>
      <c r="AX81" s="35">
        <f>'PL3-GN TUNG DA'!T25</f>
        <v>2815</v>
      </c>
      <c r="AY81" s="35"/>
      <c r="AZ81" s="35"/>
      <c r="BA81" s="35"/>
      <c r="BB81" s="35"/>
      <c r="BC81" s="35"/>
      <c r="BD81" s="35"/>
      <c r="BE81" s="35"/>
      <c r="BF81" s="35"/>
      <c r="BG81" s="116">
        <f t="shared" si="167"/>
        <v>51.927785277898543</v>
      </c>
    </row>
    <row r="82" spans="1:59">
      <c r="A82" s="20">
        <v>7</v>
      </c>
      <c r="B82" s="44" t="s">
        <v>16</v>
      </c>
      <c r="C82" s="253">
        <f t="shared" si="48"/>
        <v>275422</v>
      </c>
      <c r="D82" s="253">
        <f t="shared" si="49"/>
        <v>59449</v>
      </c>
      <c r="E82" s="115">
        <f t="shared" si="50"/>
        <v>21.584695485473201</v>
      </c>
      <c r="F82" s="34">
        <f>F83+F84+F87</f>
        <v>15440</v>
      </c>
      <c r="G82" s="34">
        <f t="shared" ref="G82:AE82" si="175">G83+G84+G87</f>
        <v>15440</v>
      </c>
      <c r="H82" s="34">
        <f t="shared" si="175"/>
        <v>7017</v>
      </c>
      <c r="I82" s="34">
        <f t="shared" si="175"/>
        <v>8423</v>
      </c>
      <c r="J82" s="34">
        <f t="shared" si="175"/>
        <v>0</v>
      </c>
      <c r="K82" s="34">
        <f t="shared" si="175"/>
        <v>0</v>
      </c>
      <c r="L82" s="34">
        <f t="shared" si="175"/>
        <v>0</v>
      </c>
      <c r="M82" s="34">
        <f t="shared" si="175"/>
        <v>0</v>
      </c>
      <c r="N82" s="34">
        <f t="shared" si="175"/>
        <v>0</v>
      </c>
      <c r="O82" s="34">
        <f t="shared" si="175"/>
        <v>0</v>
      </c>
      <c r="P82" s="34">
        <f t="shared" si="175"/>
        <v>0</v>
      </c>
      <c r="Q82" s="34">
        <f t="shared" si="175"/>
        <v>0</v>
      </c>
      <c r="R82" s="34">
        <f t="shared" si="175"/>
        <v>0</v>
      </c>
      <c r="S82" s="34">
        <f t="shared" si="175"/>
        <v>3500</v>
      </c>
      <c r="T82" s="34">
        <f t="shared" si="175"/>
        <v>3500</v>
      </c>
      <c r="U82" s="34">
        <f t="shared" si="175"/>
        <v>1500</v>
      </c>
      <c r="V82" s="34">
        <f t="shared" si="175"/>
        <v>2000</v>
      </c>
      <c r="W82" s="34">
        <f t="shared" si="175"/>
        <v>0</v>
      </c>
      <c r="X82" s="34">
        <f t="shared" si="175"/>
        <v>0</v>
      </c>
      <c r="Y82" s="34">
        <f t="shared" si="175"/>
        <v>0</v>
      </c>
      <c r="Z82" s="34">
        <f t="shared" si="175"/>
        <v>0</v>
      </c>
      <c r="AA82" s="34">
        <f t="shared" si="175"/>
        <v>0</v>
      </c>
      <c r="AB82" s="34">
        <f t="shared" si="175"/>
        <v>0</v>
      </c>
      <c r="AC82" s="34">
        <f t="shared" si="175"/>
        <v>0</v>
      </c>
      <c r="AD82" s="34">
        <f t="shared" si="175"/>
        <v>0</v>
      </c>
      <c r="AE82" s="34">
        <f t="shared" si="175"/>
        <v>0</v>
      </c>
      <c r="AF82" s="44"/>
      <c r="AG82" s="34">
        <f t="shared" ref="AG82:BF82" si="176">AG83+AG84+AG87</f>
        <v>259982</v>
      </c>
      <c r="AH82" s="34">
        <f t="shared" si="176"/>
        <v>223431</v>
      </c>
      <c r="AI82" s="34">
        <f t="shared" si="176"/>
        <v>56500</v>
      </c>
      <c r="AJ82" s="34">
        <f t="shared" si="176"/>
        <v>156931</v>
      </c>
      <c r="AK82" s="34">
        <f t="shared" si="176"/>
        <v>10000</v>
      </c>
      <c r="AL82" s="34">
        <f t="shared" si="176"/>
        <v>0</v>
      </c>
      <c r="AM82" s="34">
        <f t="shared" si="176"/>
        <v>36551</v>
      </c>
      <c r="AN82" s="34">
        <f t="shared" si="176"/>
        <v>36551</v>
      </c>
      <c r="AO82" s="34">
        <f t="shared" si="176"/>
        <v>0</v>
      </c>
      <c r="AP82" s="34">
        <f t="shared" si="176"/>
        <v>0</v>
      </c>
      <c r="AQ82" s="34">
        <f t="shared" si="176"/>
        <v>0</v>
      </c>
      <c r="AR82" s="34">
        <f t="shared" si="176"/>
        <v>36551</v>
      </c>
      <c r="AS82" s="34">
        <f t="shared" si="176"/>
        <v>0</v>
      </c>
      <c r="AT82" s="34">
        <f t="shared" si="176"/>
        <v>55949</v>
      </c>
      <c r="AU82" s="34">
        <f t="shared" si="176"/>
        <v>36775</v>
      </c>
      <c r="AV82" s="34">
        <f t="shared" si="176"/>
        <v>11851</v>
      </c>
      <c r="AW82" s="34">
        <f t="shared" si="176"/>
        <v>23496</v>
      </c>
      <c r="AX82" s="34">
        <f t="shared" si="176"/>
        <v>1428</v>
      </c>
      <c r="AY82" s="34">
        <f t="shared" si="176"/>
        <v>0</v>
      </c>
      <c r="AZ82" s="34">
        <f t="shared" si="176"/>
        <v>19174</v>
      </c>
      <c r="BA82" s="34">
        <f t="shared" si="176"/>
        <v>19174</v>
      </c>
      <c r="BB82" s="34">
        <f t="shared" si="176"/>
        <v>0</v>
      </c>
      <c r="BC82" s="34">
        <f t="shared" si="176"/>
        <v>0</v>
      </c>
      <c r="BD82" s="34">
        <f t="shared" si="176"/>
        <v>0</v>
      </c>
      <c r="BE82" s="34">
        <f t="shared" si="176"/>
        <v>19174</v>
      </c>
      <c r="BF82" s="34">
        <f t="shared" si="176"/>
        <v>0</v>
      </c>
      <c r="BG82" s="115">
        <f t="shared" si="167"/>
        <v>21.520336023263148</v>
      </c>
    </row>
    <row r="83" spans="1:59">
      <c r="A83" s="19"/>
      <c r="B83" s="45" t="s">
        <v>336</v>
      </c>
      <c r="C83" s="253">
        <f t="shared" si="48"/>
        <v>36551</v>
      </c>
      <c r="D83" s="253">
        <f t="shared" si="49"/>
        <v>19174</v>
      </c>
      <c r="E83" s="255">
        <f t="shared" si="50"/>
        <v>52.458209077727012</v>
      </c>
      <c r="F83" s="35">
        <f t="shared" si="70"/>
        <v>0</v>
      </c>
      <c r="G83" s="35">
        <f t="shared" si="71"/>
        <v>0</v>
      </c>
      <c r="H83" s="255"/>
      <c r="I83" s="255"/>
      <c r="J83" s="255"/>
      <c r="K83" s="255"/>
      <c r="L83" s="255"/>
      <c r="M83" s="45"/>
      <c r="N83" s="45"/>
      <c r="O83" s="45"/>
      <c r="P83" s="45"/>
      <c r="Q83" s="45"/>
      <c r="R83" s="45"/>
      <c r="S83" s="276">
        <f t="shared" si="60"/>
        <v>0</v>
      </c>
      <c r="T83" s="276">
        <f t="shared" si="61"/>
        <v>0</v>
      </c>
      <c r="U83" s="45"/>
      <c r="V83" s="45"/>
      <c r="W83" s="45"/>
      <c r="X83" s="45"/>
      <c r="Y83" s="45"/>
      <c r="Z83" s="45"/>
      <c r="AA83" s="45"/>
      <c r="AB83" s="45"/>
      <c r="AC83" s="45"/>
      <c r="AD83" s="45"/>
      <c r="AE83" s="45"/>
      <c r="AF83" s="45"/>
      <c r="AG83" s="35">
        <f>AH83+AM83</f>
        <v>36551</v>
      </c>
      <c r="AH83" s="35"/>
      <c r="AI83" s="35"/>
      <c r="AJ83" s="35"/>
      <c r="AK83" s="35"/>
      <c r="AL83" s="35"/>
      <c r="AM83" s="39">
        <f t="shared" ref="AM83" si="177">AN83+AS83</f>
        <v>36551</v>
      </c>
      <c r="AN83" s="39">
        <f t="shared" ref="AN83" si="178">AO83+AP83+AQ83+AR83</f>
        <v>36551</v>
      </c>
      <c r="AO83" s="35"/>
      <c r="AP83" s="35"/>
      <c r="AQ83" s="35"/>
      <c r="AR83" s="39">
        <f>SUMIF('PL3-GN TUNG DA'!$AD$14:$AD$393,"UBND huyện Châu Thành",'PL3-GN TUNG DA'!$N$14:$N$393)</f>
        <v>36551</v>
      </c>
      <c r="AS83" s="35"/>
      <c r="AT83" s="39">
        <f t="shared" ref="AT83" si="179">AU83+AZ83</f>
        <v>19174</v>
      </c>
      <c r="AU83" s="39">
        <f t="shared" ref="AU83" si="180">AV83+AW83+AX83+AY83</f>
        <v>0</v>
      </c>
      <c r="AV83" s="35"/>
      <c r="AW83" s="35"/>
      <c r="AX83" s="35"/>
      <c r="AY83" s="35"/>
      <c r="AZ83" s="36">
        <f t="shared" ref="AZ83" si="181">BA83+BF83</f>
        <v>19174</v>
      </c>
      <c r="BA83" s="36">
        <f t="shared" ref="BA83" si="182">BB83+BC83+BD83+BE83</f>
        <v>19174</v>
      </c>
      <c r="BB83" s="35"/>
      <c r="BC83" s="35"/>
      <c r="BD83" s="35"/>
      <c r="BE83" s="39">
        <f>SUMIF('PL3-GN TUNG DA'!$AD$14:$AD$393,"UBND huyện Châu Thành",'PL3-GN TUNG DA'!$AA$14:$AA$393)</f>
        <v>19174</v>
      </c>
      <c r="BF83" s="35"/>
      <c r="BG83" s="116">
        <f t="shared" si="167"/>
        <v>52.458209077727012</v>
      </c>
    </row>
    <row r="84" spans="1:59" ht="44.25" customHeight="1">
      <c r="A84" s="19"/>
      <c r="B84" s="5" t="s">
        <v>337</v>
      </c>
      <c r="C84" s="253">
        <f t="shared" si="48"/>
        <v>193428</v>
      </c>
      <c r="D84" s="253">
        <f t="shared" si="49"/>
        <v>31770</v>
      </c>
      <c r="E84" s="255">
        <f t="shared" si="50"/>
        <v>16.424716173459892</v>
      </c>
      <c r="F84" s="35">
        <f>F85+F86</f>
        <v>9923</v>
      </c>
      <c r="G84" s="35">
        <f t="shared" ref="G84:AE84" si="183">G85+G86</f>
        <v>9923</v>
      </c>
      <c r="H84" s="35">
        <f t="shared" si="183"/>
        <v>1500</v>
      </c>
      <c r="I84" s="35">
        <f t="shared" si="183"/>
        <v>8423</v>
      </c>
      <c r="J84" s="35">
        <f t="shared" si="183"/>
        <v>0</v>
      </c>
      <c r="K84" s="35">
        <f t="shared" si="183"/>
        <v>0</v>
      </c>
      <c r="L84" s="35">
        <f t="shared" si="183"/>
        <v>0</v>
      </c>
      <c r="M84" s="35">
        <f t="shared" si="183"/>
        <v>0</v>
      </c>
      <c r="N84" s="35">
        <f t="shared" si="183"/>
        <v>0</v>
      </c>
      <c r="O84" s="35">
        <f t="shared" si="183"/>
        <v>0</v>
      </c>
      <c r="P84" s="35">
        <f t="shared" si="183"/>
        <v>0</v>
      </c>
      <c r="Q84" s="35">
        <f t="shared" si="183"/>
        <v>0</v>
      </c>
      <c r="R84" s="35">
        <f t="shared" si="183"/>
        <v>0</v>
      </c>
      <c r="S84" s="35">
        <f t="shared" si="183"/>
        <v>3500</v>
      </c>
      <c r="T84" s="35">
        <f t="shared" si="183"/>
        <v>3500</v>
      </c>
      <c r="U84" s="35">
        <f t="shared" si="183"/>
        <v>1500</v>
      </c>
      <c r="V84" s="35">
        <f t="shared" si="183"/>
        <v>2000</v>
      </c>
      <c r="W84" s="35">
        <f t="shared" si="183"/>
        <v>0</v>
      </c>
      <c r="X84" s="35">
        <f t="shared" si="183"/>
        <v>0</v>
      </c>
      <c r="Y84" s="35">
        <f t="shared" si="183"/>
        <v>0</v>
      </c>
      <c r="Z84" s="35">
        <f t="shared" si="183"/>
        <v>0</v>
      </c>
      <c r="AA84" s="35">
        <f t="shared" si="183"/>
        <v>0</v>
      </c>
      <c r="AB84" s="35">
        <f t="shared" si="183"/>
        <v>0</v>
      </c>
      <c r="AC84" s="35">
        <f t="shared" si="183"/>
        <v>0</v>
      </c>
      <c r="AD84" s="35">
        <f t="shared" si="183"/>
        <v>0</v>
      </c>
      <c r="AE84" s="35">
        <f t="shared" si="183"/>
        <v>0</v>
      </c>
      <c r="AF84" s="5"/>
      <c r="AG84" s="35">
        <f>AG85+AG86</f>
        <v>183505</v>
      </c>
      <c r="AH84" s="35">
        <f t="shared" ref="AH84:AY84" si="184">AH85+AH86</f>
        <v>183505</v>
      </c>
      <c r="AI84" s="35">
        <f t="shared" si="184"/>
        <v>26574</v>
      </c>
      <c r="AJ84" s="35">
        <f t="shared" si="184"/>
        <v>156931</v>
      </c>
      <c r="AK84" s="35">
        <f t="shared" si="184"/>
        <v>0</v>
      </c>
      <c r="AL84" s="35">
        <f t="shared" si="184"/>
        <v>0</v>
      </c>
      <c r="AM84" s="35">
        <f t="shared" si="184"/>
        <v>0</v>
      </c>
      <c r="AN84" s="35">
        <f t="shared" si="184"/>
        <v>0</v>
      </c>
      <c r="AO84" s="35">
        <f t="shared" si="184"/>
        <v>0</v>
      </c>
      <c r="AP84" s="35">
        <f t="shared" si="184"/>
        <v>0</v>
      </c>
      <c r="AQ84" s="35">
        <f t="shared" si="184"/>
        <v>0</v>
      </c>
      <c r="AR84" s="35">
        <f t="shared" si="184"/>
        <v>0</v>
      </c>
      <c r="AS84" s="35">
        <f t="shared" si="184"/>
        <v>0</v>
      </c>
      <c r="AT84" s="35">
        <f t="shared" si="184"/>
        <v>28270</v>
      </c>
      <c r="AU84" s="35">
        <f t="shared" si="184"/>
        <v>28270</v>
      </c>
      <c r="AV84" s="35">
        <f t="shared" si="184"/>
        <v>4774</v>
      </c>
      <c r="AW84" s="35">
        <f t="shared" si="184"/>
        <v>23496</v>
      </c>
      <c r="AX84" s="35">
        <f t="shared" si="184"/>
        <v>0</v>
      </c>
      <c r="AY84" s="35">
        <f t="shared" si="184"/>
        <v>0</v>
      </c>
      <c r="AZ84" s="35"/>
      <c r="BA84" s="35"/>
      <c r="BB84" s="35"/>
      <c r="BC84" s="35"/>
      <c r="BD84" s="35"/>
      <c r="BE84" s="35"/>
      <c r="BF84" s="35"/>
      <c r="BG84" s="116">
        <f t="shared" si="167"/>
        <v>15.405574779978748</v>
      </c>
    </row>
    <row r="85" spans="1:59" s="74" customFormat="1" hidden="1">
      <c r="A85" s="46"/>
      <c r="B85" s="75" t="s">
        <v>448</v>
      </c>
      <c r="C85" s="253">
        <f t="shared" si="48"/>
        <v>0</v>
      </c>
      <c r="D85" s="253">
        <f t="shared" si="49"/>
        <v>0</v>
      </c>
      <c r="E85" s="117"/>
      <c r="F85" s="35">
        <f t="shared" si="70"/>
        <v>0</v>
      </c>
      <c r="G85" s="35">
        <f t="shared" si="71"/>
        <v>0</v>
      </c>
      <c r="H85" s="117"/>
      <c r="I85" s="117"/>
      <c r="J85" s="117"/>
      <c r="K85" s="117"/>
      <c r="L85" s="117"/>
      <c r="M85" s="75"/>
      <c r="N85" s="75"/>
      <c r="O85" s="75"/>
      <c r="P85" s="75"/>
      <c r="Q85" s="75"/>
      <c r="R85" s="75"/>
      <c r="S85" s="276">
        <f t="shared" si="60"/>
        <v>0</v>
      </c>
      <c r="T85" s="276">
        <f t="shared" si="61"/>
        <v>0</v>
      </c>
      <c r="U85" s="75"/>
      <c r="V85" s="75"/>
      <c r="W85" s="75"/>
      <c r="X85" s="75"/>
      <c r="Y85" s="75"/>
      <c r="Z85" s="75"/>
      <c r="AA85" s="75"/>
      <c r="AB85" s="75"/>
      <c r="AC85" s="75"/>
      <c r="AD85" s="75"/>
      <c r="AE85" s="75"/>
      <c r="AF85" s="75"/>
      <c r="AG85" s="36">
        <f>AH85+AM85</f>
        <v>0</v>
      </c>
      <c r="AH85" s="36">
        <f t="shared" ref="AH85:AH87" si="185">AI85+AJ85+AK85+AL85</f>
        <v>0</v>
      </c>
      <c r="AI85" s="36">
        <f>SUMIF('PL3-GN TUNG DA'!$AD$14:$AD$393,"UBND huyện Châu Thành",'PL3-GN TUNG DA'!$E$14:$E$393)</f>
        <v>0</v>
      </c>
      <c r="AJ85" s="36">
        <f>SUMIF('PL3-GN TUNG DA'!$AD$14:$AD$393,"UBND huyện Châu Thành",'PL3-GN TUNG DA'!$F$14:$F$393)</f>
        <v>0</v>
      </c>
      <c r="AK85" s="36"/>
      <c r="AL85" s="36"/>
      <c r="AM85" s="36"/>
      <c r="AN85" s="36"/>
      <c r="AO85" s="36"/>
      <c r="AP85" s="36"/>
      <c r="AQ85" s="36"/>
      <c r="AR85" s="36"/>
      <c r="AS85" s="36"/>
      <c r="AT85" s="36">
        <f t="shared" ref="AT85:AT86" si="186">AU85+AZ85</f>
        <v>0</v>
      </c>
      <c r="AU85" s="36">
        <f t="shared" ref="AU85:AU86" si="187">AV85+AW85+AX85+AY85</f>
        <v>0</v>
      </c>
      <c r="AV85" s="36"/>
      <c r="AW85" s="36">
        <f>SUMIF('PL3-GN TUNG DA'!$AD$14:$AD$393,"UBND huyện Châu Thành",'PL3-GN TUNG DA'!$S$14:$S$393)</f>
        <v>0</v>
      </c>
      <c r="AX85" s="36"/>
      <c r="AY85" s="36"/>
      <c r="AZ85" s="36"/>
      <c r="BA85" s="36"/>
      <c r="BB85" s="36"/>
      <c r="BC85" s="36"/>
      <c r="BD85" s="36"/>
      <c r="BE85" s="36"/>
      <c r="BF85" s="36"/>
      <c r="BG85" s="117"/>
    </row>
    <row r="86" spans="1:59" s="74" customFormat="1" ht="36" hidden="1">
      <c r="A86" s="46"/>
      <c r="B86" s="73" t="s">
        <v>437</v>
      </c>
      <c r="C86" s="253">
        <f t="shared" si="48"/>
        <v>193428</v>
      </c>
      <c r="D86" s="253">
        <f t="shared" si="49"/>
        <v>31770</v>
      </c>
      <c r="E86" s="117">
        <f t="shared" si="50"/>
        <v>16.424716173459892</v>
      </c>
      <c r="F86" s="35">
        <f t="shared" si="70"/>
        <v>9923</v>
      </c>
      <c r="G86" s="35">
        <f t="shared" si="71"/>
        <v>9923</v>
      </c>
      <c r="H86" s="35">
        <f>SUMIF('PL4-GN KD23-24'!$AD$11:$AD$489,"Ban QLDA ĐTXD KV huyện Châu Thành",'PL4-GN KD23-24'!$E$11:$E$489)</f>
        <v>1500</v>
      </c>
      <c r="I86" s="35">
        <f>SUMIF('PL4-GN KD23-24'!$AD$11:$AD$489,"Ban QLDA ĐTXD KV huyện Châu Thành",'PL4-GN KD23-24'!$F$11:$F$489)</f>
        <v>8423</v>
      </c>
      <c r="J86" s="35">
        <f>SUMIF('PL4-GN KD23-24'!$AD$11:$AD$489,B86,'PL4-GN KD23-24'!$G$11:$G$489)</f>
        <v>0</v>
      </c>
      <c r="K86" s="35">
        <f>SUMIF('PL4-GN KD23-24'!$AD$11:$AD$489,B86,'PL4-GN KD23-24'!$H$11:$H$489)</f>
        <v>0</v>
      </c>
      <c r="L86" s="117"/>
      <c r="M86" s="73"/>
      <c r="N86" s="73"/>
      <c r="O86" s="73"/>
      <c r="P86" s="73"/>
      <c r="Q86" s="73"/>
      <c r="R86" s="73"/>
      <c r="S86" s="276">
        <f t="shared" si="60"/>
        <v>3500</v>
      </c>
      <c r="T86" s="276">
        <f t="shared" si="61"/>
        <v>3500</v>
      </c>
      <c r="U86" s="73">
        <v>1500</v>
      </c>
      <c r="V86" s="73">
        <v>2000</v>
      </c>
      <c r="W86" s="73"/>
      <c r="X86" s="73"/>
      <c r="Y86" s="73"/>
      <c r="Z86" s="73"/>
      <c r="AA86" s="73"/>
      <c r="AB86" s="73"/>
      <c r="AC86" s="73"/>
      <c r="AD86" s="73"/>
      <c r="AE86" s="73"/>
      <c r="AF86" s="73"/>
      <c r="AG86" s="36">
        <f>AH86+AM86</f>
        <v>183505</v>
      </c>
      <c r="AH86" s="36">
        <f t="shared" si="185"/>
        <v>183505</v>
      </c>
      <c r="AI86" s="36">
        <f>SUMIF('PL3-GN TUNG DA'!$AD$14:$AD$393,"Ban QLDA ĐTXD KV huyện Châu Thành",'PL3-GN TUNG DA'!$E$14:$E$393)</f>
        <v>26574</v>
      </c>
      <c r="AJ86" s="36">
        <f>SUMIF('PL3-GN TUNG DA'!$AD$14:$AD$393,"Ban QLDA ĐTXD KV huyện Châu Thành",'PL3-GN TUNG DA'!$F$14:$F$393)</f>
        <v>156931</v>
      </c>
      <c r="AK86" s="36"/>
      <c r="AL86" s="36"/>
      <c r="AM86" s="36"/>
      <c r="AN86" s="36"/>
      <c r="AO86" s="36"/>
      <c r="AP86" s="36"/>
      <c r="AQ86" s="36"/>
      <c r="AR86" s="36"/>
      <c r="AS86" s="36"/>
      <c r="AT86" s="36">
        <f t="shared" si="186"/>
        <v>28270</v>
      </c>
      <c r="AU86" s="36">
        <f t="shared" si="187"/>
        <v>28270</v>
      </c>
      <c r="AV86" s="36">
        <f>SUMIF('PL3-GN TUNG DA'!$AD$14:$AD$393,"Ban QLDA ĐTXD KV huyện Châu Thành",'PL3-GN TUNG DA'!$R$14:$R$393)</f>
        <v>4774</v>
      </c>
      <c r="AW86" s="36">
        <f>SUMIF('PL3-GN TUNG DA'!$AD$14:$AD$393,"Ban QLDA ĐTXD KV huyện Châu Thành",'PL3-GN TUNG DA'!$S$14:$S$393)</f>
        <v>23496</v>
      </c>
      <c r="AX86" s="36"/>
      <c r="AY86" s="36"/>
      <c r="AZ86" s="36"/>
      <c r="BA86" s="36"/>
      <c r="BB86" s="36"/>
      <c r="BC86" s="36"/>
      <c r="BD86" s="36"/>
      <c r="BE86" s="36"/>
      <c r="BF86" s="36"/>
      <c r="BG86" s="117">
        <f t="shared" si="167"/>
        <v>15.405574779978748</v>
      </c>
    </row>
    <row r="87" spans="1:59" ht="36">
      <c r="A87" s="19"/>
      <c r="B87" s="5" t="s">
        <v>440</v>
      </c>
      <c r="C87" s="253">
        <f t="shared" si="48"/>
        <v>45443</v>
      </c>
      <c r="D87" s="253">
        <f t="shared" si="49"/>
        <v>8505</v>
      </c>
      <c r="E87" s="255">
        <f t="shared" si="50"/>
        <v>18.715753801465574</v>
      </c>
      <c r="F87" s="35">
        <f t="shared" si="70"/>
        <v>5517</v>
      </c>
      <c r="G87" s="35">
        <f t="shared" si="71"/>
        <v>5517</v>
      </c>
      <c r="H87" s="35">
        <f>'PL4-GN KD23-24'!E25</f>
        <v>5517</v>
      </c>
      <c r="I87" s="255"/>
      <c r="J87" s="255"/>
      <c r="K87" s="255"/>
      <c r="L87" s="255"/>
      <c r="M87" s="5"/>
      <c r="N87" s="5"/>
      <c r="O87" s="5"/>
      <c r="P87" s="5"/>
      <c r="Q87" s="5"/>
      <c r="R87" s="5"/>
      <c r="S87" s="276">
        <f t="shared" si="60"/>
        <v>0</v>
      </c>
      <c r="T87" s="276">
        <f t="shared" si="61"/>
        <v>0</v>
      </c>
      <c r="U87" s="5"/>
      <c r="V87" s="5"/>
      <c r="W87" s="5"/>
      <c r="X87" s="5"/>
      <c r="Y87" s="5"/>
      <c r="Z87" s="5"/>
      <c r="AA87" s="5"/>
      <c r="AB87" s="5"/>
      <c r="AC87" s="5"/>
      <c r="AD87" s="5"/>
      <c r="AE87" s="5"/>
      <c r="AF87" s="5"/>
      <c r="AG87" s="35">
        <f>AH87+AM87</f>
        <v>39926</v>
      </c>
      <c r="AH87" s="39">
        <f t="shared" si="185"/>
        <v>39926</v>
      </c>
      <c r="AI87" s="35">
        <f>'PL3-GN TUNG DA'!E26</f>
        <v>29926</v>
      </c>
      <c r="AJ87" s="35"/>
      <c r="AK87" s="35">
        <f>'PL3-GN TUNG DA'!G26</f>
        <v>10000</v>
      </c>
      <c r="AL87" s="35"/>
      <c r="AM87" s="35"/>
      <c r="AN87" s="35"/>
      <c r="AO87" s="35"/>
      <c r="AP87" s="35"/>
      <c r="AQ87" s="35"/>
      <c r="AR87" s="35"/>
      <c r="AS87" s="35"/>
      <c r="AT87" s="39">
        <f t="shared" ref="AT87" si="188">AU87+AZ87</f>
        <v>8505</v>
      </c>
      <c r="AU87" s="39">
        <f t="shared" ref="AU87" si="189">AV87+AW87+AX87+AY87</f>
        <v>8505</v>
      </c>
      <c r="AV87" s="35">
        <f>'PL3-GN TUNG DA'!R26</f>
        <v>7077</v>
      </c>
      <c r="AW87" s="35"/>
      <c r="AX87" s="35">
        <f>'PL3-GN TUNG DA'!T26</f>
        <v>1428</v>
      </c>
      <c r="AY87" s="35"/>
      <c r="AZ87" s="35"/>
      <c r="BA87" s="35"/>
      <c r="BB87" s="35"/>
      <c r="BC87" s="35"/>
      <c r="BD87" s="35"/>
      <c r="BE87" s="35"/>
      <c r="BF87" s="35"/>
      <c r="BG87" s="116">
        <f t="shared" si="167"/>
        <v>21.301908530781947</v>
      </c>
    </row>
    <row r="88" spans="1:59">
      <c r="A88" s="20">
        <v>8</v>
      </c>
      <c r="B88" s="44" t="s">
        <v>17</v>
      </c>
      <c r="C88" s="254">
        <f t="shared" si="48"/>
        <v>305040</v>
      </c>
      <c r="D88" s="254">
        <f t="shared" si="49"/>
        <v>45934</v>
      </c>
      <c r="E88" s="115">
        <f t="shared" si="50"/>
        <v>15.058353002884866</v>
      </c>
      <c r="F88" s="34">
        <f>F89+F92+F95</f>
        <v>10442</v>
      </c>
      <c r="G88" s="34">
        <f t="shared" ref="G88:R88" si="190">G89+G92+G95</f>
        <v>10442</v>
      </c>
      <c r="H88" s="34">
        <f t="shared" si="190"/>
        <v>10403</v>
      </c>
      <c r="I88" s="34">
        <f t="shared" si="190"/>
        <v>39</v>
      </c>
      <c r="J88" s="34">
        <f t="shared" si="190"/>
        <v>0</v>
      </c>
      <c r="K88" s="34">
        <f t="shared" si="190"/>
        <v>0</v>
      </c>
      <c r="L88" s="34">
        <f t="shared" si="190"/>
        <v>0</v>
      </c>
      <c r="M88" s="34">
        <f t="shared" si="190"/>
        <v>0</v>
      </c>
      <c r="N88" s="34">
        <f t="shared" si="190"/>
        <v>0</v>
      </c>
      <c r="O88" s="34">
        <f t="shared" si="190"/>
        <v>0</v>
      </c>
      <c r="P88" s="34">
        <f t="shared" si="190"/>
        <v>0</v>
      </c>
      <c r="Q88" s="34">
        <f t="shared" si="190"/>
        <v>0</v>
      </c>
      <c r="R88" s="34">
        <f t="shared" si="190"/>
        <v>0</v>
      </c>
      <c r="S88" s="276">
        <f t="shared" si="60"/>
        <v>0</v>
      </c>
      <c r="T88" s="276">
        <f t="shared" si="61"/>
        <v>0</v>
      </c>
      <c r="U88" s="44"/>
      <c r="V88" s="44"/>
      <c r="W88" s="44"/>
      <c r="X88" s="44"/>
      <c r="Y88" s="44"/>
      <c r="Z88" s="44"/>
      <c r="AA88" s="44"/>
      <c r="AB88" s="44"/>
      <c r="AC88" s="44"/>
      <c r="AD88" s="44"/>
      <c r="AE88" s="44"/>
      <c r="AF88" s="44"/>
      <c r="AG88" s="34">
        <f>AG89+AG92+AG95</f>
        <v>294598</v>
      </c>
      <c r="AH88" s="34">
        <f t="shared" ref="AH88:BF88" si="191">AH89+AH92+AH95</f>
        <v>132254</v>
      </c>
      <c r="AI88" s="34">
        <f t="shared" si="191"/>
        <v>44170</v>
      </c>
      <c r="AJ88" s="34">
        <f t="shared" si="191"/>
        <v>58084</v>
      </c>
      <c r="AK88" s="34">
        <f t="shared" si="191"/>
        <v>30000</v>
      </c>
      <c r="AL88" s="34">
        <f t="shared" si="191"/>
        <v>0</v>
      </c>
      <c r="AM88" s="34">
        <f t="shared" si="191"/>
        <v>162344</v>
      </c>
      <c r="AN88" s="34">
        <f t="shared" si="191"/>
        <v>162344</v>
      </c>
      <c r="AO88" s="34">
        <f t="shared" si="191"/>
        <v>132000</v>
      </c>
      <c r="AP88" s="34">
        <f t="shared" si="191"/>
        <v>0</v>
      </c>
      <c r="AQ88" s="34">
        <f t="shared" si="191"/>
        <v>0</v>
      </c>
      <c r="AR88" s="34">
        <f t="shared" si="191"/>
        <v>30344</v>
      </c>
      <c r="AS88" s="34">
        <f t="shared" si="191"/>
        <v>0</v>
      </c>
      <c r="AT88" s="34">
        <f t="shared" si="191"/>
        <v>45934</v>
      </c>
      <c r="AU88" s="34">
        <f t="shared" si="191"/>
        <v>33069</v>
      </c>
      <c r="AV88" s="34">
        <f t="shared" si="191"/>
        <v>10722</v>
      </c>
      <c r="AW88" s="34">
        <f t="shared" si="191"/>
        <v>18278</v>
      </c>
      <c r="AX88" s="34">
        <f t="shared" si="191"/>
        <v>4069</v>
      </c>
      <c r="AY88" s="34">
        <f t="shared" si="191"/>
        <v>0</v>
      </c>
      <c r="AZ88" s="34">
        <f t="shared" si="191"/>
        <v>12865</v>
      </c>
      <c r="BA88" s="34">
        <f t="shared" si="191"/>
        <v>12865</v>
      </c>
      <c r="BB88" s="34">
        <f t="shared" si="191"/>
        <v>3794</v>
      </c>
      <c r="BC88" s="34">
        <f t="shared" si="191"/>
        <v>0</v>
      </c>
      <c r="BD88" s="34">
        <f t="shared" si="191"/>
        <v>0</v>
      </c>
      <c r="BE88" s="34">
        <f t="shared" si="191"/>
        <v>9071</v>
      </c>
      <c r="BF88" s="34">
        <f t="shared" si="191"/>
        <v>0</v>
      </c>
      <c r="BG88" s="115">
        <f t="shared" si="167"/>
        <v>15.592094990461577</v>
      </c>
    </row>
    <row r="89" spans="1:59">
      <c r="A89" s="19"/>
      <c r="B89" s="45" t="s">
        <v>336</v>
      </c>
      <c r="C89" s="253">
        <f t="shared" si="48"/>
        <v>162344</v>
      </c>
      <c r="D89" s="253">
        <f t="shared" si="49"/>
        <v>12865</v>
      </c>
      <c r="E89" s="255">
        <f t="shared" si="50"/>
        <v>7.9245306263243487</v>
      </c>
      <c r="F89" s="35">
        <f t="shared" si="70"/>
        <v>0</v>
      </c>
      <c r="G89" s="35">
        <f t="shared" si="71"/>
        <v>0</v>
      </c>
      <c r="H89" s="255"/>
      <c r="I89" s="255"/>
      <c r="J89" s="255"/>
      <c r="K89" s="255"/>
      <c r="L89" s="255"/>
      <c r="M89" s="45"/>
      <c r="N89" s="45"/>
      <c r="O89" s="45"/>
      <c r="P89" s="45"/>
      <c r="Q89" s="45"/>
      <c r="R89" s="45"/>
      <c r="S89" s="276">
        <f t="shared" si="60"/>
        <v>0</v>
      </c>
      <c r="T89" s="276">
        <f t="shared" si="61"/>
        <v>0</v>
      </c>
      <c r="U89" s="45"/>
      <c r="V89" s="45"/>
      <c r="W89" s="45"/>
      <c r="X89" s="45"/>
      <c r="Y89" s="45"/>
      <c r="Z89" s="45"/>
      <c r="AA89" s="45"/>
      <c r="AB89" s="45"/>
      <c r="AC89" s="45"/>
      <c r="AD89" s="45"/>
      <c r="AE89" s="45"/>
      <c r="AF89" s="45"/>
      <c r="AG89" s="35">
        <f>AG90+AG91</f>
        <v>162344</v>
      </c>
      <c r="AH89" s="35"/>
      <c r="AI89" s="35">
        <f t="shared" ref="AI89:AL89" si="192">AI90+AI91</f>
        <v>0</v>
      </c>
      <c r="AJ89" s="35">
        <f t="shared" si="192"/>
        <v>0</v>
      </c>
      <c r="AK89" s="35">
        <f t="shared" si="192"/>
        <v>0</v>
      </c>
      <c r="AL89" s="35">
        <f t="shared" si="192"/>
        <v>0</v>
      </c>
      <c r="AM89" s="39">
        <f>AM90+AM91</f>
        <v>162344</v>
      </c>
      <c r="AN89" s="39">
        <f t="shared" ref="AN89:BE89" si="193">AN90+AN91</f>
        <v>162344</v>
      </c>
      <c r="AO89" s="39">
        <f t="shared" si="193"/>
        <v>132000</v>
      </c>
      <c r="AP89" s="39">
        <f t="shared" si="193"/>
        <v>0</v>
      </c>
      <c r="AQ89" s="39">
        <f t="shared" si="193"/>
        <v>0</v>
      </c>
      <c r="AR89" s="39">
        <f t="shared" si="193"/>
        <v>30344</v>
      </c>
      <c r="AS89" s="39">
        <f t="shared" si="193"/>
        <v>0</v>
      </c>
      <c r="AT89" s="39">
        <f t="shared" si="193"/>
        <v>12865</v>
      </c>
      <c r="AU89" s="39">
        <f t="shared" si="193"/>
        <v>0</v>
      </c>
      <c r="AV89" s="39">
        <f t="shared" si="193"/>
        <v>0</v>
      </c>
      <c r="AW89" s="39">
        <f t="shared" si="193"/>
        <v>0</v>
      </c>
      <c r="AX89" s="39">
        <f t="shared" si="193"/>
        <v>0</v>
      </c>
      <c r="AY89" s="39">
        <f t="shared" si="193"/>
        <v>0</v>
      </c>
      <c r="AZ89" s="39">
        <f t="shared" si="193"/>
        <v>12865</v>
      </c>
      <c r="BA89" s="39">
        <f t="shared" si="193"/>
        <v>12865</v>
      </c>
      <c r="BB89" s="39">
        <f t="shared" si="193"/>
        <v>3794</v>
      </c>
      <c r="BC89" s="39">
        <f t="shared" si="193"/>
        <v>0</v>
      </c>
      <c r="BD89" s="39">
        <f t="shared" si="193"/>
        <v>0</v>
      </c>
      <c r="BE89" s="39">
        <f t="shared" si="193"/>
        <v>9071</v>
      </c>
      <c r="BF89" s="35"/>
      <c r="BG89" s="116">
        <f t="shared" si="167"/>
        <v>7.9245306263243487</v>
      </c>
    </row>
    <row r="90" spans="1:59" s="74" customFormat="1" hidden="1">
      <c r="A90" s="46"/>
      <c r="B90" s="75" t="s">
        <v>438</v>
      </c>
      <c r="C90" s="253">
        <f t="shared" si="48"/>
        <v>30344</v>
      </c>
      <c r="D90" s="253">
        <f t="shared" si="49"/>
        <v>9071</v>
      </c>
      <c r="E90" s="117">
        <f t="shared" si="50"/>
        <v>29.89388346954917</v>
      </c>
      <c r="F90" s="35">
        <f t="shared" si="70"/>
        <v>0</v>
      </c>
      <c r="G90" s="35">
        <f t="shared" si="71"/>
        <v>0</v>
      </c>
      <c r="H90" s="117"/>
      <c r="I90" s="117"/>
      <c r="J90" s="117"/>
      <c r="K90" s="117"/>
      <c r="L90" s="117"/>
      <c r="M90" s="75"/>
      <c r="N90" s="75"/>
      <c r="O90" s="75"/>
      <c r="P90" s="75"/>
      <c r="Q90" s="75"/>
      <c r="R90" s="75"/>
      <c r="S90" s="276">
        <f t="shared" si="60"/>
        <v>0</v>
      </c>
      <c r="T90" s="276">
        <f t="shared" si="61"/>
        <v>0</v>
      </c>
      <c r="U90" s="75"/>
      <c r="V90" s="75"/>
      <c r="W90" s="75"/>
      <c r="X90" s="75"/>
      <c r="Y90" s="75"/>
      <c r="Z90" s="75"/>
      <c r="AA90" s="75"/>
      <c r="AB90" s="75"/>
      <c r="AC90" s="75"/>
      <c r="AD90" s="75"/>
      <c r="AE90" s="75"/>
      <c r="AF90" s="75"/>
      <c r="AG90" s="36">
        <f t="shared" ref="AG90:AG91" si="194">AH90+AM90</f>
        <v>30344</v>
      </c>
      <c r="AH90" s="36">
        <f t="shared" ref="AH90:AH91" si="195">AI90+AJ90+AK90+AL90</f>
        <v>0</v>
      </c>
      <c r="AI90" s="36"/>
      <c r="AJ90" s="36"/>
      <c r="AK90" s="36"/>
      <c r="AL90" s="36"/>
      <c r="AM90" s="36">
        <f t="shared" ref="AM90" si="196">AN90+AS90</f>
        <v>30344</v>
      </c>
      <c r="AN90" s="36">
        <f t="shared" ref="AN90" si="197">AO90+AP90+AQ90+AR90</f>
        <v>30344</v>
      </c>
      <c r="AO90" s="36"/>
      <c r="AP90" s="36"/>
      <c r="AQ90" s="36"/>
      <c r="AR90" s="36">
        <f>SUMIF('PL3-GN TUNG DA'!$AD$14:$AD$393,"UBND huyện Phú Tân",'PL3-GN TUNG DA'!$N$14:$N$393)</f>
        <v>30344</v>
      </c>
      <c r="AS90" s="36"/>
      <c r="AT90" s="36">
        <f t="shared" ref="AT90:AT91" si="198">AU90+AZ90</f>
        <v>9071</v>
      </c>
      <c r="AU90" s="36">
        <f t="shared" ref="AU90:AU91" si="199">AV90+AW90+AX90+AY90</f>
        <v>0</v>
      </c>
      <c r="AV90" s="36"/>
      <c r="AW90" s="36">
        <f>SUMIF('PL3-GN TUNG DA'!$AD$14:$AD$393,B90,'PL3-GN TUNG DA'!$S$14:$S$393)</f>
        <v>0</v>
      </c>
      <c r="AX90" s="36"/>
      <c r="AY90" s="36"/>
      <c r="AZ90" s="36">
        <f t="shared" ref="AZ90:AZ91" si="200">BA90+BF90</f>
        <v>9071</v>
      </c>
      <c r="BA90" s="36">
        <f t="shared" ref="BA90:BA91" si="201">BB90+BC90+BD90+BE90</f>
        <v>9071</v>
      </c>
      <c r="BB90" s="36"/>
      <c r="BC90" s="36"/>
      <c r="BD90" s="36"/>
      <c r="BE90" s="36">
        <f>SUMIF('PL3-GN TUNG DA'!$AD$14:$AD$393,"UBND huyện Phú Tân",'PL3-GN TUNG DA'!$AA$14:$AA$393)</f>
        <v>9071</v>
      </c>
      <c r="BF90" s="36"/>
      <c r="BG90" s="117">
        <f t="shared" si="167"/>
        <v>29.89388346954917</v>
      </c>
    </row>
    <row r="91" spans="1:59" s="74" customFormat="1" hidden="1">
      <c r="A91" s="46"/>
      <c r="B91" s="75" t="s">
        <v>439</v>
      </c>
      <c r="C91" s="253">
        <f t="shared" si="48"/>
        <v>132000</v>
      </c>
      <c r="D91" s="253">
        <f t="shared" si="49"/>
        <v>3794</v>
      </c>
      <c r="E91" s="117">
        <f t="shared" si="50"/>
        <v>2.8742424242424245</v>
      </c>
      <c r="F91" s="35">
        <f t="shared" si="70"/>
        <v>0</v>
      </c>
      <c r="G91" s="35">
        <f t="shared" si="71"/>
        <v>0</v>
      </c>
      <c r="H91" s="117"/>
      <c r="I91" s="117"/>
      <c r="J91" s="117"/>
      <c r="K91" s="117"/>
      <c r="L91" s="117"/>
      <c r="M91" s="75"/>
      <c r="N91" s="75"/>
      <c r="O91" s="75"/>
      <c r="P91" s="75"/>
      <c r="Q91" s="75"/>
      <c r="R91" s="75"/>
      <c r="S91" s="276">
        <f t="shared" si="60"/>
        <v>0</v>
      </c>
      <c r="T91" s="276">
        <f t="shared" si="61"/>
        <v>0</v>
      </c>
      <c r="U91" s="75"/>
      <c r="V91" s="75"/>
      <c r="W91" s="75"/>
      <c r="X91" s="75"/>
      <c r="Y91" s="75"/>
      <c r="Z91" s="75"/>
      <c r="AA91" s="75"/>
      <c r="AB91" s="75"/>
      <c r="AC91" s="75"/>
      <c r="AD91" s="75"/>
      <c r="AE91" s="75"/>
      <c r="AF91" s="75"/>
      <c r="AG91" s="36">
        <f t="shared" si="194"/>
        <v>132000</v>
      </c>
      <c r="AH91" s="36">
        <f t="shared" si="195"/>
        <v>0</v>
      </c>
      <c r="AI91" s="36"/>
      <c r="AJ91" s="36"/>
      <c r="AK91" s="36"/>
      <c r="AL91" s="36"/>
      <c r="AM91" s="36">
        <f t="shared" ref="AM91" si="202">AN91+AS91</f>
        <v>132000</v>
      </c>
      <c r="AN91" s="36">
        <f t="shared" ref="AN91" si="203">AO91+AP91+AQ91+AR91</f>
        <v>132000</v>
      </c>
      <c r="AO91" s="36">
        <f>SUMIF('PL3-GN TUNG DA'!$AD$14:$AD$393,"Ban QLDA ĐTXD KV huyện Phú Tân",'PL3-GN TUNG DA'!$K$14:$K$393)</f>
        <v>132000</v>
      </c>
      <c r="AP91" s="36"/>
      <c r="AQ91" s="36"/>
      <c r="AR91" s="36"/>
      <c r="AS91" s="36"/>
      <c r="AT91" s="36">
        <f t="shared" si="198"/>
        <v>3794</v>
      </c>
      <c r="AU91" s="36">
        <f t="shared" si="199"/>
        <v>0</v>
      </c>
      <c r="AV91" s="36"/>
      <c r="AW91" s="36">
        <f>SUMIF('PL3-GN TUNG DA'!$AD$14:$AD$393,B91,'PL3-GN TUNG DA'!$S$14:$S$393)</f>
        <v>0</v>
      </c>
      <c r="AX91" s="36"/>
      <c r="AY91" s="36"/>
      <c r="AZ91" s="36">
        <f t="shared" si="200"/>
        <v>3794</v>
      </c>
      <c r="BA91" s="36">
        <f t="shared" si="201"/>
        <v>3794</v>
      </c>
      <c r="BB91" s="36">
        <f>SUMIF('PL3-GN TUNG DA'!$AD$14:$AD$393,"Ban QLDA ĐTXD KV huyện Phú Tân",'PL3-GN TUNG DA'!$X$14:$X$393)</f>
        <v>3794</v>
      </c>
      <c r="BC91" s="36"/>
      <c r="BD91" s="36"/>
      <c r="BE91" s="36"/>
      <c r="BF91" s="36"/>
      <c r="BG91" s="117">
        <f t="shared" si="167"/>
        <v>2.8742424242424245</v>
      </c>
    </row>
    <row r="92" spans="1:59" ht="42" customHeight="1">
      <c r="A92" s="19"/>
      <c r="B92" s="5" t="s">
        <v>337</v>
      </c>
      <c r="C92" s="253">
        <f t="shared" si="48"/>
        <v>67564</v>
      </c>
      <c r="D92" s="253">
        <f t="shared" si="49"/>
        <v>22092</v>
      </c>
      <c r="E92" s="255">
        <f t="shared" si="50"/>
        <v>32.697886448404475</v>
      </c>
      <c r="F92" s="35">
        <f>F93+F94</f>
        <v>39</v>
      </c>
      <c r="G92" s="35">
        <f t="shared" ref="G92:R92" si="204">G93+G94</f>
        <v>39</v>
      </c>
      <c r="H92" s="35">
        <f t="shared" si="204"/>
        <v>0</v>
      </c>
      <c r="I92" s="35">
        <f t="shared" si="204"/>
        <v>39</v>
      </c>
      <c r="J92" s="35">
        <f t="shared" si="204"/>
        <v>0</v>
      </c>
      <c r="K92" s="35">
        <f t="shared" si="204"/>
        <v>0</v>
      </c>
      <c r="L92" s="35">
        <f t="shared" si="204"/>
        <v>0</v>
      </c>
      <c r="M92" s="35">
        <f t="shared" si="204"/>
        <v>0</v>
      </c>
      <c r="N92" s="35">
        <f t="shared" si="204"/>
        <v>0</v>
      </c>
      <c r="O92" s="35">
        <f t="shared" si="204"/>
        <v>0</v>
      </c>
      <c r="P92" s="35">
        <f t="shared" si="204"/>
        <v>0</v>
      </c>
      <c r="Q92" s="35">
        <f t="shared" si="204"/>
        <v>0</v>
      </c>
      <c r="R92" s="35">
        <f t="shared" si="204"/>
        <v>0</v>
      </c>
      <c r="S92" s="276">
        <f t="shared" si="60"/>
        <v>0</v>
      </c>
      <c r="T92" s="276">
        <f t="shared" si="61"/>
        <v>0</v>
      </c>
      <c r="U92" s="5"/>
      <c r="V92" s="5"/>
      <c r="W92" s="5"/>
      <c r="X92" s="5"/>
      <c r="Y92" s="5"/>
      <c r="Z92" s="5"/>
      <c r="AA92" s="5"/>
      <c r="AB92" s="5"/>
      <c r="AC92" s="5"/>
      <c r="AD92" s="5"/>
      <c r="AE92" s="5"/>
      <c r="AF92" s="5"/>
      <c r="AG92" s="35">
        <f>AG93+AG94</f>
        <v>67525</v>
      </c>
      <c r="AH92" s="35">
        <f t="shared" ref="AH92:AY92" si="205">AH93+AH94</f>
        <v>67525</v>
      </c>
      <c r="AI92" s="35">
        <f t="shared" si="205"/>
        <v>9441</v>
      </c>
      <c r="AJ92" s="35">
        <f t="shared" si="205"/>
        <v>58084</v>
      </c>
      <c r="AK92" s="35">
        <f t="shared" si="205"/>
        <v>0</v>
      </c>
      <c r="AL92" s="35">
        <f t="shared" si="205"/>
        <v>0</v>
      </c>
      <c r="AM92" s="35">
        <f t="shared" si="205"/>
        <v>0</v>
      </c>
      <c r="AN92" s="35">
        <f t="shared" si="205"/>
        <v>0</v>
      </c>
      <c r="AO92" s="35">
        <f t="shared" si="205"/>
        <v>0</v>
      </c>
      <c r="AP92" s="35">
        <f t="shared" si="205"/>
        <v>0</v>
      </c>
      <c r="AQ92" s="35">
        <f t="shared" si="205"/>
        <v>0</v>
      </c>
      <c r="AR92" s="35">
        <f t="shared" si="205"/>
        <v>0</v>
      </c>
      <c r="AS92" s="35">
        <f t="shared" si="205"/>
        <v>0</v>
      </c>
      <c r="AT92" s="35">
        <f t="shared" si="205"/>
        <v>22092</v>
      </c>
      <c r="AU92" s="35">
        <f t="shared" si="205"/>
        <v>22092</v>
      </c>
      <c r="AV92" s="35">
        <f t="shared" si="205"/>
        <v>3814</v>
      </c>
      <c r="AW92" s="35">
        <f t="shared" si="205"/>
        <v>18278</v>
      </c>
      <c r="AX92" s="35">
        <f t="shared" si="205"/>
        <v>0</v>
      </c>
      <c r="AY92" s="35">
        <f t="shared" si="205"/>
        <v>0</v>
      </c>
      <c r="AZ92" s="35"/>
      <c r="BA92" s="35"/>
      <c r="BB92" s="35"/>
      <c r="BC92" s="35"/>
      <c r="BD92" s="35"/>
      <c r="BE92" s="35"/>
      <c r="BF92" s="35"/>
      <c r="BG92" s="116">
        <f t="shared" si="167"/>
        <v>32.716771566086635</v>
      </c>
    </row>
    <row r="93" spans="1:59" s="74" customFormat="1" hidden="1">
      <c r="A93" s="46"/>
      <c r="B93" s="75" t="s">
        <v>438</v>
      </c>
      <c r="C93" s="253">
        <f t="shared" si="48"/>
        <v>1441</v>
      </c>
      <c r="D93" s="253">
        <f t="shared" si="49"/>
        <v>0</v>
      </c>
      <c r="E93" s="117">
        <f t="shared" si="50"/>
        <v>0</v>
      </c>
      <c r="F93" s="35">
        <f t="shared" si="70"/>
        <v>0</v>
      </c>
      <c r="G93" s="35">
        <f t="shared" si="71"/>
        <v>0</v>
      </c>
      <c r="H93" s="117"/>
      <c r="I93" s="117"/>
      <c r="J93" s="117"/>
      <c r="K93" s="117"/>
      <c r="L93" s="117"/>
      <c r="M93" s="75"/>
      <c r="N93" s="75"/>
      <c r="O93" s="75"/>
      <c r="P93" s="75"/>
      <c r="Q93" s="75"/>
      <c r="R93" s="75"/>
      <c r="S93" s="276">
        <f t="shared" si="60"/>
        <v>0</v>
      </c>
      <c r="T93" s="276">
        <f t="shared" si="61"/>
        <v>0</v>
      </c>
      <c r="U93" s="75"/>
      <c r="V93" s="75"/>
      <c r="W93" s="75"/>
      <c r="X93" s="75"/>
      <c r="Y93" s="75"/>
      <c r="Z93" s="75"/>
      <c r="AA93" s="75"/>
      <c r="AB93" s="75"/>
      <c r="AC93" s="75"/>
      <c r="AD93" s="75"/>
      <c r="AE93" s="75"/>
      <c r="AF93" s="75"/>
      <c r="AG93" s="36">
        <f t="shared" ref="AG93:AG94" si="206">AH93+AM93</f>
        <v>1441</v>
      </c>
      <c r="AH93" s="36">
        <f t="shared" ref="AH93:AH94" si="207">AI93+AJ93+AK93+AL93</f>
        <v>1441</v>
      </c>
      <c r="AI93" s="36">
        <f>SUMIF('PL3-GN TUNG DA'!$AD$14:$AD$393,"UBND huyện Phú Tân",'PL3-GN TUNG DA'!$E$14:$E$393)</f>
        <v>1441</v>
      </c>
      <c r="AJ93" s="36">
        <f>SUMIF('PL3-GN TUNG DA'!$AD$14:$AD$393,"UBND huyện Phú Tân",'PL3-GN TUNG DA'!$F$14:$F$393)</f>
        <v>0</v>
      </c>
      <c r="AK93" s="36"/>
      <c r="AL93" s="36"/>
      <c r="AM93" s="36"/>
      <c r="AN93" s="36"/>
      <c r="AO93" s="36"/>
      <c r="AP93" s="36"/>
      <c r="AQ93" s="36"/>
      <c r="AR93" s="36"/>
      <c r="AS93" s="36"/>
      <c r="AT93" s="36">
        <f t="shared" ref="AT93:AT95" si="208">AU93+AZ93</f>
        <v>0</v>
      </c>
      <c r="AU93" s="36">
        <f t="shared" ref="AU93:AU95" si="209">AV93+AW93+AX93+AY93</f>
        <v>0</v>
      </c>
      <c r="AV93" s="36">
        <f>SUMIF('PL3-GN TUNG DA'!$AD$14:$AD$393,"UBND huyện Phú Tân",'PL3-GN TUNG DA'!$R$14:$R$393)</f>
        <v>0</v>
      </c>
      <c r="AW93" s="36">
        <f>SUMIF('PL3-GN TUNG DA'!$AD$14:$AD$393,"UBND huyện Phú Tân",'PL3-GN TUNG DA'!$S$14:$S$393)</f>
        <v>0</v>
      </c>
      <c r="AX93" s="36"/>
      <c r="AY93" s="36"/>
      <c r="AZ93" s="36"/>
      <c r="BA93" s="36"/>
      <c r="BB93" s="36"/>
      <c r="BC93" s="36"/>
      <c r="BD93" s="36"/>
      <c r="BE93" s="36"/>
      <c r="BF93" s="36"/>
      <c r="BG93" s="117">
        <f t="shared" si="167"/>
        <v>0</v>
      </c>
    </row>
    <row r="94" spans="1:59" s="74" customFormat="1" hidden="1">
      <c r="A94" s="46"/>
      <c r="B94" s="75" t="s">
        <v>439</v>
      </c>
      <c r="C94" s="253">
        <f t="shared" si="48"/>
        <v>66123</v>
      </c>
      <c r="D94" s="253">
        <f t="shared" si="49"/>
        <v>22092</v>
      </c>
      <c r="E94" s="117">
        <f t="shared" si="50"/>
        <v>33.410462320221406</v>
      </c>
      <c r="F94" s="35">
        <f t="shared" si="70"/>
        <v>39</v>
      </c>
      <c r="G94" s="35">
        <f t="shared" si="71"/>
        <v>39</v>
      </c>
      <c r="H94" s="35">
        <f>SUMIF('PL4-GN KD23-24'!$AD$11:$AD$489,"Ban QLDA ĐTXD KV huyện Phú Tân",'PL4-GN KD23-24'!$E$11:$E$489)</f>
        <v>0</v>
      </c>
      <c r="I94" s="35">
        <f>SUMIF('PL4-GN KD23-24'!$AD$11:$AD$489,"Ban QLDA ĐTXD KV huyện Phú Tân",'PL4-GN KD23-24'!$F$11:$F$489)</f>
        <v>39</v>
      </c>
      <c r="J94" s="35">
        <f>SUMIF('PL4-GN KD23-24'!$AD$11:$AD$489,B94,'PL4-GN KD23-24'!$G$11:$G$489)</f>
        <v>0</v>
      </c>
      <c r="K94" s="35">
        <f>SUMIF('PL4-GN KD23-24'!$AD$11:$AD$489,B94,'PL4-GN KD23-24'!$H$11:$H$489)</f>
        <v>0</v>
      </c>
      <c r="L94" s="117"/>
      <c r="M94" s="75"/>
      <c r="N94" s="75"/>
      <c r="O94" s="75"/>
      <c r="P94" s="75"/>
      <c r="Q94" s="75"/>
      <c r="R94" s="75"/>
      <c r="S94" s="276">
        <f t="shared" si="60"/>
        <v>0</v>
      </c>
      <c r="T94" s="276">
        <f t="shared" si="61"/>
        <v>0</v>
      </c>
      <c r="U94" s="75"/>
      <c r="V94" s="75"/>
      <c r="W94" s="75"/>
      <c r="X94" s="75"/>
      <c r="Y94" s="75"/>
      <c r="Z94" s="75"/>
      <c r="AA94" s="75"/>
      <c r="AB94" s="75"/>
      <c r="AC94" s="75"/>
      <c r="AD94" s="75"/>
      <c r="AE94" s="75"/>
      <c r="AF94" s="75"/>
      <c r="AG94" s="36">
        <f t="shared" si="206"/>
        <v>66084</v>
      </c>
      <c r="AH94" s="36">
        <f t="shared" si="207"/>
        <v>66084</v>
      </c>
      <c r="AI94" s="36">
        <f>SUMIF('PL3-GN TUNG DA'!$AD$14:$AD$393,"Ban QLDA ĐTXD KV huyện Phú Tân",'PL3-GN TUNG DA'!$E$14:$E$393)</f>
        <v>8000</v>
      </c>
      <c r="AJ94" s="36">
        <f>SUMIF('PL3-GN TUNG DA'!$AD$14:$AD$393,"Ban QLDA ĐTXD KV huyện Phú Tân",'PL3-GN TUNG DA'!$F$14:$F$393)</f>
        <v>58084</v>
      </c>
      <c r="AK94" s="36"/>
      <c r="AL94" s="36"/>
      <c r="AM94" s="36"/>
      <c r="AN94" s="36"/>
      <c r="AO94" s="36"/>
      <c r="AP94" s="36"/>
      <c r="AQ94" s="36"/>
      <c r="AR94" s="36"/>
      <c r="AS94" s="36"/>
      <c r="AT94" s="36">
        <f t="shared" si="208"/>
        <v>22092</v>
      </c>
      <c r="AU94" s="36">
        <f t="shared" si="209"/>
        <v>22092</v>
      </c>
      <c r="AV94" s="36">
        <f>SUMIF('PL3-GN TUNG DA'!$AD$14:$AD$393,"Ban QLDA ĐTXD KV huyện Phú Tân",'PL3-GN TUNG DA'!$R$14:$R$393)</f>
        <v>3814</v>
      </c>
      <c r="AW94" s="36">
        <f>SUMIF('PL3-GN TUNG DA'!$AD$14:$AD$393,"Ban QLDA ĐTXD KV huyện Phú Tân",'PL3-GN TUNG DA'!$S$14:$S$393)</f>
        <v>18278</v>
      </c>
      <c r="AX94" s="36"/>
      <c r="AY94" s="36"/>
      <c r="AZ94" s="36"/>
      <c r="BA94" s="36"/>
      <c r="BB94" s="36"/>
      <c r="BC94" s="36"/>
      <c r="BD94" s="36"/>
      <c r="BE94" s="36"/>
      <c r="BF94" s="36"/>
      <c r="BG94" s="117">
        <f t="shared" si="167"/>
        <v>33.430179771200294</v>
      </c>
    </row>
    <row r="95" spans="1:59" ht="36">
      <c r="A95" s="19"/>
      <c r="B95" s="5" t="s">
        <v>440</v>
      </c>
      <c r="C95" s="253">
        <f t="shared" si="48"/>
        <v>75132</v>
      </c>
      <c r="D95" s="253">
        <f t="shared" si="49"/>
        <v>10977</v>
      </c>
      <c r="E95" s="255">
        <f t="shared" si="50"/>
        <v>14.610285896821592</v>
      </c>
      <c r="F95" s="35">
        <f t="shared" si="70"/>
        <v>10403</v>
      </c>
      <c r="G95" s="35">
        <f t="shared" si="71"/>
        <v>10403</v>
      </c>
      <c r="H95" s="35">
        <f>'PL4-GN KD23-24'!E26</f>
        <v>10403</v>
      </c>
      <c r="I95" s="255"/>
      <c r="J95" s="255"/>
      <c r="K95" s="255"/>
      <c r="L95" s="255"/>
      <c r="M95" s="5"/>
      <c r="N95" s="5"/>
      <c r="O95" s="5"/>
      <c r="P95" s="5"/>
      <c r="Q95" s="5"/>
      <c r="R95" s="5"/>
      <c r="S95" s="276">
        <f t="shared" si="60"/>
        <v>0</v>
      </c>
      <c r="T95" s="276">
        <f t="shared" si="61"/>
        <v>0</v>
      </c>
      <c r="U95" s="5"/>
      <c r="V95" s="5"/>
      <c r="W95" s="5"/>
      <c r="X95" s="5"/>
      <c r="Y95" s="5"/>
      <c r="Z95" s="5"/>
      <c r="AA95" s="5"/>
      <c r="AB95" s="5"/>
      <c r="AC95" s="5"/>
      <c r="AD95" s="5"/>
      <c r="AE95" s="5"/>
      <c r="AF95" s="5"/>
      <c r="AG95" s="35">
        <f t="shared" ref="AG95" si="210">AH95+AM95</f>
        <v>64729</v>
      </c>
      <c r="AH95" s="39">
        <f t="shared" ref="AH95" si="211">AI95+AJ95+AK95+AL95</f>
        <v>64729</v>
      </c>
      <c r="AI95" s="35">
        <f>'PL3-GN TUNG DA'!E27</f>
        <v>34729</v>
      </c>
      <c r="AJ95" s="35"/>
      <c r="AK95" s="35">
        <f>'PL3-GN TUNG DA'!G27</f>
        <v>30000</v>
      </c>
      <c r="AL95" s="35"/>
      <c r="AM95" s="35"/>
      <c r="AN95" s="35"/>
      <c r="AO95" s="35"/>
      <c r="AP95" s="35"/>
      <c r="AQ95" s="35"/>
      <c r="AR95" s="35"/>
      <c r="AS95" s="35"/>
      <c r="AT95" s="39">
        <f t="shared" si="208"/>
        <v>10977</v>
      </c>
      <c r="AU95" s="39">
        <f t="shared" si="209"/>
        <v>10977</v>
      </c>
      <c r="AV95" s="35">
        <f>'PL3-GN TUNG DA'!R27</f>
        <v>6908</v>
      </c>
      <c r="AW95" s="35"/>
      <c r="AX95" s="35">
        <f>'PL3-GN TUNG DA'!T27</f>
        <v>4069</v>
      </c>
      <c r="AY95" s="35"/>
      <c r="AZ95" s="35"/>
      <c r="BA95" s="35"/>
      <c r="BB95" s="35"/>
      <c r="BC95" s="35"/>
      <c r="BD95" s="35"/>
      <c r="BE95" s="35"/>
      <c r="BF95" s="35"/>
      <c r="BG95" s="116">
        <f t="shared" si="167"/>
        <v>16.958395773146503</v>
      </c>
    </row>
    <row r="96" spans="1:59">
      <c r="A96" s="20">
        <v>9</v>
      </c>
      <c r="B96" s="44" t="s">
        <v>18</v>
      </c>
      <c r="C96" s="254">
        <f t="shared" si="48"/>
        <v>235267</v>
      </c>
      <c r="D96" s="254">
        <f t="shared" si="49"/>
        <v>46103</v>
      </c>
      <c r="E96" s="115">
        <f t="shared" si="50"/>
        <v>19.596033442854289</v>
      </c>
      <c r="F96" s="34">
        <f>F97+F98+F101</f>
        <v>12989</v>
      </c>
      <c r="G96" s="34">
        <f t="shared" ref="G96:I96" si="212">G97+G98+G101</f>
        <v>12989</v>
      </c>
      <c r="H96" s="34">
        <f t="shared" si="212"/>
        <v>735</v>
      </c>
      <c r="I96" s="34">
        <f t="shared" si="212"/>
        <v>12254</v>
      </c>
      <c r="J96" s="34">
        <f t="shared" ref="J96" si="213">J97+J98+J101</f>
        <v>0</v>
      </c>
      <c r="K96" s="34">
        <f t="shared" ref="K96" si="214">K97+K98+K101</f>
        <v>0</v>
      </c>
      <c r="L96" s="34">
        <f t="shared" ref="L96" si="215">L97+L98+L101</f>
        <v>0</v>
      </c>
      <c r="M96" s="34">
        <f t="shared" ref="M96" si="216">M97+M98+M101</f>
        <v>0</v>
      </c>
      <c r="N96" s="34">
        <f t="shared" ref="N96" si="217">N97+N98+N101</f>
        <v>0</v>
      </c>
      <c r="O96" s="34">
        <f t="shared" ref="O96" si="218">O97+O98+O101</f>
        <v>0</v>
      </c>
      <c r="P96" s="34">
        <f t="shared" ref="P96" si="219">P97+P98+P101</f>
        <v>0</v>
      </c>
      <c r="Q96" s="34">
        <f t="shared" ref="Q96" si="220">Q97+Q98+Q101</f>
        <v>0</v>
      </c>
      <c r="R96" s="34">
        <f t="shared" ref="R96" si="221">R97+R98+R101</f>
        <v>0</v>
      </c>
      <c r="S96" s="34">
        <f t="shared" ref="S96" si="222">S97+S98+S101</f>
        <v>5262</v>
      </c>
      <c r="T96" s="34">
        <f t="shared" ref="T96" si="223">T97+T98+T101</f>
        <v>5262</v>
      </c>
      <c r="U96" s="34">
        <f t="shared" ref="U96" si="224">U97+U98+U101</f>
        <v>0</v>
      </c>
      <c r="V96" s="34">
        <f t="shared" ref="V96" si="225">V97+V98+V101</f>
        <v>5262</v>
      </c>
      <c r="W96" s="34">
        <f t="shared" ref="W96" si="226">W97+W98+W101</f>
        <v>0</v>
      </c>
      <c r="X96" s="34">
        <f t="shared" ref="X96" si="227">X97+X98+X101</f>
        <v>0</v>
      </c>
      <c r="Y96" s="34">
        <f t="shared" ref="Y96" si="228">Y97+Y98+Y101</f>
        <v>0</v>
      </c>
      <c r="Z96" s="34">
        <f t="shared" ref="Z96" si="229">Z97+Z98+Z101</f>
        <v>0</v>
      </c>
      <c r="AA96" s="34">
        <f t="shared" ref="AA96" si="230">AA97+AA98+AA101</f>
        <v>0</v>
      </c>
      <c r="AB96" s="34">
        <f t="shared" ref="AB96" si="231">AB97+AB98+AB101</f>
        <v>0</v>
      </c>
      <c r="AC96" s="34">
        <f t="shared" ref="AC96" si="232">AC97+AC98+AC101</f>
        <v>0</v>
      </c>
      <c r="AD96" s="34">
        <f t="shared" ref="AD96" si="233">AD97+AD98+AD101</f>
        <v>0</v>
      </c>
      <c r="AE96" s="34">
        <f t="shared" ref="AE96" si="234">AE97+AE98+AE101</f>
        <v>0</v>
      </c>
      <c r="AF96" s="89">
        <f t="shared" ref="AF96:AF100" si="235">S96/F96*100</f>
        <v>40.511201786126719</v>
      </c>
      <c r="AG96" s="34">
        <f>AG97+AG98+AG101</f>
        <v>222278</v>
      </c>
      <c r="AH96" s="34">
        <f t="shared" ref="AH96:BF96" si="236">AH97+AH98+AH101</f>
        <v>139726</v>
      </c>
      <c r="AI96" s="34">
        <f t="shared" si="236"/>
        <v>32424</v>
      </c>
      <c r="AJ96" s="34">
        <f t="shared" si="236"/>
        <v>77302</v>
      </c>
      <c r="AK96" s="34">
        <f t="shared" si="236"/>
        <v>30000</v>
      </c>
      <c r="AL96" s="34">
        <f t="shared" si="236"/>
        <v>0</v>
      </c>
      <c r="AM96" s="34">
        <f t="shared" si="236"/>
        <v>82552</v>
      </c>
      <c r="AN96" s="34">
        <f t="shared" si="236"/>
        <v>82552</v>
      </c>
      <c r="AO96" s="34">
        <f t="shared" si="236"/>
        <v>46000</v>
      </c>
      <c r="AP96" s="34">
        <f t="shared" si="236"/>
        <v>0</v>
      </c>
      <c r="AQ96" s="34">
        <f t="shared" si="236"/>
        <v>0</v>
      </c>
      <c r="AR96" s="34">
        <f t="shared" si="236"/>
        <v>36552</v>
      </c>
      <c r="AS96" s="34">
        <f t="shared" si="236"/>
        <v>0</v>
      </c>
      <c r="AT96" s="34">
        <f t="shared" si="236"/>
        <v>40841</v>
      </c>
      <c r="AU96" s="34">
        <f t="shared" si="236"/>
        <v>27705</v>
      </c>
      <c r="AV96" s="34">
        <f t="shared" si="236"/>
        <v>6689</v>
      </c>
      <c r="AW96" s="34">
        <f t="shared" si="236"/>
        <v>14316</v>
      </c>
      <c r="AX96" s="34">
        <f t="shared" si="236"/>
        <v>6700</v>
      </c>
      <c r="AY96" s="34">
        <f t="shared" si="236"/>
        <v>0</v>
      </c>
      <c r="AZ96" s="34">
        <f t="shared" si="236"/>
        <v>13136</v>
      </c>
      <c r="BA96" s="34">
        <f t="shared" si="236"/>
        <v>13136</v>
      </c>
      <c r="BB96" s="34">
        <f t="shared" si="236"/>
        <v>0</v>
      </c>
      <c r="BC96" s="34">
        <f t="shared" si="236"/>
        <v>0</v>
      </c>
      <c r="BD96" s="34">
        <f t="shared" si="236"/>
        <v>0</v>
      </c>
      <c r="BE96" s="34">
        <f t="shared" si="236"/>
        <v>13136</v>
      </c>
      <c r="BF96" s="34">
        <f t="shared" si="236"/>
        <v>0</v>
      </c>
      <c r="BG96" s="115">
        <f t="shared" si="167"/>
        <v>18.373838166620178</v>
      </c>
    </row>
    <row r="97" spans="1:59">
      <c r="A97" s="19"/>
      <c r="B97" s="45" t="s">
        <v>336</v>
      </c>
      <c r="C97" s="253">
        <f t="shared" si="48"/>
        <v>82552</v>
      </c>
      <c r="D97" s="253">
        <f t="shared" si="49"/>
        <v>13136</v>
      </c>
      <c r="E97" s="255">
        <f t="shared" si="50"/>
        <v>15.912394611880995</v>
      </c>
      <c r="F97" s="35">
        <f t="shared" si="70"/>
        <v>0</v>
      </c>
      <c r="G97" s="35">
        <f t="shared" si="71"/>
        <v>0</v>
      </c>
      <c r="H97" s="255"/>
      <c r="I97" s="255"/>
      <c r="J97" s="255"/>
      <c r="K97" s="255"/>
      <c r="L97" s="255"/>
      <c r="M97" s="45"/>
      <c r="N97" s="45"/>
      <c r="O97" s="45"/>
      <c r="P97" s="45"/>
      <c r="Q97" s="45"/>
      <c r="R97" s="45"/>
      <c r="S97" s="276">
        <f t="shared" si="60"/>
        <v>0</v>
      </c>
      <c r="T97" s="276">
        <f t="shared" si="61"/>
        <v>0</v>
      </c>
      <c r="U97" s="45"/>
      <c r="V97" s="45"/>
      <c r="W97" s="45"/>
      <c r="X97" s="45"/>
      <c r="Y97" s="45"/>
      <c r="Z97" s="45"/>
      <c r="AA97" s="45"/>
      <c r="AB97" s="45"/>
      <c r="AC97" s="45"/>
      <c r="AD97" s="45"/>
      <c r="AE97" s="45"/>
      <c r="AF97" s="88"/>
      <c r="AG97" s="35">
        <f t="shared" ref="AG97" si="237">AH97+AM97</f>
        <v>82552</v>
      </c>
      <c r="AH97" s="39">
        <f t="shared" ref="AH97" si="238">AI97+AJ97+AK97+AL97</f>
        <v>0</v>
      </c>
      <c r="AI97" s="35"/>
      <c r="AJ97" s="35"/>
      <c r="AK97" s="35"/>
      <c r="AL97" s="35"/>
      <c r="AM97" s="39">
        <f t="shared" ref="AM97" si="239">AN97+AS97</f>
        <v>82552</v>
      </c>
      <c r="AN97" s="39">
        <f t="shared" ref="AN97" si="240">AO97+AP97+AQ97+AR97</f>
        <v>82552</v>
      </c>
      <c r="AO97" s="39">
        <f>SUMIF('PL3-GN TUNG DA'!$AD$14:$AD$393,"UBND huyện Chợ Mới",'PL3-GN TUNG DA'!$K$14:$K$393)</f>
        <v>46000</v>
      </c>
      <c r="AP97" s="39"/>
      <c r="AQ97" s="39"/>
      <c r="AR97" s="39">
        <f>SUMIF('PL3-GN TUNG DA'!$AD$14:$AD$393,"UBND huyện Chợ Mới",'PL3-GN TUNG DA'!$N$14:$N$393)</f>
        <v>36552</v>
      </c>
      <c r="AS97" s="39"/>
      <c r="AT97" s="39">
        <f t="shared" ref="AT97" si="241">AU97+AZ97</f>
        <v>13136</v>
      </c>
      <c r="AU97" s="39">
        <f t="shared" ref="AU97" si="242">AV97+AW97+AX97+AY97</f>
        <v>0</v>
      </c>
      <c r="AV97" s="35"/>
      <c r="AW97" s="35"/>
      <c r="AX97" s="35"/>
      <c r="AY97" s="35"/>
      <c r="AZ97" s="36">
        <f t="shared" ref="AZ97" si="243">BA97+BF97</f>
        <v>13136</v>
      </c>
      <c r="BA97" s="36">
        <f t="shared" ref="BA97" si="244">BB97+BC97+BD97+BE97</f>
        <v>13136</v>
      </c>
      <c r="BB97" s="39">
        <f>SUMIF('PL3-GN TUNG DA'!$AD$14:$AD$393,"UBND huyện Chợ Mới",'PL3-GN TUNG DA'!$X$14:$X$393)</f>
        <v>0</v>
      </c>
      <c r="BC97" s="35"/>
      <c r="BD97" s="35"/>
      <c r="BE97" s="39">
        <f>SUMIF('PL3-GN TUNG DA'!$AD$14:$AD$393,"UBND huyện Chợ Mới",'PL3-GN TUNG DA'!$AA$14:$AA$393)</f>
        <v>13136</v>
      </c>
      <c r="BF97" s="35"/>
      <c r="BG97" s="116">
        <f t="shared" si="167"/>
        <v>15.912394611880995</v>
      </c>
    </row>
    <row r="98" spans="1:59" ht="42" customHeight="1">
      <c r="A98" s="19"/>
      <c r="B98" s="5" t="s">
        <v>337</v>
      </c>
      <c r="C98" s="253">
        <f t="shared" si="48"/>
        <v>89556</v>
      </c>
      <c r="D98" s="253">
        <f t="shared" si="49"/>
        <v>19578</v>
      </c>
      <c r="E98" s="255">
        <f t="shared" si="50"/>
        <v>21.861181830363126</v>
      </c>
      <c r="F98" s="35">
        <f>F99+F100</f>
        <v>12254</v>
      </c>
      <c r="G98" s="35">
        <f t="shared" ref="G98:R98" si="245">G99+G100</f>
        <v>12254</v>
      </c>
      <c r="H98" s="35">
        <f t="shared" si="245"/>
        <v>0</v>
      </c>
      <c r="I98" s="35">
        <f t="shared" si="245"/>
        <v>12254</v>
      </c>
      <c r="J98" s="35">
        <f t="shared" si="245"/>
        <v>0</v>
      </c>
      <c r="K98" s="35">
        <f t="shared" si="245"/>
        <v>0</v>
      </c>
      <c r="L98" s="35">
        <f t="shared" si="245"/>
        <v>0</v>
      </c>
      <c r="M98" s="35">
        <f t="shared" si="245"/>
        <v>0</v>
      </c>
      <c r="N98" s="35">
        <f t="shared" si="245"/>
        <v>0</v>
      </c>
      <c r="O98" s="35">
        <f t="shared" si="245"/>
        <v>0</v>
      </c>
      <c r="P98" s="35">
        <f t="shared" si="245"/>
        <v>0</v>
      </c>
      <c r="Q98" s="35">
        <f t="shared" si="245"/>
        <v>0</v>
      </c>
      <c r="R98" s="35">
        <f t="shared" si="245"/>
        <v>0</v>
      </c>
      <c r="S98" s="276">
        <f>S99+S100</f>
        <v>5262</v>
      </c>
      <c r="T98" s="276">
        <f t="shared" ref="T98:AE98" si="246">T99+T100</f>
        <v>5262</v>
      </c>
      <c r="U98" s="276">
        <f t="shared" si="246"/>
        <v>0</v>
      </c>
      <c r="V98" s="276">
        <f t="shared" si="246"/>
        <v>5262</v>
      </c>
      <c r="W98" s="276">
        <f t="shared" si="246"/>
        <v>0</v>
      </c>
      <c r="X98" s="276">
        <f t="shared" si="246"/>
        <v>0</v>
      </c>
      <c r="Y98" s="276">
        <f t="shared" si="246"/>
        <v>0</v>
      </c>
      <c r="Z98" s="276">
        <f t="shared" si="246"/>
        <v>0</v>
      </c>
      <c r="AA98" s="276">
        <f t="shared" si="246"/>
        <v>0</v>
      </c>
      <c r="AB98" s="276">
        <f t="shared" si="246"/>
        <v>0</v>
      </c>
      <c r="AC98" s="276">
        <f t="shared" si="246"/>
        <v>0</v>
      </c>
      <c r="AD98" s="276">
        <f t="shared" si="246"/>
        <v>0</v>
      </c>
      <c r="AE98" s="276">
        <f t="shared" si="246"/>
        <v>0</v>
      </c>
      <c r="AF98" s="88">
        <f t="shared" si="235"/>
        <v>42.941080463522113</v>
      </c>
      <c r="AG98" s="35">
        <f>AG99+AG100</f>
        <v>77302</v>
      </c>
      <c r="AH98" s="35">
        <f t="shared" ref="AH98:AY98" si="247">AH99+AH100</f>
        <v>77302</v>
      </c>
      <c r="AI98" s="35">
        <f t="shared" si="247"/>
        <v>0</v>
      </c>
      <c r="AJ98" s="35">
        <f t="shared" si="247"/>
        <v>77302</v>
      </c>
      <c r="AK98" s="35">
        <f t="shared" si="247"/>
        <v>0</v>
      </c>
      <c r="AL98" s="35">
        <f t="shared" si="247"/>
        <v>0</v>
      </c>
      <c r="AM98" s="35">
        <f t="shared" si="247"/>
        <v>0</v>
      </c>
      <c r="AN98" s="35">
        <f t="shared" si="247"/>
        <v>0</v>
      </c>
      <c r="AO98" s="35">
        <f t="shared" si="247"/>
        <v>0</v>
      </c>
      <c r="AP98" s="35">
        <f t="shared" si="247"/>
        <v>0</v>
      </c>
      <c r="AQ98" s="35">
        <f t="shared" si="247"/>
        <v>0</v>
      </c>
      <c r="AR98" s="35">
        <f t="shared" si="247"/>
        <v>0</v>
      </c>
      <c r="AS98" s="35">
        <f t="shared" si="247"/>
        <v>0</v>
      </c>
      <c r="AT98" s="35">
        <f t="shared" si="247"/>
        <v>14316</v>
      </c>
      <c r="AU98" s="35">
        <f t="shared" si="247"/>
        <v>14316</v>
      </c>
      <c r="AV98" s="35">
        <f t="shared" si="247"/>
        <v>0</v>
      </c>
      <c r="AW98" s="35">
        <f t="shared" si="247"/>
        <v>14316</v>
      </c>
      <c r="AX98" s="35">
        <f t="shared" si="247"/>
        <v>0</v>
      </c>
      <c r="AY98" s="35">
        <f t="shared" si="247"/>
        <v>0</v>
      </c>
      <c r="AZ98" s="35"/>
      <c r="BA98" s="35"/>
      <c r="BB98" s="35"/>
      <c r="BC98" s="35"/>
      <c r="BD98" s="35"/>
      <c r="BE98" s="35"/>
      <c r="BF98" s="35"/>
      <c r="BG98" s="116">
        <f t="shared" si="167"/>
        <v>18.519572585444102</v>
      </c>
    </row>
    <row r="99" spans="1:59" s="74" customFormat="1" hidden="1">
      <c r="A99" s="46"/>
      <c r="B99" s="75" t="s">
        <v>441</v>
      </c>
      <c r="C99" s="253">
        <f t="shared" si="48"/>
        <v>0</v>
      </c>
      <c r="D99" s="253">
        <f t="shared" si="49"/>
        <v>0</v>
      </c>
      <c r="E99" s="117"/>
      <c r="F99" s="35">
        <f t="shared" si="70"/>
        <v>0</v>
      </c>
      <c r="G99" s="35">
        <f t="shared" si="71"/>
        <v>0</v>
      </c>
      <c r="H99" s="117"/>
      <c r="I99" s="117"/>
      <c r="J99" s="117"/>
      <c r="K99" s="117"/>
      <c r="L99" s="117"/>
      <c r="M99" s="75"/>
      <c r="N99" s="75"/>
      <c r="O99" s="75"/>
      <c r="P99" s="75"/>
      <c r="Q99" s="75"/>
      <c r="R99" s="75"/>
      <c r="S99" s="276">
        <f t="shared" si="60"/>
        <v>0</v>
      </c>
      <c r="T99" s="276">
        <f t="shared" si="61"/>
        <v>0</v>
      </c>
      <c r="U99" s="75"/>
      <c r="V99" s="75"/>
      <c r="W99" s="75"/>
      <c r="X99" s="75"/>
      <c r="Y99" s="75"/>
      <c r="Z99" s="75"/>
      <c r="AA99" s="75"/>
      <c r="AB99" s="75"/>
      <c r="AC99" s="75"/>
      <c r="AD99" s="75"/>
      <c r="AE99" s="75"/>
      <c r="AF99" s="88"/>
      <c r="AG99" s="36">
        <f t="shared" ref="AG99:AG101" si="248">AH99+AM99</f>
        <v>0</v>
      </c>
      <c r="AH99" s="36">
        <f t="shared" ref="AH99:AH101" si="249">AI99+AJ99+AK99+AL99</f>
        <v>0</v>
      </c>
      <c r="AI99" s="36">
        <f>SUMIF('PL3-GN TUNG DA'!$AD$14:$AD$393,"UBND huyện Chợ Mới",'PL3-GN TUNG DA'!$E$14:$E$393)</f>
        <v>0</v>
      </c>
      <c r="AJ99" s="36">
        <f>SUMIF('PL3-GN TUNG DA'!$AD$14:$AD$393,"UBND huyện Chợ Mới",'PL3-GN TUNG DA'!$F$14:$F$393)</f>
        <v>0</v>
      </c>
      <c r="AK99" s="36"/>
      <c r="AL99" s="36"/>
      <c r="AM99" s="36"/>
      <c r="AN99" s="36"/>
      <c r="AO99" s="36"/>
      <c r="AP99" s="36"/>
      <c r="AQ99" s="36"/>
      <c r="AR99" s="36"/>
      <c r="AS99" s="36"/>
      <c r="AT99" s="36">
        <f t="shared" ref="AT99:AT101" si="250">AU99+AZ99</f>
        <v>0</v>
      </c>
      <c r="AU99" s="36">
        <f t="shared" ref="AU99:AU101" si="251">AV99+AW99+AX99+AY99</f>
        <v>0</v>
      </c>
      <c r="AV99" s="36"/>
      <c r="AW99" s="36">
        <f>SUMIF('PL3-GN TUNG DA'!$AD$14:$AD$393,"UBND huyện Chợ Mới",'PL3-GN TUNG DA'!$S$14:$S$393)</f>
        <v>0</v>
      </c>
      <c r="AX99" s="36"/>
      <c r="AY99" s="36"/>
      <c r="AZ99" s="36"/>
      <c r="BA99" s="36"/>
      <c r="BB99" s="36"/>
      <c r="BC99" s="36"/>
      <c r="BD99" s="36"/>
      <c r="BE99" s="36"/>
      <c r="BF99" s="36"/>
      <c r="BG99" s="117"/>
    </row>
    <row r="100" spans="1:59" s="74" customFormat="1" hidden="1">
      <c r="A100" s="46"/>
      <c r="B100" s="75" t="s">
        <v>442</v>
      </c>
      <c r="C100" s="253">
        <f t="shared" si="48"/>
        <v>89556</v>
      </c>
      <c r="D100" s="253">
        <f t="shared" si="49"/>
        <v>19578</v>
      </c>
      <c r="E100" s="117">
        <f t="shared" si="50"/>
        <v>21.861181830363126</v>
      </c>
      <c r="F100" s="35">
        <f t="shared" si="70"/>
        <v>12254</v>
      </c>
      <c r="G100" s="35">
        <f t="shared" si="71"/>
        <v>12254</v>
      </c>
      <c r="H100" s="35">
        <f>SUMIF('PL4-GN KD23-24'!$AD$11:$AD$489,"Ban QLDA ĐTXD KV huyện Chợ Mới",'PL4-GN KD23-24'!$E$11:$E$489)</f>
        <v>0</v>
      </c>
      <c r="I100" s="35">
        <f>SUMIF('PL4-GN KD23-24'!$AD$11:$AD$489,"Ban QLDA ĐTXD KV huyện Chợ Mới",'PL4-GN KD23-24'!$F$11:$F$489)</f>
        <v>12254</v>
      </c>
      <c r="J100" s="35">
        <f>SUMIF('PL4-GN KD23-24'!$AD$11:$AD$489,B100,'PL4-GN KD23-24'!$G$11:$G$489)</f>
        <v>0</v>
      </c>
      <c r="K100" s="35">
        <f>SUMIF('PL4-GN KD23-24'!$AD$11:$AD$489,B100,'PL4-GN KD23-24'!$H$11:$H$489)</f>
        <v>0</v>
      </c>
      <c r="L100" s="117"/>
      <c r="M100" s="75"/>
      <c r="N100" s="75"/>
      <c r="O100" s="75"/>
      <c r="P100" s="75"/>
      <c r="Q100" s="75"/>
      <c r="R100" s="75"/>
      <c r="S100" s="276">
        <f t="shared" si="60"/>
        <v>5262</v>
      </c>
      <c r="T100" s="276">
        <f t="shared" si="61"/>
        <v>5262</v>
      </c>
      <c r="U100" s="35">
        <f>SUMIF('PL4-GN KD23-24'!$AD$11:$AD$490,B100,'PL4-GN KD23-24'!$R$11:$R$490)</f>
        <v>0</v>
      </c>
      <c r="V100" s="35">
        <f>SUMIF('PL4-GN KD23-24'!$AD$11:$AD$490,"Ban QLDA ĐTXD KV huyện Chợ Mới",'PL4-GN KD23-24'!$S$11:$S$490)</f>
        <v>5262</v>
      </c>
      <c r="W100" s="35">
        <f>SUMIF('PL4-GN KD23-24'!$AD$11:$AD$490,B100,'PL4-GN KD23-24'!$T$11:$T$490)</f>
        <v>0</v>
      </c>
      <c r="X100" s="35">
        <f>SUMIF('PL4-GN KD23-24'!$AD$11:$AD$490,B100,'PL4-GN KD23-24'!$U$11:$U$490)</f>
        <v>0</v>
      </c>
      <c r="Y100" s="75"/>
      <c r="Z100" s="75"/>
      <c r="AA100" s="75"/>
      <c r="AB100" s="75"/>
      <c r="AC100" s="75"/>
      <c r="AD100" s="75"/>
      <c r="AE100" s="75"/>
      <c r="AF100" s="88">
        <f t="shared" si="235"/>
        <v>42.941080463522113</v>
      </c>
      <c r="AG100" s="36">
        <f t="shared" si="248"/>
        <v>77302</v>
      </c>
      <c r="AH100" s="36">
        <f t="shared" si="249"/>
        <v>77302</v>
      </c>
      <c r="AI100" s="36">
        <f>SUMIF('PL3-GN TUNG DA'!$AD$14:$AD$393,"Ban QLDA ĐTXD KV huyện Chợ Mới",'PL3-GN TUNG DA'!$E$14:$E$393)</f>
        <v>0</v>
      </c>
      <c r="AJ100" s="36">
        <f>SUMIF('PL3-GN TUNG DA'!$AD$14:$AD$393,"Ban QLDA ĐTXD KV huyện Chợ Mới",'PL3-GN TUNG DA'!$F$14:$F$393)</f>
        <v>77302</v>
      </c>
      <c r="AK100" s="36"/>
      <c r="AL100" s="36"/>
      <c r="AM100" s="36"/>
      <c r="AN100" s="36"/>
      <c r="AO100" s="36"/>
      <c r="AP100" s="36"/>
      <c r="AQ100" s="36"/>
      <c r="AR100" s="36"/>
      <c r="AS100" s="36"/>
      <c r="AT100" s="36">
        <f t="shared" si="250"/>
        <v>14316</v>
      </c>
      <c r="AU100" s="36">
        <f t="shared" si="251"/>
        <v>14316</v>
      </c>
      <c r="AV100" s="36"/>
      <c r="AW100" s="36">
        <f>SUMIF('PL3-GN TUNG DA'!$AD$14:$AD$393,"Ban QLDA ĐTXD KV huyện Chợ Mới",'PL3-GN TUNG DA'!$S$14:$S$393)</f>
        <v>14316</v>
      </c>
      <c r="AX100" s="36"/>
      <c r="AY100" s="36"/>
      <c r="AZ100" s="36"/>
      <c r="BA100" s="36"/>
      <c r="BB100" s="36"/>
      <c r="BC100" s="36"/>
      <c r="BD100" s="36"/>
      <c r="BE100" s="36"/>
      <c r="BF100" s="36"/>
      <c r="BG100" s="117">
        <f t="shared" si="167"/>
        <v>18.519572585444102</v>
      </c>
    </row>
    <row r="101" spans="1:59" ht="36">
      <c r="A101" s="19"/>
      <c r="B101" s="5" t="s">
        <v>440</v>
      </c>
      <c r="C101" s="253">
        <f t="shared" si="48"/>
        <v>63159</v>
      </c>
      <c r="D101" s="253">
        <f t="shared" si="49"/>
        <v>13389</v>
      </c>
      <c r="E101" s="255">
        <f t="shared" si="50"/>
        <v>21.198879019617156</v>
      </c>
      <c r="F101" s="35">
        <f t="shared" si="70"/>
        <v>735</v>
      </c>
      <c r="G101" s="35">
        <f t="shared" si="71"/>
        <v>735</v>
      </c>
      <c r="H101" s="35">
        <f>'PL4-GN KD23-24'!E27</f>
        <v>735</v>
      </c>
      <c r="I101" s="255"/>
      <c r="J101" s="255"/>
      <c r="K101" s="255"/>
      <c r="L101" s="255"/>
      <c r="M101" s="5"/>
      <c r="N101" s="5"/>
      <c r="O101" s="5"/>
      <c r="P101" s="5"/>
      <c r="Q101" s="5"/>
      <c r="R101" s="5"/>
      <c r="S101" s="276">
        <f t="shared" si="60"/>
        <v>0</v>
      </c>
      <c r="T101" s="276">
        <f t="shared" si="61"/>
        <v>0</v>
      </c>
      <c r="U101" s="5"/>
      <c r="V101" s="5"/>
      <c r="W101" s="5"/>
      <c r="X101" s="5"/>
      <c r="Y101" s="5"/>
      <c r="Z101" s="5"/>
      <c r="AA101" s="5"/>
      <c r="AB101" s="5"/>
      <c r="AC101" s="5"/>
      <c r="AD101" s="5"/>
      <c r="AE101" s="5"/>
      <c r="AF101" s="5"/>
      <c r="AG101" s="35">
        <f t="shared" si="248"/>
        <v>62424</v>
      </c>
      <c r="AH101" s="39">
        <f t="shared" si="249"/>
        <v>62424</v>
      </c>
      <c r="AI101" s="35">
        <f>'PL3-GN TUNG DA'!E28</f>
        <v>32424</v>
      </c>
      <c r="AJ101" s="35"/>
      <c r="AK101" s="35">
        <f>'PL3-GN TUNG DA'!G28</f>
        <v>30000</v>
      </c>
      <c r="AL101" s="35"/>
      <c r="AM101" s="35"/>
      <c r="AN101" s="35"/>
      <c r="AO101" s="35"/>
      <c r="AP101" s="35"/>
      <c r="AQ101" s="35"/>
      <c r="AR101" s="35"/>
      <c r="AS101" s="35"/>
      <c r="AT101" s="39">
        <f t="shared" si="250"/>
        <v>13389</v>
      </c>
      <c r="AU101" s="39">
        <f t="shared" si="251"/>
        <v>13389</v>
      </c>
      <c r="AV101" s="35">
        <f>'PL3-GN TUNG DA'!R28</f>
        <v>6689</v>
      </c>
      <c r="AW101" s="35"/>
      <c r="AX101" s="35">
        <f>'PL3-GN TUNG DA'!T28</f>
        <v>6700</v>
      </c>
      <c r="AY101" s="35"/>
      <c r="AZ101" s="35"/>
      <c r="BA101" s="35"/>
      <c r="BB101" s="35"/>
      <c r="BC101" s="35"/>
      <c r="BD101" s="35"/>
      <c r="BE101" s="35"/>
      <c r="BF101" s="35"/>
      <c r="BG101" s="116">
        <f t="shared" si="167"/>
        <v>21.448481353325644</v>
      </c>
    </row>
    <row r="102" spans="1:59">
      <c r="A102" s="20">
        <v>10</v>
      </c>
      <c r="B102" s="44" t="s">
        <v>19</v>
      </c>
      <c r="C102" s="254">
        <f t="shared" si="48"/>
        <v>132228</v>
      </c>
      <c r="D102" s="254">
        <f t="shared" si="49"/>
        <v>27939</v>
      </c>
      <c r="E102" s="115">
        <f t="shared" si="50"/>
        <v>21.129412832380435</v>
      </c>
      <c r="F102" s="35">
        <f t="shared" si="70"/>
        <v>0</v>
      </c>
      <c r="G102" s="35">
        <f t="shared" si="71"/>
        <v>0</v>
      </c>
      <c r="H102" s="115"/>
      <c r="I102" s="115"/>
      <c r="J102" s="115"/>
      <c r="K102" s="115"/>
      <c r="L102" s="115"/>
      <c r="M102" s="44"/>
      <c r="N102" s="44"/>
      <c r="O102" s="44"/>
      <c r="P102" s="44"/>
      <c r="Q102" s="44"/>
      <c r="R102" s="44"/>
      <c r="S102" s="276">
        <f t="shared" si="60"/>
        <v>0</v>
      </c>
      <c r="T102" s="276">
        <f t="shared" si="61"/>
        <v>0</v>
      </c>
      <c r="U102" s="44"/>
      <c r="V102" s="44"/>
      <c r="W102" s="44"/>
      <c r="X102" s="44"/>
      <c r="Y102" s="44"/>
      <c r="Z102" s="44"/>
      <c r="AA102" s="44"/>
      <c r="AB102" s="44"/>
      <c r="AC102" s="44"/>
      <c r="AD102" s="44"/>
      <c r="AE102" s="44"/>
      <c r="AF102" s="44"/>
      <c r="AG102" s="34">
        <f>AG103+AG104+AG107</f>
        <v>132228</v>
      </c>
      <c r="AH102" s="34">
        <f t="shared" ref="AH102:BF102" si="252">AH103+AH104+AH107</f>
        <v>121672</v>
      </c>
      <c r="AI102" s="34">
        <f t="shared" si="252"/>
        <v>36730</v>
      </c>
      <c r="AJ102" s="34">
        <f t="shared" si="252"/>
        <v>64942</v>
      </c>
      <c r="AK102" s="34">
        <f t="shared" si="252"/>
        <v>20000</v>
      </c>
      <c r="AL102" s="34">
        <f t="shared" si="252"/>
        <v>0</v>
      </c>
      <c r="AM102" s="34">
        <f t="shared" si="252"/>
        <v>10556</v>
      </c>
      <c r="AN102" s="34">
        <f t="shared" si="252"/>
        <v>10556</v>
      </c>
      <c r="AO102" s="34">
        <f t="shared" si="252"/>
        <v>0</v>
      </c>
      <c r="AP102" s="34">
        <f t="shared" si="252"/>
        <v>0</v>
      </c>
      <c r="AQ102" s="34">
        <f t="shared" si="252"/>
        <v>901</v>
      </c>
      <c r="AR102" s="34">
        <f t="shared" si="252"/>
        <v>9655</v>
      </c>
      <c r="AS102" s="34">
        <f t="shared" si="252"/>
        <v>0</v>
      </c>
      <c r="AT102" s="34">
        <f t="shared" si="252"/>
        <v>27939</v>
      </c>
      <c r="AU102" s="34">
        <f t="shared" si="252"/>
        <v>22662</v>
      </c>
      <c r="AV102" s="34">
        <f t="shared" si="252"/>
        <v>15467</v>
      </c>
      <c r="AW102" s="34">
        <f t="shared" si="252"/>
        <v>6665</v>
      </c>
      <c r="AX102" s="34">
        <f t="shared" si="252"/>
        <v>530</v>
      </c>
      <c r="AY102" s="34">
        <f t="shared" si="252"/>
        <v>0</v>
      </c>
      <c r="AZ102" s="34">
        <f t="shared" si="252"/>
        <v>5277</v>
      </c>
      <c r="BA102" s="34">
        <f t="shared" si="252"/>
        <v>5277</v>
      </c>
      <c r="BB102" s="34">
        <f t="shared" si="252"/>
        <v>0</v>
      </c>
      <c r="BC102" s="34">
        <f t="shared" si="252"/>
        <v>0</v>
      </c>
      <c r="BD102" s="34">
        <f t="shared" si="252"/>
        <v>0</v>
      </c>
      <c r="BE102" s="34">
        <f t="shared" si="252"/>
        <v>5277</v>
      </c>
      <c r="BF102" s="34">
        <f t="shared" si="252"/>
        <v>0</v>
      </c>
      <c r="BG102" s="115">
        <f t="shared" si="167"/>
        <v>21.129412832380435</v>
      </c>
    </row>
    <row r="103" spans="1:59">
      <c r="A103" s="19"/>
      <c r="B103" s="45" t="s">
        <v>336</v>
      </c>
      <c r="C103" s="253">
        <f t="shared" si="48"/>
        <v>10556</v>
      </c>
      <c r="D103" s="253">
        <f t="shared" si="49"/>
        <v>5277</v>
      </c>
      <c r="E103" s="255">
        <f t="shared" si="50"/>
        <v>49.990526714664647</v>
      </c>
      <c r="F103" s="35">
        <f t="shared" si="70"/>
        <v>0</v>
      </c>
      <c r="G103" s="35">
        <f t="shared" si="71"/>
        <v>0</v>
      </c>
      <c r="H103" s="255"/>
      <c r="I103" s="255"/>
      <c r="J103" s="255"/>
      <c r="K103" s="255"/>
      <c r="L103" s="255"/>
      <c r="M103" s="45"/>
      <c r="N103" s="45"/>
      <c r="O103" s="45"/>
      <c r="P103" s="45"/>
      <c r="Q103" s="45"/>
      <c r="R103" s="45"/>
      <c r="S103" s="276">
        <f t="shared" si="60"/>
        <v>0</v>
      </c>
      <c r="T103" s="276">
        <f t="shared" si="61"/>
        <v>0</v>
      </c>
      <c r="U103" s="45"/>
      <c r="V103" s="45"/>
      <c r="W103" s="45"/>
      <c r="X103" s="45"/>
      <c r="Y103" s="45"/>
      <c r="Z103" s="45"/>
      <c r="AA103" s="45"/>
      <c r="AB103" s="45"/>
      <c r="AC103" s="45"/>
      <c r="AD103" s="45"/>
      <c r="AE103" s="45"/>
      <c r="AF103" s="45"/>
      <c r="AG103" s="35">
        <f t="shared" ref="AG103" si="253">AH103+AM103</f>
        <v>10556</v>
      </c>
      <c r="AH103" s="39">
        <f t="shared" ref="AH103" si="254">AI103+AJ103+AK103+AL103</f>
        <v>0</v>
      </c>
      <c r="AI103" s="35"/>
      <c r="AJ103" s="35"/>
      <c r="AK103" s="35"/>
      <c r="AL103" s="35"/>
      <c r="AM103" s="39">
        <f t="shared" ref="AM103" si="255">AN103+AS103</f>
        <v>10556</v>
      </c>
      <c r="AN103" s="39">
        <f t="shared" ref="AN103" si="256">AO103+AP103+AQ103+AR103</f>
        <v>10556</v>
      </c>
      <c r="AO103" s="39"/>
      <c r="AP103" s="39"/>
      <c r="AQ103" s="39">
        <f>SUMIF('PL3-GN TUNG DA'!$AD$14:$AD$393,"UBND huyện Thoại Sơn",'PL3-GN TUNG DA'!$M$14:$M$393)</f>
        <v>901</v>
      </c>
      <c r="AR103" s="39">
        <f>SUMIF('PL3-GN TUNG DA'!$AD$14:$AD$393,"UBND huyện Thoại Sơn",'PL3-GN TUNG DA'!$N$14:$N$393)</f>
        <v>9655</v>
      </c>
      <c r="AS103" s="35"/>
      <c r="AT103" s="39">
        <f t="shared" ref="AT103" si="257">AU103+AZ103</f>
        <v>5277</v>
      </c>
      <c r="AU103" s="39">
        <f t="shared" ref="AU103" si="258">AV103+AW103+AX103+AY103</f>
        <v>0</v>
      </c>
      <c r="AV103" s="35"/>
      <c r="AW103" s="35"/>
      <c r="AX103" s="35"/>
      <c r="AY103" s="35"/>
      <c r="AZ103" s="36">
        <f t="shared" ref="AZ103" si="259">BA103+BF103</f>
        <v>5277</v>
      </c>
      <c r="BA103" s="36">
        <f t="shared" ref="BA103" si="260">BB103+BC103+BD103+BE103</f>
        <v>5277</v>
      </c>
      <c r="BB103" s="35"/>
      <c r="BC103" s="35"/>
      <c r="BD103" s="39">
        <f>SUMIF('PL3-GN TUNG DA'!$AD$14:$AD$393,"UBND huyện Thoại Sơn",'PL3-GN TUNG DA'!$Z$14:$Z$393)</f>
        <v>0</v>
      </c>
      <c r="BE103" s="39">
        <f>SUMIF('PL3-GN TUNG DA'!$AD$14:$AD$393,"UBND huyện Thoại Sơn",'PL3-GN TUNG DA'!$AA$14:$AA$393)</f>
        <v>5277</v>
      </c>
      <c r="BF103" s="35"/>
      <c r="BG103" s="116">
        <f t="shared" si="167"/>
        <v>49.990526714664647</v>
      </c>
    </row>
    <row r="104" spans="1:59" ht="41.25" customHeight="1">
      <c r="A104" s="19"/>
      <c r="B104" s="5" t="s">
        <v>337</v>
      </c>
      <c r="C104" s="253">
        <f t="shared" si="48"/>
        <v>64942</v>
      </c>
      <c r="D104" s="253">
        <f t="shared" si="49"/>
        <v>6665</v>
      </c>
      <c r="E104" s="255">
        <f t="shared" si="50"/>
        <v>10.263003911182286</v>
      </c>
      <c r="F104" s="35">
        <f t="shared" si="70"/>
        <v>0</v>
      </c>
      <c r="G104" s="35">
        <f t="shared" si="71"/>
        <v>0</v>
      </c>
      <c r="H104" s="255"/>
      <c r="I104" s="255"/>
      <c r="J104" s="255"/>
      <c r="K104" s="255"/>
      <c r="L104" s="255"/>
      <c r="M104" s="5"/>
      <c r="N104" s="5"/>
      <c r="O104" s="5"/>
      <c r="P104" s="5"/>
      <c r="Q104" s="5"/>
      <c r="R104" s="5"/>
      <c r="S104" s="276">
        <f t="shared" si="60"/>
        <v>0</v>
      </c>
      <c r="T104" s="276">
        <f t="shared" si="61"/>
        <v>0</v>
      </c>
      <c r="U104" s="5"/>
      <c r="V104" s="5"/>
      <c r="W104" s="5"/>
      <c r="X104" s="5"/>
      <c r="Y104" s="5"/>
      <c r="Z104" s="5"/>
      <c r="AA104" s="5"/>
      <c r="AB104" s="5"/>
      <c r="AC104" s="5"/>
      <c r="AD104" s="5"/>
      <c r="AE104" s="5"/>
      <c r="AF104" s="5"/>
      <c r="AG104" s="35">
        <f>AG105+AG106</f>
        <v>64942</v>
      </c>
      <c r="AH104" s="35">
        <f t="shared" ref="AH104:AY104" si="261">AH105+AH106</f>
        <v>64942</v>
      </c>
      <c r="AI104" s="35">
        <f t="shared" si="261"/>
        <v>0</v>
      </c>
      <c r="AJ104" s="35">
        <f t="shared" si="261"/>
        <v>64942</v>
      </c>
      <c r="AK104" s="35">
        <f t="shared" si="261"/>
        <v>0</v>
      </c>
      <c r="AL104" s="35">
        <f t="shared" si="261"/>
        <v>0</v>
      </c>
      <c r="AM104" s="35">
        <f t="shared" si="261"/>
        <v>0</v>
      </c>
      <c r="AN104" s="35">
        <f t="shared" si="261"/>
        <v>0</v>
      </c>
      <c r="AO104" s="35">
        <f t="shared" si="261"/>
        <v>0</v>
      </c>
      <c r="AP104" s="35">
        <f t="shared" si="261"/>
        <v>0</v>
      </c>
      <c r="AQ104" s="35">
        <f t="shared" si="261"/>
        <v>0</v>
      </c>
      <c r="AR104" s="35">
        <f t="shared" si="261"/>
        <v>0</v>
      </c>
      <c r="AS104" s="35">
        <f t="shared" si="261"/>
        <v>0</v>
      </c>
      <c r="AT104" s="35">
        <f t="shared" si="261"/>
        <v>6665</v>
      </c>
      <c r="AU104" s="35">
        <f t="shared" si="261"/>
        <v>6665</v>
      </c>
      <c r="AV104" s="35">
        <f t="shared" si="261"/>
        <v>0</v>
      </c>
      <c r="AW104" s="35">
        <f t="shared" si="261"/>
        <v>6665</v>
      </c>
      <c r="AX104" s="35">
        <f t="shared" si="261"/>
        <v>0</v>
      </c>
      <c r="AY104" s="35">
        <f t="shared" si="261"/>
        <v>0</v>
      </c>
      <c r="AZ104" s="35"/>
      <c r="BA104" s="35"/>
      <c r="BB104" s="35"/>
      <c r="BC104" s="35"/>
      <c r="BD104" s="35"/>
      <c r="BE104" s="35"/>
      <c r="BF104" s="35"/>
      <c r="BG104" s="116">
        <f t="shared" si="167"/>
        <v>10.263003911182286</v>
      </c>
    </row>
    <row r="105" spans="1:59" s="74" customFormat="1" hidden="1">
      <c r="A105" s="46"/>
      <c r="B105" s="75" t="s">
        <v>443</v>
      </c>
      <c r="C105" s="253">
        <f t="shared" si="48"/>
        <v>90</v>
      </c>
      <c r="D105" s="253">
        <f t="shared" si="49"/>
        <v>0</v>
      </c>
      <c r="E105" s="117">
        <f t="shared" si="50"/>
        <v>0</v>
      </c>
      <c r="F105" s="35">
        <f t="shared" si="70"/>
        <v>0</v>
      </c>
      <c r="G105" s="35">
        <f t="shared" si="71"/>
        <v>0</v>
      </c>
      <c r="H105" s="117"/>
      <c r="I105" s="117"/>
      <c r="J105" s="117"/>
      <c r="K105" s="117"/>
      <c r="L105" s="117"/>
      <c r="M105" s="75"/>
      <c r="N105" s="75"/>
      <c r="O105" s="75"/>
      <c r="P105" s="75"/>
      <c r="Q105" s="75"/>
      <c r="R105" s="75"/>
      <c r="S105" s="276">
        <f t="shared" si="60"/>
        <v>0</v>
      </c>
      <c r="T105" s="276">
        <f t="shared" si="61"/>
        <v>0</v>
      </c>
      <c r="U105" s="75"/>
      <c r="V105" s="75"/>
      <c r="W105" s="75"/>
      <c r="X105" s="75"/>
      <c r="Y105" s="75"/>
      <c r="Z105" s="75"/>
      <c r="AA105" s="75"/>
      <c r="AB105" s="75"/>
      <c r="AC105" s="75"/>
      <c r="AD105" s="75"/>
      <c r="AE105" s="75"/>
      <c r="AF105" s="75"/>
      <c r="AG105" s="36">
        <f t="shared" ref="AG105:AG107" si="262">AH105+AM105</f>
        <v>90</v>
      </c>
      <c r="AH105" s="36">
        <f t="shared" ref="AH105:AH107" si="263">AI105+AJ105+AK105+AL105</f>
        <v>90</v>
      </c>
      <c r="AI105" s="36">
        <f>SUMIF('PL3-GN TUNG DA'!$AD$14:$AD$393,"UBND huyện Thoại Sơn",'PL3-GN TUNG DA'!$E$14:$E$393)</f>
        <v>0</v>
      </c>
      <c r="AJ105" s="36">
        <f>SUMIF('PL3-GN TUNG DA'!$AD$14:$AD$393,"UBND huyện Thoại Sơn",'PL3-GN TUNG DA'!$F$14:$F$393)</f>
        <v>90</v>
      </c>
      <c r="AK105" s="36"/>
      <c r="AL105" s="36"/>
      <c r="AM105" s="36"/>
      <c r="AN105" s="36"/>
      <c r="AO105" s="36"/>
      <c r="AP105" s="36"/>
      <c r="AQ105" s="36"/>
      <c r="AR105" s="36"/>
      <c r="AS105" s="36"/>
      <c r="AT105" s="36">
        <f t="shared" ref="AT105" si="264">AU105+AZ105</f>
        <v>0</v>
      </c>
      <c r="AU105" s="36">
        <f t="shared" ref="AU105" si="265">AV105+AW105+AX105+AY105</f>
        <v>0</v>
      </c>
      <c r="AV105" s="36"/>
      <c r="AW105" s="36">
        <f>SUMIF('PL3-GN TUNG DA'!$AD$14:$AD$393,"UBND huyện Thoại Sơn",'PL3-GN TUNG DA'!$S$14:$S$393)</f>
        <v>0</v>
      </c>
      <c r="AX105" s="36"/>
      <c r="AY105" s="36"/>
      <c r="AZ105" s="36"/>
      <c r="BA105" s="36"/>
      <c r="BB105" s="36"/>
      <c r="BC105" s="36"/>
      <c r="BD105" s="36"/>
      <c r="BE105" s="36"/>
      <c r="BF105" s="36"/>
      <c r="BG105" s="117">
        <f t="shared" si="167"/>
        <v>0</v>
      </c>
    </row>
    <row r="106" spans="1:59" s="74" customFormat="1" hidden="1">
      <c r="A106" s="46"/>
      <c r="B106" s="75" t="s">
        <v>444</v>
      </c>
      <c r="C106" s="253">
        <f t="shared" ref="C106:C113" si="266">F106+AG106</f>
        <v>64852</v>
      </c>
      <c r="D106" s="253">
        <f t="shared" ref="D106:D113" si="267">S106+AT106</f>
        <v>6665</v>
      </c>
      <c r="E106" s="117">
        <f t="shared" ref="E106:E113" si="268">D106/C106*100</f>
        <v>10.277246653919695</v>
      </c>
      <c r="F106" s="35">
        <f t="shared" si="70"/>
        <v>0</v>
      </c>
      <c r="G106" s="35">
        <f t="shared" si="71"/>
        <v>0</v>
      </c>
      <c r="H106" s="117"/>
      <c r="I106" s="117"/>
      <c r="J106" s="117"/>
      <c r="K106" s="117"/>
      <c r="L106" s="117"/>
      <c r="M106" s="75"/>
      <c r="N106" s="75"/>
      <c r="O106" s="75"/>
      <c r="P106" s="75"/>
      <c r="Q106" s="75"/>
      <c r="R106" s="75"/>
      <c r="S106" s="276">
        <f t="shared" ref="S106:S113" si="269">T106+Y106</f>
        <v>0</v>
      </c>
      <c r="T106" s="276">
        <f t="shared" ref="T106:T113" si="270">SUM(U106:X106)</f>
        <v>0</v>
      </c>
      <c r="U106" s="75"/>
      <c r="V106" s="75"/>
      <c r="W106" s="75"/>
      <c r="X106" s="75"/>
      <c r="Y106" s="75"/>
      <c r="Z106" s="75"/>
      <c r="AA106" s="75"/>
      <c r="AB106" s="75"/>
      <c r="AC106" s="75"/>
      <c r="AD106" s="75"/>
      <c r="AE106" s="75"/>
      <c r="AF106" s="75"/>
      <c r="AG106" s="36">
        <f t="shared" si="262"/>
        <v>64852</v>
      </c>
      <c r="AH106" s="36">
        <f t="shared" si="263"/>
        <v>64852</v>
      </c>
      <c r="AI106" s="36">
        <f>SUMIF('PL3-GN TUNG DA'!$AD$14:$AD$393,"Ban QLDA ĐTXD KV huyện Thoại Sơn",'PL3-GN TUNG DA'!$E$14:$E$393)</f>
        <v>0</v>
      </c>
      <c r="AJ106" s="36">
        <f>SUMIF('PL3-GN TUNG DA'!$AD$14:$AD$393,"Ban QLDA ĐTXD KV huyện Thoại Sơn",'PL3-GN TUNG DA'!$F$14:$F$393)</f>
        <v>64852</v>
      </c>
      <c r="AK106" s="36"/>
      <c r="AL106" s="36"/>
      <c r="AM106" s="36"/>
      <c r="AN106" s="36"/>
      <c r="AO106" s="36"/>
      <c r="AP106" s="36"/>
      <c r="AQ106" s="36"/>
      <c r="AR106" s="36"/>
      <c r="AS106" s="36"/>
      <c r="AT106" s="36">
        <f t="shared" ref="AT106:AT107" si="271">AU106+AZ106</f>
        <v>6665</v>
      </c>
      <c r="AU106" s="36">
        <f t="shared" ref="AU106:AU107" si="272">AV106+AW106+AX106+AY106</f>
        <v>6665</v>
      </c>
      <c r="AV106" s="36"/>
      <c r="AW106" s="36">
        <f>SUMIF('PL3-GN TUNG DA'!$AD$14:$AD$393,"Ban QLDA ĐTXD KV huyện Thoại Sơn",'PL3-GN TUNG DA'!$S$14:$S$393)</f>
        <v>6665</v>
      </c>
      <c r="AX106" s="36"/>
      <c r="AY106" s="36"/>
      <c r="AZ106" s="36"/>
      <c r="BA106" s="36"/>
      <c r="BB106" s="36"/>
      <c r="BC106" s="36"/>
      <c r="BD106" s="36"/>
      <c r="BE106" s="36"/>
      <c r="BF106" s="36"/>
      <c r="BG106" s="117">
        <f t="shared" si="167"/>
        <v>10.277246653919695</v>
      </c>
    </row>
    <row r="107" spans="1:59" ht="36">
      <c r="A107" s="19"/>
      <c r="B107" s="5" t="s">
        <v>440</v>
      </c>
      <c r="C107" s="253">
        <f t="shared" si="266"/>
        <v>56730</v>
      </c>
      <c r="D107" s="253">
        <f t="shared" si="267"/>
        <v>15997</v>
      </c>
      <c r="E107" s="255">
        <f t="shared" si="268"/>
        <v>28.198484047241319</v>
      </c>
      <c r="F107" s="35">
        <f t="shared" si="70"/>
        <v>0</v>
      </c>
      <c r="G107" s="35">
        <f t="shared" si="71"/>
        <v>0</v>
      </c>
      <c r="H107" s="255"/>
      <c r="I107" s="255"/>
      <c r="J107" s="255"/>
      <c r="K107" s="255"/>
      <c r="L107" s="255"/>
      <c r="M107" s="5"/>
      <c r="N107" s="5"/>
      <c r="O107" s="5"/>
      <c r="P107" s="5"/>
      <c r="Q107" s="5"/>
      <c r="R107" s="5"/>
      <c r="S107" s="276">
        <f t="shared" si="269"/>
        <v>0</v>
      </c>
      <c r="T107" s="276">
        <f t="shared" si="270"/>
        <v>0</v>
      </c>
      <c r="U107" s="5"/>
      <c r="V107" s="5"/>
      <c r="W107" s="5"/>
      <c r="X107" s="5"/>
      <c r="Y107" s="5"/>
      <c r="Z107" s="5"/>
      <c r="AA107" s="5"/>
      <c r="AB107" s="5"/>
      <c r="AC107" s="5"/>
      <c r="AD107" s="5"/>
      <c r="AE107" s="5"/>
      <c r="AF107" s="88"/>
      <c r="AG107" s="35">
        <f t="shared" si="262"/>
        <v>56730</v>
      </c>
      <c r="AH107" s="39">
        <f t="shared" si="263"/>
        <v>56730</v>
      </c>
      <c r="AI107" s="35">
        <f>'PL3-GN TUNG DA'!E29</f>
        <v>36730</v>
      </c>
      <c r="AJ107" s="35"/>
      <c r="AK107" s="35">
        <f>'PL3-GN TUNG DA'!G29</f>
        <v>20000</v>
      </c>
      <c r="AL107" s="35"/>
      <c r="AM107" s="35"/>
      <c r="AN107" s="35"/>
      <c r="AO107" s="35"/>
      <c r="AP107" s="35"/>
      <c r="AQ107" s="35"/>
      <c r="AR107" s="35"/>
      <c r="AS107" s="35"/>
      <c r="AT107" s="39">
        <f t="shared" si="271"/>
        <v>15997</v>
      </c>
      <c r="AU107" s="39">
        <f t="shared" si="272"/>
        <v>15997</v>
      </c>
      <c r="AV107" s="35">
        <f>'PL3-GN TUNG DA'!R29</f>
        <v>15467</v>
      </c>
      <c r="AW107" s="35"/>
      <c r="AX107" s="35">
        <f>'PL3-GN TUNG DA'!T29</f>
        <v>530</v>
      </c>
      <c r="AY107" s="35"/>
      <c r="AZ107" s="35"/>
      <c r="BA107" s="35"/>
      <c r="BB107" s="35"/>
      <c r="BC107" s="35"/>
      <c r="BD107" s="35"/>
      <c r="BE107" s="35"/>
      <c r="BF107" s="35"/>
      <c r="BG107" s="116">
        <f t="shared" si="167"/>
        <v>28.198484047241319</v>
      </c>
    </row>
    <row r="108" spans="1:59">
      <c r="A108" s="20">
        <v>11</v>
      </c>
      <c r="B108" s="44" t="s">
        <v>20</v>
      </c>
      <c r="C108" s="254">
        <f t="shared" si="266"/>
        <v>281828</v>
      </c>
      <c r="D108" s="254">
        <f t="shared" si="267"/>
        <v>93986</v>
      </c>
      <c r="E108" s="115">
        <f t="shared" si="268"/>
        <v>33.348709141746028</v>
      </c>
      <c r="F108" s="34">
        <f>F109+F110+F113</f>
        <v>9298</v>
      </c>
      <c r="G108" s="34">
        <f t="shared" ref="G108:H108" si="273">G109+G110+G113</f>
        <v>9298</v>
      </c>
      <c r="H108" s="34">
        <f t="shared" si="273"/>
        <v>9298</v>
      </c>
      <c r="I108" s="34">
        <f t="shared" ref="I108" si="274">I109+I110+I113</f>
        <v>0</v>
      </c>
      <c r="J108" s="34">
        <f t="shared" ref="J108" si="275">J109+J110+J113</f>
        <v>0</v>
      </c>
      <c r="K108" s="34">
        <f t="shared" ref="K108" si="276">K109+K110+K113</f>
        <v>0</v>
      </c>
      <c r="L108" s="34">
        <f t="shared" ref="L108" si="277">L109+L110+L113</f>
        <v>0</v>
      </c>
      <c r="M108" s="34">
        <f t="shared" ref="M108" si="278">M109+M110+M113</f>
        <v>0</v>
      </c>
      <c r="N108" s="34">
        <f t="shared" ref="N108" si="279">N109+N110+N113</f>
        <v>0</v>
      </c>
      <c r="O108" s="34">
        <f t="shared" ref="O108" si="280">O109+O110+O113</f>
        <v>0</v>
      </c>
      <c r="P108" s="34">
        <f t="shared" ref="P108" si="281">P109+P110+P113</f>
        <v>0</v>
      </c>
      <c r="Q108" s="34">
        <f t="shared" ref="Q108" si="282">Q109+Q110+Q113</f>
        <v>0</v>
      </c>
      <c r="R108" s="34">
        <f t="shared" ref="R108" si="283">R109+R110+R113</f>
        <v>0</v>
      </c>
      <c r="S108" s="210">
        <f t="shared" si="269"/>
        <v>1293</v>
      </c>
      <c r="T108" s="210">
        <f t="shared" si="270"/>
        <v>1293</v>
      </c>
      <c r="U108" s="34">
        <f t="shared" ref="U108" si="284">U109+U110+U113</f>
        <v>1293</v>
      </c>
      <c r="V108" s="34">
        <f t="shared" ref="V108" si="285">V109+V110+V113</f>
        <v>0</v>
      </c>
      <c r="W108" s="34">
        <f t="shared" ref="W108" si="286">W109+W110+W113</f>
        <v>0</v>
      </c>
      <c r="X108" s="34">
        <f t="shared" ref="X108" si="287">X109+X110+X113</f>
        <v>0</v>
      </c>
      <c r="Y108" s="34">
        <f t="shared" ref="Y108" si="288">Y109+Y110+Y113</f>
        <v>0</v>
      </c>
      <c r="Z108" s="34">
        <f t="shared" ref="Z108" si="289">Z109+Z110+Z113</f>
        <v>0</v>
      </c>
      <c r="AA108" s="34">
        <f t="shared" ref="AA108" si="290">AA109+AA110+AA113</f>
        <v>0</v>
      </c>
      <c r="AB108" s="34">
        <f t="shared" ref="AB108" si="291">AB109+AB110+AB113</f>
        <v>0</v>
      </c>
      <c r="AC108" s="34">
        <f t="shared" ref="AC108" si="292">AC109+AC110+AC113</f>
        <v>0</v>
      </c>
      <c r="AD108" s="34">
        <f t="shared" ref="AD108" si="293">AD109+AD110+AD113</f>
        <v>0</v>
      </c>
      <c r="AE108" s="34">
        <f t="shared" ref="AE108" si="294">AE109+AE110+AE113</f>
        <v>0</v>
      </c>
      <c r="AF108" s="89">
        <f t="shared" ref="AF108:AF113" si="295">S108/F108*100</f>
        <v>13.90621639062164</v>
      </c>
      <c r="AG108" s="34">
        <f>AG109+AG110+AG113</f>
        <v>272530</v>
      </c>
      <c r="AH108" s="34">
        <f t="shared" ref="AH108:BF108" si="296">AH109+AH110+AH113</f>
        <v>183788</v>
      </c>
      <c r="AI108" s="34">
        <f t="shared" si="296"/>
        <v>43387</v>
      </c>
      <c r="AJ108" s="34">
        <f t="shared" si="296"/>
        <v>125401</v>
      </c>
      <c r="AK108" s="34">
        <f t="shared" si="296"/>
        <v>15000</v>
      </c>
      <c r="AL108" s="34">
        <f t="shared" si="296"/>
        <v>0</v>
      </c>
      <c r="AM108" s="34">
        <f t="shared" si="296"/>
        <v>88742</v>
      </c>
      <c r="AN108" s="34">
        <f t="shared" si="296"/>
        <v>88742</v>
      </c>
      <c r="AO108" s="34">
        <f t="shared" si="296"/>
        <v>0</v>
      </c>
      <c r="AP108" s="34">
        <f t="shared" si="296"/>
        <v>56152</v>
      </c>
      <c r="AQ108" s="34">
        <f t="shared" si="296"/>
        <v>22245</v>
      </c>
      <c r="AR108" s="34">
        <f t="shared" si="296"/>
        <v>10345</v>
      </c>
      <c r="AS108" s="34">
        <f t="shared" si="296"/>
        <v>0</v>
      </c>
      <c r="AT108" s="34">
        <f t="shared" si="296"/>
        <v>92693</v>
      </c>
      <c r="AU108" s="34">
        <f t="shared" si="296"/>
        <v>41135</v>
      </c>
      <c r="AV108" s="34">
        <f t="shared" si="296"/>
        <v>7559</v>
      </c>
      <c r="AW108" s="34">
        <f t="shared" si="296"/>
        <v>27003</v>
      </c>
      <c r="AX108" s="34">
        <f t="shared" si="296"/>
        <v>6573</v>
      </c>
      <c r="AY108" s="34">
        <f t="shared" si="296"/>
        <v>0</v>
      </c>
      <c r="AZ108" s="34">
        <f t="shared" si="296"/>
        <v>51558</v>
      </c>
      <c r="BA108" s="34">
        <f t="shared" si="296"/>
        <v>51558</v>
      </c>
      <c r="BB108" s="34">
        <f t="shared" si="296"/>
        <v>0</v>
      </c>
      <c r="BC108" s="34">
        <f t="shared" si="296"/>
        <v>41338</v>
      </c>
      <c r="BD108" s="34">
        <f t="shared" si="296"/>
        <v>1808</v>
      </c>
      <c r="BE108" s="34">
        <f t="shared" si="296"/>
        <v>8412</v>
      </c>
      <c r="BF108" s="34">
        <f t="shared" si="296"/>
        <v>0</v>
      </c>
      <c r="BG108" s="115">
        <f t="shared" si="167"/>
        <v>34.012035372252598</v>
      </c>
    </row>
    <row r="109" spans="1:59">
      <c r="A109" s="19"/>
      <c r="B109" s="45" t="s">
        <v>336</v>
      </c>
      <c r="C109" s="253">
        <f t="shared" si="266"/>
        <v>88742</v>
      </c>
      <c r="D109" s="253">
        <f t="shared" si="267"/>
        <v>51558</v>
      </c>
      <c r="E109" s="255">
        <f t="shared" si="268"/>
        <v>58.098758197922059</v>
      </c>
      <c r="F109" s="35">
        <f t="shared" ref="F109:F113" si="297">G109+L109</f>
        <v>0</v>
      </c>
      <c r="G109" s="35">
        <f t="shared" ref="G109:G113" si="298">SUM(H109:K109)</f>
        <v>0</v>
      </c>
      <c r="H109" s="35">
        <f>SUMIF('PL4-GN KD23-24'!$AD$11:$AD$489,B109,'PL4-GN KD23-24'!$E$11:$E$489)</f>
        <v>0</v>
      </c>
      <c r="I109" s="35">
        <f>SUMIF('PL4-GN KD23-24'!$AD$11:$AD$489,B109,'PL4-GN KD23-24'!$F$11:$F$489)</f>
        <v>0</v>
      </c>
      <c r="J109" s="35">
        <f>SUMIF('PL4-GN KD23-24'!$AD$11:$AD$489,B109,'PL4-GN KD23-24'!$G$11:$G$489)</f>
        <v>0</v>
      </c>
      <c r="K109" s="35">
        <f>SUMIF('PL4-GN KD23-24'!$AD$11:$AD$489,B109,'PL4-GN KD23-24'!$H$11:$H$489)</f>
        <v>0</v>
      </c>
      <c r="L109" s="255"/>
      <c r="M109" s="45"/>
      <c r="N109" s="45"/>
      <c r="O109" s="45"/>
      <c r="P109" s="45"/>
      <c r="Q109" s="45"/>
      <c r="R109" s="45"/>
      <c r="S109" s="276">
        <f t="shared" si="269"/>
        <v>0</v>
      </c>
      <c r="T109" s="276">
        <f t="shared" si="270"/>
        <v>0</v>
      </c>
      <c r="U109" s="45"/>
      <c r="V109" s="45"/>
      <c r="W109" s="45"/>
      <c r="X109" s="45"/>
      <c r="Y109" s="45"/>
      <c r="Z109" s="45"/>
      <c r="AA109" s="45"/>
      <c r="AB109" s="45"/>
      <c r="AC109" s="45"/>
      <c r="AD109" s="45"/>
      <c r="AE109" s="45"/>
      <c r="AF109" s="88"/>
      <c r="AG109" s="35">
        <f t="shared" ref="AG109" si="299">AH109+AM109</f>
        <v>88742</v>
      </c>
      <c r="AH109" s="39">
        <f t="shared" ref="AH109" si="300">AI109+AJ109+AK109+AL109</f>
        <v>0</v>
      </c>
      <c r="AI109" s="39"/>
      <c r="AJ109" s="39"/>
      <c r="AK109" s="39"/>
      <c r="AL109" s="39"/>
      <c r="AM109" s="39">
        <f t="shared" ref="AM109" si="301">AN109+AS109</f>
        <v>88742</v>
      </c>
      <c r="AN109" s="39">
        <f t="shared" ref="AN109" si="302">AO109+AP109+AQ109+AR109</f>
        <v>88742</v>
      </c>
      <c r="AO109" s="39"/>
      <c r="AP109" s="35">
        <f>SUMIF('PL3-GN TUNG DA'!$AD$14:$AD$393,"UBND huyện Tri Tôn",'PL3-GN TUNG DA'!$L$14:$L$393)</f>
        <v>56152</v>
      </c>
      <c r="AQ109" s="39">
        <f>SUMIF('PL3-GN TUNG DA'!$AD$14:$AD$393,"UBND huyện Tri Tôn",'PL3-GN TUNG DA'!$M$14:$M$393)</f>
        <v>22245</v>
      </c>
      <c r="AR109" s="39">
        <f>SUMIF('PL3-GN TUNG DA'!$AD$14:$AD$393,"UBND huyện Tri Tôn",'PL3-GN TUNG DA'!$N$14:$N$393)</f>
        <v>10345</v>
      </c>
      <c r="AS109" s="39"/>
      <c r="AT109" s="36">
        <f t="shared" ref="AT109" si="303">AU109+AZ109</f>
        <v>51558</v>
      </c>
      <c r="AU109" s="36">
        <f t="shared" ref="AU109" si="304">AV109+AW109+AX109+AY109</f>
        <v>0</v>
      </c>
      <c r="AV109" s="35"/>
      <c r="AW109" s="35"/>
      <c r="AX109" s="35"/>
      <c r="AY109" s="35"/>
      <c r="AZ109" s="36">
        <f t="shared" ref="AZ109" si="305">BA109+BF109</f>
        <v>51558</v>
      </c>
      <c r="BA109" s="36">
        <f t="shared" ref="BA109" si="306">BB109+BC109+BD109+BE109</f>
        <v>51558</v>
      </c>
      <c r="BB109" s="35"/>
      <c r="BC109" s="35">
        <f>SUMIF('PL3-GN TUNG DA'!$AD$14:$AD$393,"UBND huyện Tri Tôn",'PL3-GN TUNG DA'!$Y$14:$Y$393)</f>
        <v>41338</v>
      </c>
      <c r="BD109" s="39">
        <f>SUMIF('PL3-GN TUNG DA'!$AD$14:$AD$393,"UBND huyện Tri Tôn",'PL3-GN TUNG DA'!$Z$14:$Z$393)</f>
        <v>1808</v>
      </c>
      <c r="BE109" s="39">
        <f>SUMIF('PL3-GN TUNG DA'!$AD$14:$AD$393,"UBND huyện Tri Tôn",'PL3-GN TUNG DA'!$AA$14:$AA$393)</f>
        <v>8412</v>
      </c>
      <c r="BF109" s="35"/>
      <c r="BG109" s="116">
        <f t="shared" si="167"/>
        <v>58.098758197922059</v>
      </c>
    </row>
    <row r="110" spans="1:59" ht="48.75" customHeight="1">
      <c r="A110" s="19"/>
      <c r="B110" s="5" t="s">
        <v>337</v>
      </c>
      <c r="C110" s="253">
        <f t="shared" si="266"/>
        <v>131055</v>
      </c>
      <c r="D110" s="253">
        <f t="shared" si="267"/>
        <v>27528</v>
      </c>
      <c r="E110" s="255">
        <f t="shared" si="268"/>
        <v>21.004921597802451</v>
      </c>
      <c r="F110" s="35">
        <f>F111+F112</f>
        <v>87</v>
      </c>
      <c r="G110" s="35">
        <f t="shared" ref="G110:R110" si="307">G111+G112</f>
        <v>87</v>
      </c>
      <c r="H110" s="35">
        <f t="shared" si="307"/>
        <v>87</v>
      </c>
      <c r="I110" s="35">
        <f t="shared" si="307"/>
        <v>0</v>
      </c>
      <c r="J110" s="35">
        <f t="shared" si="307"/>
        <v>0</v>
      </c>
      <c r="K110" s="35">
        <f t="shared" si="307"/>
        <v>0</v>
      </c>
      <c r="L110" s="35">
        <f t="shared" si="307"/>
        <v>0</v>
      </c>
      <c r="M110" s="35">
        <f t="shared" si="307"/>
        <v>0</v>
      </c>
      <c r="N110" s="35">
        <f t="shared" si="307"/>
        <v>0</v>
      </c>
      <c r="O110" s="35">
        <f t="shared" si="307"/>
        <v>0</v>
      </c>
      <c r="P110" s="35">
        <f t="shared" si="307"/>
        <v>0</v>
      </c>
      <c r="Q110" s="35">
        <f t="shared" si="307"/>
        <v>0</v>
      </c>
      <c r="R110" s="35">
        <f t="shared" si="307"/>
        <v>0</v>
      </c>
      <c r="S110" s="276">
        <f t="shared" si="269"/>
        <v>0</v>
      </c>
      <c r="T110" s="276">
        <f t="shared" si="270"/>
        <v>0</v>
      </c>
      <c r="U110" s="5"/>
      <c r="V110" s="5"/>
      <c r="W110" s="5"/>
      <c r="X110" s="5"/>
      <c r="Y110" s="5"/>
      <c r="Z110" s="5"/>
      <c r="AA110" s="5"/>
      <c r="AB110" s="5"/>
      <c r="AC110" s="5"/>
      <c r="AD110" s="5"/>
      <c r="AE110" s="5"/>
      <c r="AF110" s="88"/>
      <c r="AG110" s="35">
        <f>AG111+AG112</f>
        <v>130968</v>
      </c>
      <c r="AH110" s="35">
        <f t="shared" ref="AH110:AY110" si="308">AH111+AH112</f>
        <v>130968</v>
      </c>
      <c r="AI110" s="35">
        <f t="shared" si="308"/>
        <v>5567</v>
      </c>
      <c r="AJ110" s="35">
        <f t="shared" si="308"/>
        <v>125401</v>
      </c>
      <c r="AK110" s="35">
        <f t="shared" si="308"/>
        <v>0</v>
      </c>
      <c r="AL110" s="35">
        <f t="shared" si="308"/>
        <v>0</v>
      </c>
      <c r="AM110" s="35">
        <f t="shared" si="308"/>
        <v>0</v>
      </c>
      <c r="AN110" s="35">
        <f t="shared" si="308"/>
        <v>0</v>
      </c>
      <c r="AO110" s="35">
        <f t="shared" si="308"/>
        <v>0</v>
      </c>
      <c r="AP110" s="35">
        <f t="shared" si="308"/>
        <v>0</v>
      </c>
      <c r="AQ110" s="35">
        <f t="shared" si="308"/>
        <v>0</v>
      </c>
      <c r="AR110" s="35">
        <f t="shared" si="308"/>
        <v>0</v>
      </c>
      <c r="AS110" s="35">
        <f t="shared" si="308"/>
        <v>0</v>
      </c>
      <c r="AT110" s="35">
        <f t="shared" si="308"/>
        <v>27528</v>
      </c>
      <c r="AU110" s="35">
        <f t="shared" si="308"/>
        <v>27528</v>
      </c>
      <c r="AV110" s="35">
        <f t="shared" si="308"/>
        <v>525</v>
      </c>
      <c r="AW110" s="35">
        <f t="shared" si="308"/>
        <v>27003</v>
      </c>
      <c r="AX110" s="35">
        <f t="shared" si="308"/>
        <v>0</v>
      </c>
      <c r="AY110" s="35">
        <f t="shared" si="308"/>
        <v>0</v>
      </c>
      <c r="AZ110" s="35"/>
      <c r="BA110" s="35"/>
      <c r="BB110" s="35"/>
      <c r="BC110" s="35"/>
      <c r="BD110" s="35"/>
      <c r="BE110" s="35"/>
      <c r="BF110" s="35"/>
      <c r="BG110" s="116">
        <f t="shared" si="167"/>
        <v>21.018874839655489</v>
      </c>
    </row>
    <row r="111" spans="1:59" s="74" customFormat="1" hidden="1">
      <c r="A111" s="46"/>
      <c r="B111" s="75" t="s">
        <v>445</v>
      </c>
      <c r="C111" s="253">
        <f t="shared" si="266"/>
        <v>13406</v>
      </c>
      <c r="D111" s="253">
        <f t="shared" si="267"/>
        <v>525</v>
      </c>
      <c r="E111" s="117">
        <f t="shared" si="268"/>
        <v>3.9161569446516484</v>
      </c>
      <c r="F111" s="35">
        <f t="shared" si="297"/>
        <v>0</v>
      </c>
      <c r="G111" s="35">
        <f t="shared" si="298"/>
        <v>0</v>
      </c>
      <c r="H111" s="35">
        <f>SUMIF('PL4-GN KD23-24'!$AD$11:$AD$489,B111,'PL4-GN KD23-24'!$E$11:$E$489)</f>
        <v>0</v>
      </c>
      <c r="I111" s="35">
        <f>SUMIF('PL4-GN KD23-24'!$AD$11:$AD$489,B111,'PL4-GN KD23-24'!$F$11:$F$489)</f>
        <v>0</v>
      </c>
      <c r="J111" s="35">
        <f>SUMIF('PL4-GN KD23-24'!$AD$11:$AD$489,B111,'PL4-GN KD23-24'!$G$11:$G$489)</f>
        <v>0</v>
      </c>
      <c r="K111" s="35">
        <f>SUMIF('PL4-GN KD23-24'!$AD$11:$AD$489,B111,'PL4-GN KD23-24'!$H$11:$H$489)</f>
        <v>0</v>
      </c>
      <c r="L111" s="117"/>
      <c r="M111" s="75"/>
      <c r="N111" s="75"/>
      <c r="O111" s="75"/>
      <c r="P111" s="75"/>
      <c r="Q111" s="75"/>
      <c r="R111" s="75"/>
      <c r="S111" s="276">
        <f t="shared" si="269"/>
        <v>0</v>
      </c>
      <c r="T111" s="276">
        <f t="shared" si="270"/>
        <v>0</v>
      </c>
      <c r="U111" s="75"/>
      <c r="V111" s="75"/>
      <c r="W111" s="75"/>
      <c r="X111" s="75"/>
      <c r="Y111" s="75"/>
      <c r="Z111" s="75"/>
      <c r="AA111" s="75"/>
      <c r="AB111" s="75"/>
      <c r="AC111" s="75"/>
      <c r="AD111" s="75"/>
      <c r="AE111" s="75"/>
      <c r="AF111" s="88"/>
      <c r="AG111" s="36">
        <f t="shared" ref="AG111:AG113" si="309">AH111+AM111</f>
        <v>13406</v>
      </c>
      <c r="AH111" s="36">
        <f t="shared" ref="AH111:AH113" si="310">AI111+AJ111+AK111+AL111</f>
        <v>13406</v>
      </c>
      <c r="AI111" s="36">
        <f>SUMIF('PL3-GN TUNG DA'!$AD$14:$AD$393,"UBND huyện Tri Tôn",'PL3-GN TUNG DA'!$E$14:$E$393)</f>
        <v>5567</v>
      </c>
      <c r="AJ111" s="36">
        <f>SUMIF('PL3-GN TUNG DA'!$AD$14:$AD$393,"UBND huyện Tri Tôn",'PL3-GN TUNG DA'!$F$14:$F$393)</f>
        <v>7839</v>
      </c>
      <c r="AK111" s="36"/>
      <c r="AL111" s="36"/>
      <c r="AM111" s="36"/>
      <c r="AN111" s="36"/>
      <c r="AO111" s="36"/>
      <c r="AP111" s="36"/>
      <c r="AQ111" s="36"/>
      <c r="AR111" s="36"/>
      <c r="AS111" s="36"/>
      <c r="AT111" s="36">
        <f t="shared" ref="AT111" si="311">AU111+AZ111</f>
        <v>525</v>
      </c>
      <c r="AU111" s="36">
        <f t="shared" ref="AU111" si="312">AV111+AW111+AX111+AY111</f>
        <v>525</v>
      </c>
      <c r="AV111" s="36">
        <f>SUMIF('PL3-GN TUNG DA'!$AD$14:$AD$393,"UBND huyện Tri Tôn",'PL3-GN TUNG DA'!$R$14:$R$393)</f>
        <v>525</v>
      </c>
      <c r="AW111" s="36">
        <f>SUMIF('PL3-GN TUNG DA'!$AD$14:$AD$393,"UBND huyện Tri Tôn",'PL3-GN TUNG DA'!$S$14:$S$393)</f>
        <v>0</v>
      </c>
      <c r="AX111" s="36"/>
      <c r="AY111" s="36"/>
      <c r="AZ111" s="36"/>
      <c r="BA111" s="36"/>
      <c r="BB111" s="36"/>
      <c r="BC111" s="36"/>
      <c r="BD111" s="36"/>
      <c r="BE111" s="36"/>
      <c r="BF111" s="36"/>
      <c r="BG111" s="117">
        <f t="shared" si="167"/>
        <v>3.9161569446516484</v>
      </c>
    </row>
    <row r="112" spans="1:59" s="74" customFormat="1" hidden="1">
      <c r="A112" s="46"/>
      <c r="B112" s="75" t="s">
        <v>446</v>
      </c>
      <c r="C112" s="253">
        <f t="shared" si="266"/>
        <v>117649</v>
      </c>
      <c r="D112" s="253">
        <f t="shared" si="267"/>
        <v>27003</v>
      </c>
      <c r="E112" s="117">
        <f t="shared" si="268"/>
        <v>22.952171289173727</v>
      </c>
      <c r="F112" s="35">
        <f t="shared" si="297"/>
        <v>87</v>
      </c>
      <c r="G112" s="35">
        <f t="shared" si="298"/>
        <v>87</v>
      </c>
      <c r="H112" s="35">
        <f>SUMIF('PL4-GN KD23-24'!$AD$11:$AD$489,"Ban QLDA ĐTXD KV huyện Tri Tôn",'PL4-GN KD23-24'!$E$11:$E$489)</f>
        <v>87</v>
      </c>
      <c r="I112" s="35">
        <f>SUMIF('PL4-GN KD23-24'!$AD$11:$AD$489,B112,'PL4-GN KD23-24'!$F$11:$F$489)</f>
        <v>0</v>
      </c>
      <c r="J112" s="35">
        <f>SUMIF('PL4-GN KD23-24'!$AD$11:$AD$489,B112,'PL4-GN KD23-24'!$G$11:$G$489)</f>
        <v>0</v>
      </c>
      <c r="K112" s="35">
        <f>SUMIF('PL4-GN KD23-24'!$AD$11:$AD$489,B112,'PL4-GN KD23-24'!$H$11:$H$489)</f>
        <v>0</v>
      </c>
      <c r="L112" s="117"/>
      <c r="M112" s="75"/>
      <c r="N112" s="75"/>
      <c r="O112" s="75"/>
      <c r="P112" s="75"/>
      <c r="Q112" s="75"/>
      <c r="R112" s="75"/>
      <c r="S112" s="276">
        <f t="shared" si="269"/>
        <v>0</v>
      </c>
      <c r="T112" s="276">
        <f t="shared" si="270"/>
        <v>0</v>
      </c>
      <c r="U112" s="75"/>
      <c r="V112" s="75"/>
      <c r="W112" s="75"/>
      <c r="X112" s="75"/>
      <c r="Y112" s="75"/>
      <c r="Z112" s="75"/>
      <c r="AA112" s="75"/>
      <c r="AB112" s="75"/>
      <c r="AC112" s="75"/>
      <c r="AD112" s="75"/>
      <c r="AE112" s="75"/>
      <c r="AF112" s="88">
        <f t="shared" si="295"/>
        <v>0</v>
      </c>
      <c r="AG112" s="36">
        <f t="shared" si="309"/>
        <v>117562</v>
      </c>
      <c r="AH112" s="36">
        <f t="shared" si="310"/>
        <v>117562</v>
      </c>
      <c r="AI112" s="36">
        <f>SUMIF('PL3-GN TUNG DA'!$AD$14:$AD$393,"Ban QLDA ĐTXD KV huyện Tri Tôn",'PL3-GN TUNG DA'!$E$14:$E$393)</f>
        <v>0</v>
      </c>
      <c r="AJ112" s="36">
        <f>SUMIF('PL3-GN TUNG DA'!$AD$14:$AD$393,"Ban QLDA ĐTXD KV huyện Tri Tôn",'PL3-GN TUNG DA'!$F$14:$F$393)</f>
        <v>117562</v>
      </c>
      <c r="AK112" s="36"/>
      <c r="AL112" s="36"/>
      <c r="AM112" s="36"/>
      <c r="AN112" s="36"/>
      <c r="AO112" s="36"/>
      <c r="AP112" s="36"/>
      <c r="AQ112" s="36"/>
      <c r="AR112" s="36"/>
      <c r="AS112" s="36"/>
      <c r="AT112" s="36">
        <f t="shared" ref="AT112" si="313">AU112+AZ112</f>
        <v>27003</v>
      </c>
      <c r="AU112" s="36">
        <f t="shared" ref="AU112" si="314">AV112+AW112+AX112+AY112</f>
        <v>27003</v>
      </c>
      <c r="AV112" s="36"/>
      <c r="AW112" s="36">
        <f>SUMIF('PL3-GN TUNG DA'!$AD$14:$AD$393,"Ban QLDA ĐTXD KV huyện Tri Tôn",'PL3-GN TUNG DA'!$S$14:$S$393)</f>
        <v>27003</v>
      </c>
      <c r="AX112" s="36"/>
      <c r="AY112" s="36"/>
      <c r="AZ112" s="36"/>
      <c r="BA112" s="36"/>
      <c r="BB112" s="36"/>
      <c r="BC112" s="36"/>
      <c r="BD112" s="36"/>
      <c r="BE112" s="36"/>
      <c r="BF112" s="36"/>
      <c r="BG112" s="117">
        <f t="shared" si="167"/>
        <v>22.969156700294313</v>
      </c>
    </row>
    <row r="113" spans="1:59" ht="36">
      <c r="A113" s="19"/>
      <c r="B113" s="84" t="s">
        <v>440</v>
      </c>
      <c r="C113" s="253">
        <f t="shared" si="266"/>
        <v>62031</v>
      </c>
      <c r="D113" s="253">
        <f t="shared" si="267"/>
        <v>14900</v>
      </c>
      <c r="E113" s="255">
        <f t="shared" si="268"/>
        <v>24.020247940545854</v>
      </c>
      <c r="F113" s="35">
        <f t="shared" si="297"/>
        <v>9211</v>
      </c>
      <c r="G113" s="35">
        <f t="shared" si="298"/>
        <v>9211</v>
      </c>
      <c r="H113" s="35">
        <f>'PL4-GN KD23-24'!E29</f>
        <v>9211</v>
      </c>
      <c r="I113" s="255"/>
      <c r="J113" s="255"/>
      <c r="K113" s="255"/>
      <c r="L113" s="255"/>
      <c r="M113" s="84"/>
      <c r="N113" s="84"/>
      <c r="O113" s="84"/>
      <c r="P113" s="84"/>
      <c r="Q113" s="84"/>
      <c r="R113" s="84"/>
      <c r="S113" s="276">
        <f t="shared" si="269"/>
        <v>1293</v>
      </c>
      <c r="T113" s="276">
        <f t="shared" si="270"/>
        <v>1293</v>
      </c>
      <c r="U113" s="277">
        <f>'PL4-GN KD23-24'!R29</f>
        <v>1293</v>
      </c>
      <c r="V113" s="84"/>
      <c r="W113" s="84"/>
      <c r="X113" s="84"/>
      <c r="Y113" s="84"/>
      <c r="Z113" s="84"/>
      <c r="AA113" s="84"/>
      <c r="AB113" s="84"/>
      <c r="AC113" s="84"/>
      <c r="AD113" s="84"/>
      <c r="AE113" s="84"/>
      <c r="AF113" s="88">
        <f t="shared" si="295"/>
        <v>14.037563782434045</v>
      </c>
      <c r="AG113" s="35">
        <f t="shared" si="309"/>
        <v>52820</v>
      </c>
      <c r="AH113" s="39">
        <f t="shared" si="310"/>
        <v>52820</v>
      </c>
      <c r="AI113" s="35">
        <f>'PL3-GN TUNG DA'!E30</f>
        <v>37820</v>
      </c>
      <c r="AJ113" s="35"/>
      <c r="AK113" s="35">
        <f>'PL3-GN TUNG DA'!G30</f>
        <v>15000</v>
      </c>
      <c r="AL113" s="35"/>
      <c r="AM113" s="35"/>
      <c r="AN113" s="35"/>
      <c r="AO113" s="35"/>
      <c r="AP113" s="35"/>
      <c r="AQ113" s="35"/>
      <c r="AR113" s="35"/>
      <c r="AS113" s="35"/>
      <c r="AT113" s="39">
        <f t="shared" ref="AT113" si="315">AU113+AZ113</f>
        <v>13607</v>
      </c>
      <c r="AU113" s="39">
        <f t="shared" ref="AU113" si="316">AV113+AW113+AX113+AY113</f>
        <v>13607</v>
      </c>
      <c r="AV113" s="35">
        <f>'PL3-GN TUNG DA'!R30</f>
        <v>7034</v>
      </c>
      <c r="AW113" s="35"/>
      <c r="AX113" s="35">
        <f>'PL3-GN TUNG DA'!T30</f>
        <v>6573</v>
      </c>
      <c r="AY113" s="35"/>
      <c r="AZ113" s="35"/>
      <c r="BA113" s="35"/>
      <c r="BB113" s="35"/>
      <c r="BC113" s="35"/>
      <c r="BD113" s="35"/>
      <c r="BE113" s="35"/>
      <c r="BF113" s="35"/>
      <c r="BG113" s="116">
        <f t="shared" si="167"/>
        <v>25.76107535024612</v>
      </c>
    </row>
    <row r="114" spans="1:59" ht="11.25" customHeight="1">
      <c r="A114" s="60"/>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0"/>
    </row>
  </sheetData>
  <mergeCells count="78">
    <mergeCell ref="T6:AE6"/>
    <mergeCell ref="AD9:AD11"/>
    <mergeCell ref="Z8:Z11"/>
    <mergeCell ref="AE8:AE11"/>
    <mergeCell ref="Z7:AE7"/>
    <mergeCell ref="Y7:Y11"/>
    <mergeCell ref="F6:F11"/>
    <mergeCell ref="F5:BF5"/>
    <mergeCell ref="G6:R6"/>
    <mergeCell ref="T7:T11"/>
    <mergeCell ref="U7:X7"/>
    <mergeCell ref="U8:U11"/>
    <mergeCell ref="V8:V11"/>
    <mergeCell ref="W8:W11"/>
    <mergeCell ref="X8:X11"/>
    <mergeCell ref="S6:S11"/>
    <mergeCell ref="AA8:AD8"/>
    <mergeCell ref="AA9:AA11"/>
    <mergeCell ref="AB9:AB11"/>
    <mergeCell ref="AC9:AC11"/>
    <mergeCell ref="G7:G11"/>
    <mergeCell ref="H7:K7"/>
    <mergeCell ref="H8:H11"/>
    <mergeCell ref="I8:I11"/>
    <mergeCell ref="J8:J11"/>
    <mergeCell ref="K8:K11"/>
    <mergeCell ref="L7:L11"/>
    <mergeCell ref="M7:R7"/>
    <mergeCell ref="R8:R11"/>
    <mergeCell ref="N9:N11"/>
    <mergeCell ref="O9:O11"/>
    <mergeCell ref="P9:P11"/>
    <mergeCell ref="Q9:Q11"/>
    <mergeCell ref="A5:A11"/>
    <mergeCell ref="BF4:BG4"/>
    <mergeCell ref="C5:C11"/>
    <mergeCell ref="D5:D11"/>
    <mergeCell ref="E5:E11"/>
    <mergeCell ref="BG5:BG11"/>
    <mergeCell ref="AF6:AF11"/>
    <mergeCell ref="B5:B11"/>
    <mergeCell ref="N8:Q8"/>
    <mergeCell ref="M8:M11"/>
    <mergeCell ref="AJ10:AJ11"/>
    <mergeCell ref="AK10:AK11"/>
    <mergeCell ref="AL10:AL11"/>
    <mergeCell ref="AS10:AS11"/>
    <mergeCell ref="AU9:AU11"/>
    <mergeCell ref="AU7:BF7"/>
    <mergeCell ref="A1:BG1"/>
    <mergeCell ref="A2:BG2"/>
    <mergeCell ref="A3:BG3"/>
    <mergeCell ref="AH7:AS7"/>
    <mergeCell ref="AT7:AT11"/>
    <mergeCell ref="AO10:AR10"/>
    <mergeCell ref="AG7:AG11"/>
    <mergeCell ref="AH9:AH11"/>
    <mergeCell ref="AI10:AI11"/>
    <mergeCell ref="AG6:AS6"/>
    <mergeCell ref="AI9:AL9"/>
    <mergeCell ref="AH8:AL8"/>
    <mergeCell ref="AM8:AS8"/>
    <mergeCell ref="AN9:AS9"/>
    <mergeCell ref="AM9:AM11"/>
    <mergeCell ref="AN10:AN11"/>
    <mergeCell ref="AT6:BF6"/>
    <mergeCell ref="AU8:AY8"/>
    <mergeCell ref="AZ8:BF8"/>
    <mergeCell ref="AV9:AY9"/>
    <mergeCell ref="AZ9:AZ11"/>
    <mergeCell ref="BB10:BE10"/>
    <mergeCell ref="BF10:BF11"/>
    <mergeCell ref="BA10:BA11"/>
    <mergeCell ref="AV10:AV11"/>
    <mergeCell ref="AW10:AW11"/>
    <mergeCell ref="AX10:AX11"/>
    <mergeCell ref="AY10:AY11"/>
    <mergeCell ref="BA9:BF9"/>
  </mergeCells>
  <pageMargins left="0.25" right="0.25" top="0.75" bottom="0.75" header="0.3" footer="0.3"/>
  <pageSetup paperSize="9" scale="2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H394"/>
  <sheetViews>
    <sheetView showZeros="0" topLeftCell="A3" zoomScale="60" zoomScaleNormal="60" workbookViewId="0">
      <pane xSplit="2" ySplit="10" topLeftCell="C330" activePane="bottomRight" state="frozen"/>
      <selection activeCell="A3" sqref="A3"/>
      <selection pane="topRight" activeCell="C3" sqref="C3"/>
      <selection pane="bottomLeft" activeCell="A13" sqref="A13"/>
      <selection pane="bottomRight" activeCell="P339" sqref="P339"/>
    </sheetView>
  </sheetViews>
  <sheetFormatPr defaultRowHeight="18"/>
  <cols>
    <col min="1" max="1" width="5.36328125" style="1" customWidth="1"/>
    <col min="2" max="2" width="47.81640625" customWidth="1"/>
    <col min="3" max="3" width="13.54296875" customWidth="1"/>
    <col min="4" max="4" width="12.54296875" customWidth="1"/>
    <col min="5" max="5" width="9.81640625" customWidth="1"/>
    <col min="6" max="6" width="10.81640625" customWidth="1"/>
    <col min="7" max="7" width="10.1796875" customWidth="1"/>
    <col min="8" max="10" width="11.81640625" customWidth="1"/>
    <col min="11" max="12" width="12.54296875" customWidth="1"/>
    <col min="13" max="13" width="14.81640625" customWidth="1"/>
    <col min="14" max="14" width="12.54296875" customWidth="1"/>
    <col min="15" max="15" width="10.54296875" customWidth="1"/>
    <col min="16" max="16" width="13.90625" customWidth="1"/>
    <col min="17" max="17" width="10.08984375" style="62" customWidth="1"/>
    <col min="18" max="18" width="11.08984375" style="62" customWidth="1"/>
    <col min="19" max="21" width="8.90625" style="62" customWidth="1"/>
    <col min="22" max="22" width="11" style="62" customWidth="1"/>
    <col min="23" max="23" width="11.36328125" style="62" customWidth="1"/>
    <col min="24" max="24" width="11.08984375" style="62" customWidth="1"/>
    <col min="25" max="25" width="12.6328125" style="62" customWidth="1"/>
    <col min="26" max="26" width="14.81640625" style="62" customWidth="1"/>
    <col min="27" max="27" width="10.453125" style="62" customWidth="1"/>
    <col min="28" max="28" width="8.90625" style="62" customWidth="1"/>
    <col min="29" max="29" width="11.6328125" style="1" customWidth="1"/>
    <col min="30" max="30" width="20.453125" style="1" customWidth="1"/>
    <col min="32" max="32" width="10.08984375" bestFit="1" customWidth="1"/>
    <col min="33" max="33" width="12.1796875" customWidth="1"/>
  </cols>
  <sheetData>
    <row r="1" spans="1:33" ht="22.8">
      <c r="A1" s="289" t="s">
        <v>305</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row>
    <row r="2" spans="1:33" ht="22.8">
      <c r="A2" s="289" t="s">
        <v>306</v>
      </c>
      <c r="B2" s="289"/>
      <c r="C2" s="289"/>
      <c r="D2" s="289"/>
      <c r="E2" s="289"/>
      <c r="F2" s="289"/>
      <c r="G2" s="289"/>
      <c r="H2" s="289"/>
      <c r="I2" s="289"/>
      <c r="J2" s="289"/>
      <c r="K2" s="289"/>
      <c r="L2" s="289"/>
      <c r="M2" s="289"/>
      <c r="N2" s="289"/>
      <c r="O2" s="289"/>
      <c r="P2" s="289"/>
      <c r="Q2" s="289"/>
      <c r="R2" s="289"/>
      <c r="S2" s="289"/>
      <c r="T2" s="289"/>
      <c r="U2" s="289"/>
      <c r="V2" s="289"/>
      <c r="W2" s="289"/>
      <c r="X2" s="289"/>
      <c r="Y2" s="289"/>
      <c r="Z2" s="289"/>
      <c r="AA2" s="289"/>
      <c r="AB2" s="289"/>
      <c r="AC2" s="289"/>
      <c r="AD2" s="289"/>
      <c r="AE2" s="289"/>
    </row>
    <row r="3" spans="1:33" ht="22.8">
      <c r="A3" s="292" t="s">
        <v>894</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row>
    <row r="4" spans="1:33">
      <c r="A4" s="335"/>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row>
    <row r="5" spans="1:33">
      <c r="L5" s="57"/>
      <c r="M5" s="57"/>
      <c r="N5" s="57"/>
      <c r="R5" s="225"/>
      <c r="S5" s="225"/>
      <c r="T5" s="225"/>
      <c r="AD5" s="293" t="s">
        <v>308</v>
      </c>
      <c r="AE5" s="293"/>
    </row>
    <row r="6" spans="1:33" ht="18.75" customHeight="1">
      <c r="A6" s="297" t="s">
        <v>0</v>
      </c>
      <c r="B6" s="297" t="s">
        <v>1</v>
      </c>
      <c r="C6" s="326" t="s">
        <v>461</v>
      </c>
      <c r="D6" s="311" t="s">
        <v>284</v>
      </c>
      <c r="E6" s="312"/>
      <c r="F6" s="312"/>
      <c r="G6" s="312"/>
      <c r="H6" s="312"/>
      <c r="I6" s="312"/>
      <c r="J6" s="312"/>
      <c r="K6" s="312"/>
      <c r="L6" s="312"/>
      <c r="M6" s="312"/>
      <c r="N6" s="312"/>
      <c r="O6" s="313"/>
      <c r="P6" s="323" t="s">
        <v>881</v>
      </c>
      <c r="Q6" s="311" t="s">
        <v>880</v>
      </c>
      <c r="R6" s="312"/>
      <c r="S6" s="312"/>
      <c r="T6" s="312"/>
      <c r="U6" s="312"/>
      <c r="V6" s="312"/>
      <c r="W6" s="312"/>
      <c r="X6" s="312"/>
      <c r="Y6" s="312"/>
      <c r="Z6" s="312"/>
      <c r="AA6" s="312"/>
      <c r="AB6" s="313"/>
      <c r="AC6" s="297" t="s">
        <v>882</v>
      </c>
      <c r="AD6" s="297" t="s">
        <v>248</v>
      </c>
      <c r="AE6" s="297" t="s">
        <v>249</v>
      </c>
    </row>
    <row r="7" spans="1:33" ht="18.75" customHeight="1">
      <c r="A7" s="298"/>
      <c r="B7" s="298"/>
      <c r="C7" s="327"/>
      <c r="D7" s="311" t="s">
        <v>251</v>
      </c>
      <c r="E7" s="312"/>
      <c r="F7" s="312"/>
      <c r="G7" s="312"/>
      <c r="H7" s="312"/>
      <c r="I7" s="312"/>
      <c r="J7" s="312"/>
      <c r="K7" s="312"/>
      <c r="L7" s="312"/>
      <c r="M7" s="312"/>
      <c r="N7" s="312"/>
      <c r="O7" s="313"/>
      <c r="P7" s="324"/>
      <c r="Q7" s="311" t="s">
        <v>251</v>
      </c>
      <c r="R7" s="312"/>
      <c r="S7" s="312"/>
      <c r="T7" s="312"/>
      <c r="U7" s="312"/>
      <c r="V7" s="312"/>
      <c r="W7" s="312"/>
      <c r="X7" s="312"/>
      <c r="Y7" s="312"/>
      <c r="Z7" s="312"/>
      <c r="AA7" s="312"/>
      <c r="AB7" s="313"/>
      <c r="AC7" s="298"/>
      <c r="AD7" s="298"/>
      <c r="AE7" s="298"/>
    </row>
    <row r="8" spans="1:33" ht="19.5" customHeight="1">
      <c r="A8" s="298"/>
      <c r="B8" s="298"/>
      <c r="C8" s="327"/>
      <c r="D8" s="308" t="s">
        <v>462</v>
      </c>
      <c r="E8" s="311" t="s">
        <v>452</v>
      </c>
      <c r="F8" s="312"/>
      <c r="G8" s="312"/>
      <c r="H8" s="313"/>
      <c r="I8" s="308" t="s">
        <v>463</v>
      </c>
      <c r="J8" s="311" t="s">
        <v>453</v>
      </c>
      <c r="K8" s="312"/>
      <c r="L8" s="312"/>
      <c r="M8" s="312"/>
      <c r="N8" s="312"/>
      <c r="O8" s="313"/>
      <c r="P8" s="324"/>
      <c r="Q8" s="308" t="s">
        <v>250</v>
      </c>
      <c r="R8" s="311" t="s">
        <v>452</v>
      </c>
      <c r="S8" s="312"/>
      <c r="T8" s="312"/>
      <c r="U8" s="313"/>
      <c r="V8" s="308" t="s">
        <v>250</v>
      </c>
      <c r="W8" s="311" t="s">
        <v>453</v>
      </c>
      <c r="X8" s="312"/>
      <c r="Y8" s="312"/>
      <c r="Z8" s="312"/>
      <c r="AA8" s="312"/>
      <c r="AB8" s="313"/>
      <c r="AC8" s="298"/>
      <c r="AD8" s="298"/>
      <c r="AE8" s="298"/>
    </row>
    <row r="9" spans="1:33" ht="19.5" customHeight="1">
      <c r="A9" s="298"/>
      <c r="B9" s="298"/>
      <c r="C9" s="327"/>
      <c r="D9" s="309"/>
      <c r="E9" s="317" t="s">
        <v>251</v>
      </c>
      <c r="F9" s="318"/>
      <c r="G9" s="318"/>
      <c r="H9" s="319"/>
      <c r="I9" s="309"/>
      <c r="J9" s="320" t="s">
        <v>251</v>
      </c>
      <c r="K9" s="321"/>
      <c r="L9" s="321"/>
      <c r="M9" s="321"/>
      <c r="N9" s="321"/>
      <c r="O9" s="322"/>
      <c r="P9" s="324"/>
      <c r="Q9" s="309"/>
      <c r="R9" s="317" t="s">
        <v>251</v>
      </c>
      <c r="S9" s="318"/>
      <c r="T9" s="318"/>
      <c r="U9" s="319"/>
      <c r="V9" s="309"/>
      <c r="W9" s="294" t="s">
        <v>251</v>
      </c>
      <c r="X9" s="295"/>
      <c r="Y9" s="295"/>
      <c r="Z9" s="295"/>
      <c r="AA9" s="295"/>
      <c r="AB9" s="296"/>
      <c r="AC9" s="298"/>
      <c r="AD9" s="298"/>
      <c r="AE9" s="298"/>
    </row>
    <row r="10" spans="1:33" ht="22.5" customHeight="1">
      <c r="A10" s="298"/>
      <c r="B10" s="298"/>
      <c r="C10" s="327"/>
      <c r="D10" s="309"/>
      <c r="E10" s="329" t="s">
        <v>252</v>
      </c>
      <c r="F10" s="298" t="s">
        <v>253</v>
      </c>
      <c r="G10" s="298" t="s">
        <v>254</v>
      </c>
      <c r="H10" s="298" t="s">
        <v>255</v>
      </c>
      <c r="I10" s="309"/>
      <c r="J10" s="297" t="s">
        <v>422</v>
      </c>
      <c r="K10" s="317" t="s">
        <v>251</v>
      </c>
      <c r="L10" s="318"/>
      <c r="M10" s="318"/>
      <c r="N10" s="319"/>
      <c r="O10" s="297" t="s">
        <v>310</v>
      </c>
      <c r="P10" s="324"/>
      <c r="Q10" s="309"/>
      <c r="R10" s="331" t="s">
        <v>252</v>
      </c>
      <c r="S10" s="297" t="s">
        <v>253</v>
      </c>
      <c r="T10" s="297" t="s">
        <v>254</v>
      </c>
      <c r="U10" s="297" t="s">
        <v>255</v>
      </c>
      <c r="V10" s="309"/>
      <c r="W10" s="297" t="s">
        <v>422</v>
      </c>
      <c r="X10" s="332" t="s">
        <v>251</v>
      </c>
      <c r="Y10" s="333"/>
      <c r="Z10" s="333"/>
      <c r="AA10" s="334"/>
      <c r="AB10" s="297" t="s">
        <v>310</v>
      </c>
      <c r="AC10" s="298"/>
      <c r="AD10" s="298"/>
      <c r="AE10" s="298"/>
    </row>
    <row r="11" spans="1:33" ht="107.25" customHeight="1">
      <c r="A11" s="299"/>
      <c r="B11" s="299"/>
      <c r="C11" s="328"/>
      <c r="D11" s="310"/>
      <c r="E11" s="330"/>
      <c r="F11" s="299"/>
      <c r="G11" s="299"/>
      <c r="H11" s="299"/>
      <c r="I11" s="310"/>
      <c r="J11" s="299"/>
      <c r="K11" s="77" t="s">
        <v>309</v>
      </c>
      <c r="L11" s="77" t="s">
        <v>454</v>
      </c>
      <c r="M11" s="77" t="s">
        <v>460</v>
      </c>
      <c r="N11" s="77" t="s">
        <v>455</v>
      </c>
      <c r="O11" s="299"/>
      <c r="P11" s="325"/>
      <c r="Q11" s="310"/>
      <c r="R11" s="330"/>
      <c r="S11" s="299"/>
      <c r="T11" s="299"/>
      <c r="U11" s="299"/>
      <c r="V11" s="310"/>
      <c r="W11" s="299"/>
      <c r="X11" s="11" t="s">
        <v>309</v>
      </c>
      <c r="Y11" s="11" t="s">
        <v>454</v>
      </c>
      <c r="Z11" s="11" t="s">
        <v>460</v>
      </c>
      <c r="AA11" s="11" t="s">
        <v>455</v>
      </c>
      <c r="AB11" s="299"/>
      <c r="AC11" s="299"/>
      <c r="AD11" s="299"/>
      <c r="AE11" s="299"/>
    </row>
    <row r="12" spans="1:33">
      <c r="A12" s="55">
        <v>1</v>
      </c>
      <c r="B12" s="55">
        <v>2</v>
      </c>
      <c r="C12" s="83" t="s">
        <v>464</v>
      </c>
      <c r="D12" s="55" t="s">
        <v>456</v>
      </c>
      <c r="E12" s="55">
        <v>5</v>
      </c>
      <c r="F12" s="55">
        <v>6</v>
      </c>
      <c r="G12" s="55">
        <v>7</v>
      </c>
      <c r="H12" s="55">
        <v>8</v>
      </c>
      <c r="I12" s="55" t="s">
        <v>457</v>
      </c>
      <c r="J12" s="55" t="s">
        <v>458</v>
      </c>
      <c r="K12" s="55">
        <v>11</v>
      </c>
      <c r="L12" s="55">
        <v>12</v>
      </c>
      <c r="M12" s="55">
        <v>13</v>
      </c>
      <c r="N12" s="55">
        <v>14</v>
      </c>
      <c r="O12" s="55">
        <v>15</v>
      </c>
      <c r="P12" s="55">
        <v>16</v>
      </c>
      <c r="Q12" s="55">
        <v>17</v>
      </c>
      <c r="R12" s="55">
        <v>18</v>
      </c>
      <c r="S12" s="55">
        <v>19</v>
      </c>
      <c r="T12" s="55">
        <v>20</v>
      </c>
      <c r="U12" s="55">
        <v>21</v>
      </c>
      <c r="V12" s="55"/>
      <c r="W12" s="55">
        <v>22</v>
      </c>
      <c r="X12" s="55">
        <v>23</v>
      </c>
      <c r="Y12" s="55">
        <v>24</v>
      </c>
      <c r="Z12" s="55">
        <v>25</v>
      </c>
      <c r="AA12" s="55">
        <v>26</v>
      </c>
      <c r="AB12" s="55">
        <v>27</v>
      </c>
      <c r="AC12" s="55">
        <v>28</v>
      </c>
      <c r="AD12" s="55">
        <v>29</v>
      </c>
      <c r="AE12" s="55">
        <v>30</v>
      </c>
    </row>
    <row r="13" spans="1:33" ht="12" customHeight="1">
      <c r="A13" s="9"/>
      <c r="B13" s="10"/>
      <c r="C13" s="10">
        <v>0</v>
      </c>
      <c r="D13" s="10"/>
      <c r="E13" s="10">
        <v>0</v>
      </c>
      <c r="F13" s="10">
        <v>0</v>
      </c>
      <c r="G13" s="10">
        <v>0</v>
      </c>
      <c r="H13" s="10">
        <v>0</v>
      </c>
      <c r="I13" s="10"/>
      <c r="J13" s="10"/>
      <c r="K13" s="10"/>
      <c r="L13" s="10"/>
      <c r="M13" s="10"/>
      <c r="N13" s="10"/>
      <c r="O13" s="10"/>
      <c r="P13" s="10"/>
      <c r="Q13" s="219"/>
      <c r="R13" s="219"/>
      <c r="S13" s="219"/>
      <c r="T13" s="220"/>
      <c r="U13" s="219"/>
      <c r="V13" s="219"/>
      <c r="W13" s="219"/>
      <c r="X13" s="219"/>
      <c r="Y13" s="219"/>
      <c r="Z13" s="219"/>
      <c r="AA13" s="219"/>
      <c r="AB13" s="219"/>
      <c r="AC13" s="9"/>
      <c r="AD13" s="9"/>
      <c r="AE13" s="10"/>
    </row>
    <row r="14" spans="1:33">
      <c r="A14" s="13"/>
      <c r="B14" s="14" t="s">
        <v>2</v>
      </c>
      <c r="C14" s="33">
        <f>D14+I14</f>
        <v>9029238.0608534329</v>
      </c>
      <c r="D14" s="33">
        <f t="shared" ref="D14:D17" si="0">SUM(E14:H14)</f>
        <v>4342945.6935064932</v>
      </c>
      <c r="E14" s="33">
        <f t="shared" ref="E14:O14" si="1">E15+E16+E17+E18</f>
        <v>1381674</v>
      </c>
      <c r="F14" s="33">
        <f t="shared" si="1"/>
        <v>2085057.6935064935</v>
      </c>
      <c r="G14" s="33">
        <f t="shared" si="1"/>
        <v>794014</v>
      </c>
      <c r="H14" s="33">
        <f t="shared" si="1"/>
        <v>82200</v>
      </c>
      <c r="I14" s="33">
        <f t="shared" ref="I14:I19" si="2">J14+O14</f>
        <v>4686292.3673469387</v>
      </c>
      <c r="J14" s="33">
        <f t="shared" ref="J14:J19" si="3">SUM(K14:N14)</f>
        <v>4484142.3673469387</v>
      </c>
      <c r="K14" s="33">
        <f t="shared" si="1"/>
        <v>4127360</v>
      </c>
      <c r="L14" s="33">
        <f t="shared" ref="L14:N14" si="4">L15+L16+L17+L18</f>
        <v>95317</v>
      </c>
      <c r="M14" s="33">
        <f t="shared" si="4"/>
        <v>46640.36734693878</v>
      </c>
      <c r="N14" s="33">
        <f t="shared" si="4"/>
        <v>214825</v>
      </c>
      <c r="O14" s="33">
        <f t="shared" si="1"/>
        <v>202150</v>
      </c>
      <c r="P14" s="33">
        <f t="shared" ref="P14:AB14" si="5">P15+P16+P17+P18</f>
        <v>3217335</v>
      </c>
      <c r="Q14" s="33">
        <f t="shared" si="5"/>
        <v>1157540</v>
      </c>
      <c r="R14" s="33">
        <f t="shared" si="5"/>
        <v>332334</v>
      </c>
      <c r="S14" s="33">
        <f>S15+S16+S17+S18</f>
        <v>577513</v>
      </c>
      <c r="T14" s="33">
        <f t="shared" si="5"/>
        <v>240458</v>
      </c>
      <c r="U14" s="33">
        <f t="shared" si="5"/>
        <v>7235</v>
      </c>
      <c r="V14" s="33">
        <f t="shared" si="5"/>
        <v>2059795</v>
      </c>
      <c r="W14" s="33">
        <f t="shared" si="5"/>
        <v>2059795</v>
      </c>
      <c r="X14" s="33">
        <f t="shared" si="5"/>
        <v>1896465</v>
      </c>
      <c r="Y14" s="33">
        <f t="shared" si="5"/>
        <v>53371</v>
      </c>
      <c r="Z14" s="33">
        <f t="shared" si="5"/>
        <v>6028</v>
      </c>
      <c r="AA14" s="33">
        <f t="shared" si="5"/>
        <v>103931</v>
      </c>
      <c r="AB14" s="33">
        <f t="shared" si="5"/>
        <v>0</v>
      </c>
      <c r="AC14" s="92">
        <f>P14/C14*100</f>
        <v>35.632408607641707</v>
      </c>
      <c r="AD14" s="42"/>
      <c r="AE14" s="43"/>
      <c r="AG14" s="57"/>
    </row>
    <row r="15" spans="1:33">
      <c r="A15" s="15" t="s">
        <v>3</v>
      </c>
      <c r="B15" s="2" t="s">
        <v>4</v>
      </c>
      <c r="C15" s="34">
        <f t="shared" ref="C15:C32" si="6">D15+I15</f>
        <v>794014</v>
      </c>
      <c r="D15" s="34">
        <f t="shared" si="0"/>
        <v>794014</v>
      </c>
      <c r="E15" s="34"/>
      <c r="F15" s="34"/>
      <c r="G15" s="34">
        <f>G19+G31</f>
        <v>794014</v>
      </c>
      <c r="H15" s="34"/>
      <c r="I15" s="39">
        <f t="shared" si="2"/>
        <v>0</v>
      </c>
      <c r="J15" s="39">
        <f t="shared" si="3"/>
        <v>0</v>
      </c>
      <c r="K15" s="34"/>
      <c r="L15" s="34"/>
      <c r="M15" s="34"/>
      <c r="N15" s="34"/>
      <c r="O15" s="34"/>
      <c r="P15" s="34">
        <f>Q15+V15</f>
        <v>240458</v>
      </c>
      <c r="Q15" s="34">
        <f>R15+S15+T15+U15</f>
        <v>240458</v>
      </c>
      <c r="R15" s="34"/>
      <c r="S15" s="34"/>
      <c r="T15" s="34">
        <f>T19+T31</f>
        <v>240458</v>
      </c>
      <c r="U15" s="34"/>
      <c r="V15" s="34"/>
      <c r="W15" s="34"/>
      <c r="X15" s="34"/>
      <c r="Y15" s="34"/>
      <c r="Z15" s="34"/>
      <c r="AA15" s="34"/>
      <c r="AB15" s="34"/>
      <c r="AC15" s="93"/>
      <c r="AD15" s="20"/>
      <c r="AE15" s="44"/>
      <c r="AG15" s="57"/>
    </row>
    <row r="16" spans="1:33">
      <c r="A16" s="15" t="s">
        <v>3</v>
      </c>
      <c r="B16" s="2" t="s">
        <v>5</v>
      </c>
      <c r="C16" s="34">
        <f t="shared" si="6"/>
        <v>0</v>
      </c>
      <c r="D16" s="34">
        <f t="shared" si="0"/>
        <v>0</v>
      </c>
      <c r="E16" s="34"/>
      <c r="F16" s="34"/>
      <c r="G16" s="34"/>
      <c r="H16" s="34"/>
      <c r="I16" s="39">
        <f t="shared" si="2"/>
        <v>0</v>
      </c>
      <c r="J16" s="39">
        <f t="shared" si="3"/>
        <v>0</v>
      </c>
      <c r="K16" s="34"/>
      <c r="L16" s="34"/>
      <c r="M16" s="34"/>
      <c r="N16" s="34"/>
      <c r="O16" s="34"/>
      <c r="P16" s="34"/>
      <c r="Q16" s="34"/>
      <c r="R16" s="34"/>
      <c r="S16" s="34"/>
      <c r="T16" s="34"/>
      <c r="U16" s="34"/>
      <c r="V16" s="34"/>
      <c r="W16" s="34"/>
      <c r="X16" s="34"/>
      <c r="Y16" s="34"/>
      <c r="Z16" s="34"/>
      <c r="AA16" s="34"/>
      <c r="AB16" s="34"/>
      <c r="AC16" s="93"/>
      <c r="AD16" s="20"/>
      <c r="AE16" s="44"/>
      <c r="AG16" s="57"/>
    </row>
    <row r="17" spans="1:34">
      <c r="A17" s="15" t="s">
        <v>3</v>
      </c>
      <c r="B17" s="2" t="s">
        <v>6</v>
      </c>
      <c r="C17" s="34">
        <f t="shared" si="6"/>
        <v>82200</v>
      </c>
      <c r="D17" s="34">
        <f t="shared" si="0"/>
        <v>82200</v>
      </c>
      <c r="E17" s="34"/>
      <c r="F17" s="34"/>
      <c r="G17" s="34"/>
      <c r="H17" s="34">
        <v>82200</v>
      </c>
      <c r="I17" s="39">
        <f t="shared" si="2"/>
        <v>0</v>
      </c>
      <c r="J17" s="39">
        <f t="shared" si="3"/>
        <v>0</v>
      </c>
      <c r="K17" s="34"/>
      <c r="L17" s="34"/>
      <c r="M17" s="34"/>
      <c r="N17" s="34"/>
      <c r="O17" s="34"/>
      <c r="P17" s="34">
        <f>Q17+V17</f>
        <v>7235</v>
      </c>
      <c r="Q17" s="34">
        <f>R17+S17+T17+U17</f>
        <v>7235</v>
      </c>
      <c r="R17" s="34"/>
      <c r="S17" s="34"/>
      <c r="T17" s="34"/>
      <c r="U17" s="34">
        <v>7235</v>
      </c>
      <c r="V17" s="34"/>
      <c r="W17" s="34"/>
      <c r="X17" s="34"/>
      <c r="Y17" s="34"/>
      <c r="Z17" s="34"/>
      <c r="AA17" s="34"/>
      <c r="AB17" s="34"/>
      <c r="AC17" s="93"/>
      <c r="AD17" s="20"/>
      <c r="AE17" s="44"/>
      <c r="AG17" s="57"/>
    </row>
    <row r="18" spans="1:34" ht="34.799999999999997">
      <c r="A18" s="15" t="s">
        <v>3</v>
      </c>
      <c r="B18" s="2" t="s">
        <v>7</v>
      </c>
      <c r="C18" s="34">
        <f t="shared" si="6"/>
        <v>8153024.0608534319</v>
      </c>
      <c r="D18" s="34">
        <f>SUM(E18:H18)</f>
        <v>3466731.6935064932</v>
      </c>
      <c r="E18" s="34">
        <f t="shared" ref="E18:O18" si="7">E19+E31</f>
        <v>1381674</v>
      </c>
      <c r="F18" s="34">
        <f t="shared" si="7"/>
        <v>2085057.6935064935</v>
      </c>
      <c r="G18" s="34"/>
      <c r="H18" s="34">
        <f t="shared" si="7"/>
        <v>0</v>
      </c>
      <c r="I18" s="34">
        <f t="shared" si="2"/>
        <v>4686292.3673469387</v>
      </c>
      <c r="J18" s="34">
        <f t="shared" si="3"/>
        <v>4484142.3673469387</v>
      </c>
      <c r="K18" s="34">
        <f t="shared" si="7"/>
        <v>4127360</v>
      </c>
      <c r="L18" s="34">
        <f t="shared" ref="L18:N18" si="8">L19+L31</f>
        <v>95317</v>
      </c>
      <c r="M18" s="34">
        <f t="shared" si="8"/>
        <v>46640.36734693878</v>
      </c>
      <c r="N18" s="34">
        <f t="shared" si="8"/>
        <v>214825</v>
      </c>
      <c r="O18" s="34">
        <f t="shared" si="7"/>
        <v>202150</v>
      </c>
      <c r="P18" s="34">
        <f>Q18+V18</f>
        <v>2969642</v>
      </c>
      <c r="Q18" s="34">
        <f>R18+S18+T18+U18</f>
        <v>909847</v>
      </c>
      <c r="R18" s="34">
        <f t="shared" ref="R18:AB18" si="9">R19+R31</f>
        <v>332334</v>
      </c>
      <c r="S18" s="34">
        <f>S19+S31</f>
        <v>577513</v>
      </c>
      <c r="T18" s="34"/>
      <c r="U18" s="34">
        <f t="shared" si="9"/>
        <v>0</v>
      </c>
      <c r="V18" s="34">
        <f t="shared" si="9"/>
        <v>2059795</v>
      </c>
      <c r="W18" s="34">
        <f t="shared" si="9"/>
        <v>2059795</v>
      </c>
      <c r="X18" s="34">
        <f t="shared" si="9"/>
        <v>1896465</v>
      </c>
      <c r="Y18" s="34">
        <f t="shared" si="9"/>
        <v>53371</v>
      </c>
      <c r="Z18" s="34">
        <f t="shared" si="9"/>
        <v>6028</v>
      </c>
      <c r="AA18" s="34">
        <f t="shared" si="9"/>
        <v>103931</v>
      </c>
      <c r="AB18" s="34">
        <f t="shared" si="9"/>
        <v>0</v>
      </c>
      <c r="AC18" s="94">
        <f>P18/C18*100</f>
        <v>36.423810083655603</v>
      </c>
      <c r="AD18" s="20"/>
      <c r="AE18" s="44"/>
      <c r="AF18" s="57"/>
      <c r="AG18" s="57"/>
    </row>
    <row r="19" spans="1:34" ht="34.799999999999997">
      <c r="A19" s="16" t="s">
        <v>8</v>
      </c>
      <c r="B19" s="2" t="s">
        <v>9</v>
      </c>
      <c r="C19" s="34">
        <f t="shared" si="6"/>
        <v>782740</v>
      </c>
      <c r="D19" s="34">
        <f>SUM(D20:D30)</f>
        <v>782740</v>
      </c>
      <c r="E19" s="34">
        <f t="shared" ref="E19:O19" si="10">SUM(E20:E30)</f>
        <v>422740</v>
      </c>
      <c r="F19" s="34">
        <f t="shared" si="10"/>
        <v>0</v>
      </c>
      <c r="G19" s="34">
        <f t="shared" si="10"/>
        <v>360000</v>
      </c>
      <c r="H19" s="34">
        <f t="shared" si="10"/>
        <v>0</v>
      </c>
      <c r="I19" s="39">
        <f t="shared" si="2"/>
        <v>0</v>
      </c>
      <c r="J19" s="39">
        <f t="shared" si="3"/>
        <v>0</v>
      </c>
      <c r="K19" s="34">
        <f t="shared" si="10"/>
        <v>0</v>
      </c>
      <c r="L19" s="34"/>
      <c r="M19" s="34"/>
      <c r="N19" s="34"/>
      <c r="O19" s="34">
        <f t="shared" si="10"/>
        <v>0</v>
      </c>
      <c r="P19" s="34">
        <f t="shared" ref="P19:AB19" si="11">SUM(P20:P30)</f>
        <v>226906</v>
      </c>
      <c r="Q19" s="34">
        <f t="shared" si="11"/>
        <v>226906</v>
      </c>
      <c r="R19" s="34">
        <f t="shared" si="11"/>
        <v>131754</v>
      </c>
      <c r="S19" s="34">
        <f t="shared" si="11"/>
        <v>0</v>
      </c>
      <c r="T19" s="34">
        <f t="shared" si="11"/>
        <v>95152</v>
      </c>
      <c r="U19" s="34">
        <f t="shared" si="11"/>
        <v>0</v>
      </c>
      <c r="V19" s="34">
        <f t="shared" si="11"/>
        <v>0</v>
      </c>
      <c r="W19" s="34">
        <f t="shared" si="11"/>
        <v>0</v>
      </c>
      <c r="X19" s="34">
        <f t="shared" si="11"/>
        <v>0</v>
      </c>
      <c r="Y19" s="34">
        <f t="shared" si="11"/>
        <v>0</v>
      </c>
      <c r="Z19" s="34">
        <f t="shared" si="11"/>
        <v>0</v>
      </c>
      <c r="AA19" s="34">
        <f t="shared" si="11"/>
        <v>0</v>
      </c>
      <c r="AB19" s="34">
        <f t="shared" si="11"/>
        <v>0</v>
      </c>
      <c r="AC19" s="94">
        <f t="shared" ref="AC19:AC32" si="12">P19/C19*100</f>
        <v>28.988680788001126</v>
      </c>
      <c r="AD19" s="20"/>
      <c r="AE19" s="44"/>
      <c r="AG19" s="57"/>
    </row>
    <row r="20" spans="1:34">
      <c r="A20" s="3"/>
      <c r="B20" s="5" t="s">
        <v>10</v>
      </c>
      <c r="C20" s="39">
        <f t="shared" si="6"/>
        <v>237509</v>
      </c>
      <c r="D20" s="35">
        <f>E20+F20+G20+H20</f>
        <v>237509</v>
      </c>
      <c r="E20" s="35">
        <v>87509</v>
      </c>
      <c r="F20" s="35"/>
      <c r="G20" s="35">
        <v>150000</v>
      </c>
      <c r="H20" s="35"/>
      <c r="I20" s="35"/>
      <c r="J20" s="35"/>
      <c r="K20" s="35"/>
      <c r="L20" s="35"/>
      <c r="M20" s="35"/>
      <c r="N20" s="35"/>
      <c r="O20" s="35"/>
      <c r="P20" s="35">
        <f>Q20+V20</f>
        <v>103257</v>
      </c>
      <c r="Q20" s="39">
        <f>R20+S20+T20+U20</f>
        <v>103257</v>
      </c>
      <c r="R20" s="223">
        <v>47622</v>
      </c>
      <c r="S20" s="39"/>
      <c r="T20" s="223">
        <v>55635</v>
      </c>
      <c r="U20" s="39"/>
      <c r="V20" s="39"/>
      <c r="W20" s="39"/>
      <c r="X20" s="39"/>
      <c r="Y20" s="39"/>
      <c r="Z20" s="39"/>
      <c r="AA20" s="39"/>
      <c r="AB20" s="39"/>
      <c r="AC20" s="95">
        <f t="shared" si="12"/>
        <v>43.47498410586546</v>
      </c>
      <c r="AD20" s="19"/>
      <c r="AE20" s="45"/>
      <c r="AG20" s="57"/>
    </row>
    <row r="21" spans="1:34">
      <c r="A21" s="3"/>
      <c r="B21" s="5" t="s">
        <v>11</v>
      </c>
      <c r="C21" s="39">
        <f t="shared" si="6"/>
        <v>65214</v>
      </c>
      <c r="D21" s="35">
        <f t="shared" ref="D21:D30" si="13">E21+F21+G21+H21</f>
        <v>65214</v>
      </c>
      <c r="E21" s="35">
        <v>35214</v>
      </c>
      <c r="F21" s="35"/>
      <c r="G21" s="35">
        <v>30000</v>
      </c>
      <c r="H21" s="35"/>
      <c r="I21" s="35"/>
      <c r="J21" s="35"/>
      <c r="K21" s="35"/>
      <c r="L21" s="35"/>
      <c r="M21" s="35"/>
      <c r="N21" s="35"/>
      <c r="O21" s="35"/>
      <c r="P21" s="35">
        <f t="shared" ref="P21:P30" si="14">Q21+V21</f>
        <v>9475</v>
      </c>
      <c r="Q21" s="39">
        <f t="shared" ref="Q21:Q30" si="15">R21+S21+T21+U21</f>
        <v>9475</v>
      </c>
      <c r="R21" s="223">
        <v>3210</v>
      </c>
      <c r="S21" s="39"/>
      <c r="T21" s="223">
        <v>6265</v>
      </c>
      <c r="U21" s="39"/>
      <c r="V21" s="39"/>
      <c r="W21" s="39"/>
      <c r="X21" s="39"/>
      <c r="Y21" s="39"/>
      <c r="Z21" s="39"/>
      <c r="AA21" s="39"/>
      <c r="AB21" s="39"/>
      <c r="AC21" s="95">
        <f t="shared" si="12"/>
        <v>14.529088845953323</v>
      </c>
      <c r="AD21" s="19"/>
      <c r="AE21" s="45"/>
    </row>
    <row r="22" spans="1:34">
      <c r="A22" s="3"/>
      <c r="B22" s="5" t="s">
        <v>12</v>
      </c>
      <c r="C22" s="39">
        <f t="shared" si="6"/>
        <v>67482</v>
      </c>
      <c r="D22" s="35">
        <f t="shared" si="13"/>
        <v>67482</v>
      </c>
      <c r="E22" s="35">
        <v>32482</v>
      </c>
      <c r="F22" s="35"/>
      <c r="G22" s="35">
        <v>35000</v>
      </c>
      <c r="H22" s="35"/>
      <c r="I22" s="35"/>
      <c r="J22" s="35"/>
      <c r="K22" s="35"/>
      <c r="L22" s="35"/>
      <c r="M22" s="35"/>
      <c r="N22" s="35"/>
      <c r="O22" s="35"/>
      <c r="P22" s="35">
        <f t="shared" si="14"/>
        <v>19096</v>
      </c>
      <c r="Q22" s="39">
        <f t="shared" si="15"/>
        <v>19096</v>
      </c>
      <c r="R22" s="223">
        <v>11908</v>
      </c>
      <c r="S22" s="39"/>
      <c r="T22" s="223">
        <v>7188</v>
      </c>
      <c r="U22" s="39"/>
      <c r="V22" s="39"/>
      <c r="W22" s="39"/>
      <c r="X22" s="39"/>
      <c r="Y22" s="39"/>
      <c r="Z22" s="39"/>
      <c r="AA22" s="39"/>
      <c r="AB22" s="39"/>
      <c r="AC22" s="95">
        <f t="shared" si="12"/>
        <v>28.297916481432082</v>
      </c>
      <c r="AD22" s="19"/>
      <c r="AE22" s="45"/>
      <c r="AG22" s="57"/>
    </row>
    <row r="23" spans="1:34">
      <c r="A23" s="3"/>
      <c r="B23" s="5" t="s">
        <v>13</v>
      </c>
      <c r="C23" s="39">
        <f t="shared" si="6"/>
        <v>47391</v>
      </c>
      <c r="D23" s="35">
        <f t="shared" si="13"/>
        <v>47391</v>
      </c>
      <c r="E23" s="35">
        <v>32391</v>
      </c>
      <c r="F23" s="35"/>
      <c r="G23" s="35">
        <v>15000</v>
      </c>
      <c r="H23" s="35"/>
      <c r="I23" s="35"/>
      <c r="J23" s="35"/>
      <c r="K23" s="35"/>
      <c r="L23" s="35"/>
      <c r="M23" s="35"/>
      <c r="N23" s="35"/>
      <c r="O23" s="35"/>
      <c r="P23" s="35">
        <f t="shared" si="14"/>
        <v>2157</v>
      </c>
      <c r="Q23" s="39">
        <f t="shared" si="15"/>
        <v>2157</v>
      </c>
      <c r="R23" s="223">
        <v>2157</v>
      </c>
      <c r="S23" s="39"/>
      <c r="T23" s="39"/>
      <c r="U23" s="39"/>
      <c r="V23" s="39"/>
      <c r="W23" s="39"/>
      <c r="X23" s="39"/>
      <c r="Y23" s="39"/>
      <c r="Z23" s="39"/>
      <c r="AA23" s="39"/>
      <c r="AB23" s="39"/>
      <c r="AC23" s="95">
        <f t="shared" si="12"/>
        <v>4.5514971197062737</v>
      </c>
      <c r="AD23" s="19"/>
      <c r="AE23" s="45"/>
      <c r="AG23" s="57"/>
    </row>
    <row r="24" spans="1:34">
      <c r="A24" s="3"/>
      <c r="B24" s="5" t="s">
        <v>14</v>
      </c>
      <c r="C24" s="39">
        <f t="shared" si="6"/>
        <v>44812</v>
      </c>
      <c r="D24" s="35">
        <f t="shared" si="13"/>
        <v>44812</v>
      </c>
      <c r="E24" s="35">
        <v>29812</v>
      </c>
      <c r="F24" s="35"/>
      <c r="G24" s="35">
        <v>15000</v>
      </c>
      <c r="H24" s="35"/>
      <c r="I24" s="35"/>
      <c r="J24" s="35"/>
      <c r="K24" s="35"/>
      <c r="L24" s="35"/>
      <c r="M24" s="35"/>
      <c r="N24" s="35"/>
      <c r="O24" s="35"/>
      <c r="P24" s="35">
        <f t="shared" si="14"/>
        <v>7752</v>
      </c>
      <c r="Q24" s="39">
        <f t="shared" si="15"/>
        <v>7752</v>
      </c>
      <c r="R24" s="223">
        <v>3803</v>
      </c>
      <c r="S24" s="39"/>
      <c r="T24" s="223">
        <v>3949</v>
      </c>
      <c r="U24" s="39"/>
      <c r="V24" s="39"/>
      <c r="W24" s="39"/>
      <c r="X24" s="39"/>
      <c r="Y24" s="39"/>
      <c r="Z24" s="39"/>
      <c r="AA24" s="39"/>
      <c r="AB24" s="39"/>
      <c r="AC24" s="95">
        <f t="shared" si="12"/>
        <v>17.298937784522003</v>
      </c>
      <c r="AD24" s="19"/>
      <c r="AE24" s="45"/>
    </row>
    <row r="25" spans="1:34">
      <c r="A25" s="3"/>
      <c r="B25" s="5" t="s">
        <v>15</v>
      </c>
      <c r="C25" s="39">
        <f t="shared" si="6"/>
        <v>43703</v>
      </c>
      <c r="D25" s="35">
        <f t="shared" si="13"/>
        <v>43703</v>
      </c>
      <c r="E25" s="35">
        <v>33703</v>
      </c>
      <c r="F25" s="35"/>
      <c r="G25" s="35">
        <v>10000</v>
      </c>
      <c r="H25" s="35"/>
      <c r="I25" s="35"/>
      <c r="J25" s="35"/>
      <c r="K25" s="35"/>
      <c r="L25" s="35"/>
      <c r="M25" s="35"/>
      <c r="N25" s="35"/>
      <c r="O25" s="35"/>
      <c r="P25" s="35">
        <f t="shared" si="14"/>
        <v>22694</v>
      </c>
      <c r="Q25" s="39">
        <f t="shared" si="15"/>
        <v>22694</v>
      </c>
      <c r="R25" s="223">
        <v>19879</v>
      </c>
      <c r="S25" s="39"/>
      <c r="T25" s="223">
        <v>2815</v>
      </c>
      <c r="U25" s="39"/>
      <c r="V25" s="39"/>
      <c r="W25" s="39"/>
      <c r="X25" s="39"/>
      <c r="Y25" s="39"/>
      <c r="Z25" s="39"/>
      <c r="AA25" s="39"/>
      <c r="AB25" s="39"/>
      <c r="AC25" s="95">
        <f t="shared" si="12"/>
        <v>51.927785277898543</v>
      </c>
      <c r="AD25" s="19"/>
      <c r="AE25" s="45"/>
      <c r="AG25" s="57"/>
    </row>
    <row r="26" spans="1:34">
      <c r="A26" s="3"/>
      <c r="B26" s="5" t="s">
        <v>16</v>
      </c>
      <c r="C26" s="39">
        <f t="shared" si="6"/>
        <v>39926</v>
      </c>
      <c r="D26" s="35">
        <f t="shared" si="13"/>
        <v>39926</v>
      </c>
      <c r="E26" s="35">
        <v>29926</v>
      </c>
      <c r="F26" s="35"/>
      <c r="G26" s="35">
        <v>10000</v>
      </c>
      <c r="H26" s="35"/>
      <c r="I26" s="35"/>
      <c r="J26" s="35"/>
      <c r="K26" s="35"/>
      <c r="L26" s="35"/>
      <c r="M26" s="35"/>
      <c r="N26" s="35"/>
      <c r="O26" s="35"/>
      <c r="P26" s="35">
        <f t="shared" si="14"/>
        <v>8505</v>
      </c>
      <c r="Q26" s="39">
        <f t="shared" si="15"/>
        <v>8505</v>
      </c>
      <c r="R26" s="223">
        <v>7077</v>
      </c>
      <c r="S26" s="39"/>
      <c r="T26" s="223">
        <v>1428</v>
      </c>
      <c r="U26" s="39"/>
      <c r="V26" s="39"/>
      <c r="W26" s="39"/>
      <c r="X26" s="39"/>
      <c r="Y26" s="39"/>
      <c r="Z26" s="39"/>
      <c r="AA26" s="39"/>
      <c r="AB26" s="39"/>
      <c r="AC26" s="95">
        <f t="shared" si="12"/>
        <v>21.301908530781947</v>
      </c>
      <c r="AD26" s="19"/>
      <c r="AE26" s="45"/>
      <c r="AG26" s="57"/>
    </row>
    <row r="27" spans="1:34">
      <c r="A27" s="3"/>
      <c r="B27" s="5" t="s">
        <v>17</v>
      </c>
      <c r="C27" s="39">
        <f t="shared" si="6"/>
        <v>64729</v>
      </c>
      <c r="D27" s="35">
        <f t="shared" si="13"/>
        <v>64729</v>
      </c>
      <c r="E27" s="35">
        <v>34729</v>
      </c>
      <c r="F27" s="35"/>
      <c r="G27" s="35">
        <v>30000</v>
      </c>
      <c r="H27" s="35"/>
      <c r="I27" s="35"/>
      <c r="J27" s="35"/>
      <c r="K27" s="35"/>
      <c r="L27" s="35"/>
      <c r="M27" s="35"/>
      <c r="N27" s="35"/>
      <c r="O27" s="35"/>
      <c r="P27" s="35">
        <f t="shared" si="14"/>
        <v>10977</v>
      </c>
      <c r="Q27" s="39">
        <f t="shared" si="15"/>
        <v>10977</v>
      </c>
      <c r="R27" s="223">
        <v>6908</v>
      </c>
      <c r="S27" s="39"/>
      <c r="T27" s="223">
        <v>4069</v>
      </c>
      <c r="U27" s="39"/>
      <c r="V27" s="39"/>
      <c r="W27" s="39"/>
      <c r="X27" s="39"/>
      <c r="Y27" s="39"/>
      <c r="Z27" s="39"/>
      <c r="AA27" s="39"/>
      <c r="AB27" s="39"/>
      <c r="AC27" s="95">
        <f t="shared" si="12"/>
        <v>16.958395773146503</v>
      </c>
      <c r="AD27" s="19"/>
      <c r="AE27" s="45"/>
      <c r="AG27" s="57"/>
      <c r="AH27" s="57"/>
    </row>
    <row r="28" spans="1:34">
      <c r="A28" s="3"/>
      <c r="B28" s="5" t="s">
        <v>18</v>
      </c>
      <c r="C28" s="39">
        <f t="shared" si="6"/>
        <v>62424</v>
      </c>
      <c r="D28" s="35">
        <f t="shared" si="13"/>
        <v>62424</v>
      </c>
      <c r="E28" s="35">
        <v>32424</v>
      </c>
      <c r="F28" s="35"/>
      <c r="G28" s="35">
        <v>30000</v>
      </c>
      <c r="H28" s="35"/>
      <c r="I28" s="35"/>
      <c r="J28" s="35"/>
      <c r="K28" s="35"/>
      <c r="L28" s="35"/>
      <c r="M28" s="35"/>
      <c r="N28" s="35"/>
      <c r="O28" s="35"/>
      <c r="P28" s="35">
        <f t="shared" si="14"/>
        <v>13389</v>
      </c>
      <c r="Q28" s="39">
        <f t="shared" si="15"/>
        <v>13389</v>
      </c>
      <c r="R28" s="223">
        <v>6689</v>
      </c>
      <c r="S28" s="39"/>
      <c r="T28" s="223">
        <v>6700</v>
      </c>
      <c r="U28" s="39"/>
      <c r="V28" s="39"/>
      <c r="W28" s="39"/>
      <c r="X28" s="39"/>
      <c r="Y28" s="39"/>
      <c r="Z28" s="39"/>
      <c r="AA28" s="39"/>
      <c r="AB28" s="39"/>
      <c r="AC28" s="95">
        <f t="shared" si="12"/>
        <v>21.448481353325644</v>
      </c>
      <c r="AD28" s="19"/>
      <c r="AE28" s="45"/>
      <c r="AG28" s="57"/>
    </row>
    <row r="29" spans="1:34">
      <c r="A29" s="3"/>
      <c r="B29" s="5" t="s">
        <v>19</v>
      </c>
      <c r="C29" s="39">
        <f t="shared" si="6"/>
        <v>56730</v>
      </c>
      <c r="D29" s="35">
        <f t="shared" si="13"/>
        <v>56730</v>
      </c>
      <c r="E29" s="35">
        <v>36730</v>
      </c>
      <c r="F29" s="35"/>
      <c r="G29" s="35">
        <v>20000</v>
      </c>
      <c r="H29" s="35"/>
      <c r="I29" s="35"/>
      <c r="J29" s="35"/>
      <c r="K29" s="35"/>
      <c r="L29" s="35"/>
      <c r="M29" s="35"/>
      <c r="N29" s="35"/>
      <c r="O29" s="35"/>
      <c r="P29" s="35">
        <f t="shared" si="14"/>
        <v>15997</v>
      </c>
      <c r="Q29" s="39">
        <f t="shared" si="15"/>
        <v>15997</v>
      </c>
      <c r="R29" s="223">
        <v>15467</v>
      </c>
      <c r="S29" s="39"/>
      <c r="T29" s="223">
        <v>530</v>
      </c>
      <c r="U29" s="39"/>
      <c r="V29" s="39"/>
      <c r="W29" s="39"/>
      <c r="X29" s="39"/>
      <c r="Y29" s="39"/>
      <c r="Z29" s="39"/>
      <c r="AA29" s="39"/>
      <c r="AB29" s="39"/>
      <c r="AC29" s="95">
        <f t="shared" si="12"/>
        <v>28.198484047241319</v>
      </c>
      <c r="AD29" s="19"/>
      <c r="AE29" s="45"/>
      <c r="AG29" s="57"/>
    </row>
    <row r="30" spans="1:34">
      <c r="A30" s="3"/>
      <c r="B30" s="5" t="s">
        <v>20</v>
      </c>
      <c r="C30" s="39">
        <f t="shared" si="6"/>
        <v>52820</v>
      </c>
      <c r="D30" s="35">
        <f t="shared" si="13"/>
        <v>52820</v>
      </c>
      <c r="E30" s="35">
        <v>37820</v>
      </c>
      <c r="F30" s="35"/>
      <c r="G30" s="35">
        <v>15000</v>
      </c>
      <c r="H30" s="35"/>
      <c r="I30" s="35"/>
      <c r="J30" s="35"/>
      <c r="K30" s="35"/>
      <c r="L30" s="35"/>
      <c r="M30" s="35"/>
      <c r="N30" s="35"/>
      <c r="O30" s="35"/>
      <c r="P30" s="35">
        <f t="shared" si="14"/>
        <v>13607</v>
      </c>
      <c r="Q30" s="39">
        <f t="shared" si="15"/>
        <v>13607</v>
      </c>
      <c r="R30" s="223">
        <v>7034</v>
      </c>
      <c r="S30" s="39"/>
      <c r="T30" s="223">
        <v>6573</v>
      </c>
      <c r="U30" s="39"/>
      <c r="V30" s="39"/>
      <c r="W30" s="39"/>
      <c r="X30" s="39"/>
      <c r="Y30" s="39"/>
      <c r="Z30" s="39"/>
      <c r="AA30" s="39"/>
      <c r="AB30" s="39"/>
      <c r="AC30" s="95">
        <f t="shared" si="12"/>
        <v>25.76107535024612</v>
      </c>
      <c r="AD30" s="19"/>
      <c r="AE30" s="45"/>
      <c r="AG30" s="57"/>
    </row>
    <row r="31" spans="1:34">
      <c r="A31" s="16" t="s">
        <v>21</v>
      </c>
      <c r="B31" s="2" t="s">
        <v>22</v>
      </c>
      <c r="C31" s="34">
        <f t="shared" si="6"/>
        <v>8164298.0608534319</v>
      </c>
      <c r="D31" s="34">
        <f>D32</f>
        <v>3478005.6935064932</v>
      </c>
      <c r="E31" s="34">
        <f t="shared" ref="E31:AB31" si="16">E32</f>
        <v>958934</v>
      </c>
      <c r="F31" s="34">
        <f t="shared" si="16"/>
        <v>2085057.6935064935</v>
      </c>
      <c r="G31" s="34">
        <f t="shared" si="16"/>
        <v>434014</v>
      </c>
      <c r="H31" s="34">
        <f t="shared" si="16"/>
        <v>0</v>
      </c>
      <c r="I31" s="34">
        <f t="shared" si="16"/>
        <v>4686292.3673469387</v>
      </c>
      <c r="J31" s="34">
        <f t="shared" si="16"/>
        <v>4484142.3673469387</v>
      </c>
      <c r="K31" s="34">
        <f t="shared" si="16"/>
        <v>4127360</v>
      </c>
      <c r="L31" s="34">
        <f t="shared" si="16"/>
        <v>95317</v>
      </c>
      <c r="M31" s="34">
        <f t="shared" si="16"/>
        <v>46640.36734693878</v>
      </c>
      <c r="N31" s="34">
        <f t="shared" si="16"/>
        <v>214825</v>
      </c>
      <c r="O31" s="34">
        <f t="shared" si="16"/>
        <v>202150</v>
      </c>
      <c r="P31" s="34">
        <f t="shared" si="16"/>
        <v>2983194</v>
      </c>
      <c r="Q31" s="34">
        <f t="shared" si="16"/>
        <v>923399</v>
      </c>
      <c r="R31" s="34">
        <f t="shared" si="16"/>
        <v>200580</v>
      </c>
      <c r="S31" s="34">
        <f t="shared" si="16"/>
        <v>577513</v>
      </c>
      <c r="T31" s="34">
        <f t="shared" si="16"/>
        <v>145306</v>
      </c>
      <c r="U31" s="34">
        <f t="shared" si="16"/>
        <v>0</v>
      </c>
      <c r="V31" s="34">
        <f t="shared" si="16"/>
        <v>2059795</v>
      </c>
      <c r="W31" s="34">
        <f t="shared" si="16"/>
        <v>2059795</v>
      </c>
      <c r="X31" s="34">
        <f t="shared" si="16"/>
        <v>1896465</v>
      </c>
      <c r="Y31" s="34">
        <f t="shared" si="16"/>
        <v>53371</v>
      </c>
      <c r="Z31" s="34">
        <f t="shared" si="16"/>
        <v>6028</v>
      </c>
      <c r="AA31" s="34">
        <f t="shared" si="16"/>
        <v>103931</v>
      </c>
      <c r="AB31" s="34">
        <f t="shared" si="16"/>
        <v>0</v>
      </c>
      <c r="AC31" s="94">
        <f t="shared" si="12"/>
        <v>36.539503797686685</v>
      </c>
      <c r="AD31" s="20">
        <v>0</v>
      </c>
      <c r="AE31" s="44">
        <v>0</v>
      </c>
    </row>
    <row r="32" spans="1:34">
      <c r="A32" s="3"/>
      <c r="B32" s="5" t="s">
        <v>23</v>
      </c>
      <c r="C32" s="39">
        <f t="shared" si="6"/>
        <v>8164298.0608534319</v>
      </c>
      <c r="D32" s="35">
        <f>SUM(E32:H32)</f>
        <v>3478005.6935064932</v>
      </c>
      <c r="E32" s="35">
        <f t="shared" ref="E32:O32" si="17">E34</f>
        <v>958934</v>
      </c>
      <c r="F32" s="35">
        <f t="shared" si="17"/>
        <v>2085057.6935064935</v>
      </c>
      <c r="G32" s="35">
        <v>434014</v>
      </c>
      <c r="H32" s="35">
        <f t="shared" si="17"/>
        <v>0</v>
      </c>
      <c r="I32" s="39">
        <f t="shared" ref="I32" si="18">J32+O32</f>
        <v>4686292.3673469387</v>
      </c>
      <c r="J32" s="39">
        <f t="shared" ref="J32" si="19">SUM(K32:N32)</f>
        <v>4484142.3673469387</v>
      </c>
      <c r="K32" s="35">
        <f t="shared" si="17"/>
        <v>4127360</v>
      </c>
      <c r="L32" s="35">
        <f t="shared" ref="L32:N32" si="20">L34</f>
        <v>95317</v>
      </c>
      <c r="M32" s="35">
        <f t="shared" si="20"/>
        <v>46640.36734693878</v>
      </c>
      <c r="N32" s="35">
        <f t="shared" si="20"/>
        <v>214825</v>
      </c>
      <c r="O32" s="35">
        <f t="shared" si="17"/>
        <v>202150</v>
      </c>
      <c r="P32" s="35">
        <f t="shared" ref="P32" si="21">Q32+V32</f>
        <v>2983194</v>
      </c>
      <c r="Q32" s="39">
        <f t="shared" ref="Q32" si="22">R32+S32+T32+U32</f>
        <v>923399</v>
      </c>
      <c r="R32" s="39">
        <f>R34</f>
        <v>200580</v>
      </c>
      <c r="S32" s="39">
        <f>S34</f>
        <v>577513</v>
      </c>
      <c r="T32" s="223">
        <v>145306</v>
      </c>
      <c r="U32" s="39">
        <f t="shared" ref="U32:AB32" si="23">U34</f>
        <v>0</v>
      </c>
      <c r="V32" s="39">
        <f t="shared" si="23"/>
        <v>2059795</v>
      </c>
      <c r="W32" s="39">
        <f t="shared" si="23"/>
        <v>2059795</v>
      </c>
      <c r="X32" s="39">
        <f t="shared" si="23"/>
        <v>1896465</v>
      </c>
      <c r="Y32" s="39">
        <f t="shared" si="23"/>
        <v>53371</v>
      </c>
      <c r="Z32" s="39">
        <f t="shared" si="23"/>
        <v>6028</v>
      </c>
      <c r="AA32" s="39">
        <f t="shared" si="23"/>
        <v>103931</v>
      </c>
      <c r="AB32" s="39">
        <f t="shared" si="23"/>
        <v>0</v>
      </c>
      <c r="AC32" s="95">
        <f t="shared" si="12"/>
        <v>36.539503797686685</v>
      </c>
      <c r="AD32" s="19"/>
      <c r="AE32" s="45"/>
    </row>
    <row r="33" spans="1:33">
      <c r="A33" s="17"/>
      <c r="B33" s="18" t="s">
        <v>24</v>
      </c>
      <c r="C33" s="36"/>
      <c r="D33" s="36"/>
      <c r="E33" s="36">
        <v>0</v>
      </c>
      <c r="F33" s="36">
        <v>0</v>
      </c>
      <c r="G33" s="36"/>
      <c r="H33" s="36"/>
      <c r="I33" s="36"/>
      <c r="J33" s="36"/>
      <c r="K33" s="36"/>
      <c r="L33" s="36"/>
      <c r="M33" s="36"/>
      <c r="N33" s="36"/>
      <c r="O33" s="36"/>
      <c r="P33" s="36"/>
      <c r="Q33" s="36"/>
      <c r="R33" s="36"/>
      <c r="S33" s="36"/>
      <c r="T33" s="36"/>
      <c r="U33" s="36"/>
      <c r="V33" s="36"/>
      <c r="W33" s="36"/>
      <c r="X33" s="36"/>
      <c r="Y33" s="36"/>
      <c r="Z33" s="36"/>
      <c r="AA33" s="36"/>
      <c r="AB33" s="36"/>
      <c r="AC33" s="96"/>
      <c r="AD33" s="46"/>
      <c r="AE33" s="47"/>
    </row>
    <row r="34" spans="1:33">
      <c r="A34" s="15"/>
      <c r="B34" s="16" t="s">
        <v>25</v>
      </c>
      <c r="C34" s="34">
        <f>C35+C48</f>
        <v>7730284.0608534319</v>
      </c>
      <c r="D34" s="34">
        <f>D35+D48</f>
        <v>3043991.6935064937</v>
      </c>
      <c r="E34" s="34">
        <f t="shared" ref="E34:O34" si="24">E35+E48</f>
        <v>958934</v>
      </c>
      <c r="F34" s="34">
        <f t="shared" si="24"/>
        <v>2085057.6935064935</v>
      </c>
      <c r="G34" s="34">
        <f t="shared" si="24"/>
        <v>0</v>
      </c>
      <c r="H34" s="34">
        <f t="shared" si="24"/>
        <v>0</v>
      </c>
      <c r="I34" s="34">
        <f t="shared" ref="I34:I51" si="25">J34+O34</f>
        <v>4686292.3673469387</v>
      </c>
      <c r="J34" s="34">
        <f t="shared" ref="J34:J51" si="26">SUM(K34:N34)</f>
        <v>4484142.3673469387</v>
      </c>
      <c r="K34" s="34">
        <f t="shared" si="24"/>
        <v>4127360</v>
      </c>
      <c r="L34" s="34">
        <f t="shared" ref="L34:N34" si="27">L35+L48</f>
        <v>95317</v>
      </c>
      <c r="M34" s="34">
        <f t="shared" si="27"/>
        <v>46640.36734693878</v>
      </c>
      <c r="N34" s="34">
        <f t="shared" si="27"/>
        <v>214825</v>
      </c>
      <c r="O34" s="34">
        <f t="shared" si="24"/>
        <v>202150</v>
      </c>
      <c r="P34" s="34">
        <f t="shared" ref="P34:AB34" si="28">P35+P48</f>
        <v>2837888</v>
      </c>
      <c r="Q34" s="34">
        <f t="shared" si="28"/>
        <v>778093</v>
      </c>
      <c r="R34" s="34">
        <f t="shared" si="28"/>
        <v>200580</v>
      </c>
      <c r="S34" s="34">
        <f t="shared" si="28"/>
        <v>577513</v>
      </c>
      <c r="T34" s="34">
        <f t="shared" si="28"/>
        <v>0</v>
      </c>
      <c r="U34" s="34">
        <f t="shared" si="28"/>
        <v>0</v>
      </c>
      <c r="V34" s="34">
        <f t="shared" si="28"/>
        <v>2059795</v>
      </c>
      <c r="W34" s="34">
        <f t="shared" si="28"/>
        <v>2059795</v>
      </c>
      <c r="X34" s="34">
        <f t="shared" si="28"/>
        <v>1896465</v>
      </c>
      <c r="Y34" s="34">
        <f t="shared" si="28"/>
        <v>53371</v>
      </c>
      <c r="Z34" s="34">
        <f t="shared" si="28"/>
        <v>6028</v>
      </c>
      <c r="AA34" s="34">
        <f t="shared" si="28"/>
        <v>103931</v>
      </c>
      <c r="AB34" s="34">
        <f t="shared" si="28"/>
        <v>0</v>
      </c>
      <c r="AC34" s="93"/>
      <c r="AD34" s="20"/>
      <c r="AE34" s="44"/>
    </row>
    <row r="35" spans="1:33">
      <c r="A35" s="24" t="s">
        <v>26</v>
      </c>
      <c r="B35" s="25" t="s">
        <v>27</v>
      </c>
      <c r="C35" s="37">
        <f>C36+C37</f>
        <v>7669621.0608534319</v>
      </c>
      <c r="D35" s="37">
        <f>D36+D37</f>
        <v>2983328.6935064937</v>
      </c>
      <c r="E35" s="37">
        <f t="shared" ref="E35:O35" si="29">E36+E37</f>
        <v>912441</v>
      </c>
      <c r="F35" s="37">
        <f t="shared" si="29"/>
        <v>2070887.6935064935</v>
      </c>
      <c r="G35" s="37">
        <f t="shared" si="29"/>
        <v>0</v>
      </c>
      <c r="H35" s="37">
        <f t="shared" si="29"/>
        <v>0</v>
      </c>
      <c r="I35" s="37">
        <f t="shared" si="25"/>
        <v>4686292.3673469387</v>
      </c>
      <c r="J35" s="37">
        <f t="shared" si="26"/>
        <v>4484142.3673469387</v>
      </c>
      <c r="K35" s="37">
        <f t="shared" si="29"/>
        <v>4127360</v>
      </c>
      <c r="L35" s="37">
        <f t="shared" ref="L35:N35" si="30">L36+L37</f>
        <v>95317</v>
      </c>
      <c r="M35" s="37">
        <f t="shared" si="30"/>
        <v>46640.36734693878</v>
      </c>
      <c r="N35" s="37">
        <f t="shared" si="30"/>
        <v>214825</v>
      </c>
      <c r="O35" s="37">
        <f t="shared" si="29"/>
        <v>202150</v>
      </c>
      <c r="P35" s="37">
        <f>P36+P37</f>
        <v>2812309</v>
      </c>
      <c r="Q35" s="37">
        <f>Q36+Q37</f>
        <v>752514</v>
      </c>
      <c r="R35" s="37">
        <f>R36+R37</f>
        <v>189171</v>
      </c>
      <c r="S35" s="37">
        <f t="shared" ref="S35:AB35" si="31">S36+S37</f>
        <v>563343</v>
      </c>
      <c r="T35" s="37">
        <f t="shared" si="31"/>
        <v>0</v>
      </c>
      <c r="U35" s="37">
        <f t="shared" si="31"/>
        <v>0</v>
      </c>
      <c r="V35" s="37">
        <f t="shared" si="31"/>
        <v>2059795</v>
      </c>
      <c r="W35" s="37">
        <f t="shared" si="31"/>
        <v>2059795</v>
      </c>
      <c r="X35" s="37">
        <f t="shared" si="31"/>
        <v>1896465</v>
      </c>
      <c r="Y35" s="37">
        <f t="shared" si="31"/>
        <v>53371</v>
      </c>
      <c r="Z35" s="37">
        <f t="shared" si="31"/>
        <v>6028</v>
      </c>
      <c r="AA35" s="37">
        <f t="shared" si="31"/>
        <v>103931</v>
      </c>
      <c r="AB35" s="37">
        <f t="shared" si="31"/>
        <v>0</v>
      </c>
      <c r="AC35" s="97">
        <f t="shared" ref="AC35:AC98" si="32">P35/C35*100</f>
        <v>36.668161017163243</v>
      </c>
      <c r="AD35" s="48"/>
      <c r="AE35" s="49"/>
    </row>
    <row r="36" spans="1:33">
      <c r="A36" s="15" t="s">
        <v>8</v>
      </c>
      <c r="B36" s="2" t="s">
        <v>28</v>
      </c>
      <c r="C36" s="58">
        <f>C180+C202+C229</f>
        <v>12096</v>
      </c>
      <c r="D36" s="58">
        <f>D180+D202+D229</f>
        <v>12096</v>
      </c>
      <c r="E36" s="58">
        <f t="shared" ref="E36:O36" si="33">E180+E202+E229</f>
        <v>0</v>
      </c>
      <c r="F36" s="58">
        <f t="shared" si="33"/>
        <v>12096</v>
      </c>
      <c r="G36" s="58">
        <f t="shared" si="33"/>
        <v>0</v>
      </c>
      <c r="H36" s="58">
        <f t="shared" si="33"/>
        <v>0</v>
      </c>
      <c r="I36" s="39">
        <f t="shared" si="25"/>
        <v>0</v>
      </c>
      <c r="J36" s="39">
        <f t="shared" si="26"/>
        <v>0</v>
      </c>
      <c r="K36" s="58">
        <f t="shared" si="33"/>
        <v>0</v>
      </c>
      <c r="L36" s="58">
        <f t="shared" ref="L36:N36" si="34">L180+L202+L229</f>
        <v>0</v>
      </c>
      <c r="M36" s="58">
        <f t="shared" si="34"/>
        <v>0</v>
      </c>
      <c r="N36" s="58">
        <f t="shared" si="34"/>
        <v>0</v>
      </c>
      <c r="O36" s="58">
        <f t="shared" si="33"/>
        <v>0</v>
      </c>
      <c r="P36" s="58">
        <f t="shared" ref="P36:AB36" si="35">P180+P202+P229</f>
        <v>596</v>
      </c>
      <c r="Q36" s="221">
        <f t="shared" si="35"/>
        <v>596</v>
      </c>
      <c r="R36" s="221">
        <f t="shared" si="35"/>
        <v>0</v>
      </c>
      <c r="S36" s="221">
        <f t="shared" si="35"/>
        <v>596</v>
      </c>
      <c r="T36" s="221">
        <f t="shared" si="35"/>
        <v>0</v>
      </c>
      <c r="U36" s="221">
        <f t="shared" si="35"/>
        <v>0</v>
      </c>
      <c r="V36" s="221">
        <f t="shared" si="35"/>
        <v>0</v>
      </c>
      <c r="W36" s="221">
        <f t="shared" si="35"/>
        <v>0</v>
      </c>
      <c r="X36" s="221">
        <f t="shared" si="35"/>
        <v>0</v>
      </c>
      <c r="Y36" s="221">
        <f t="shared" si="35"/>
        <v>0</v>
      </c>
      <c r="Z36" s="221">
        <f t="shared" si="35"/>
        <v>0</v>
      </c>
      <c r="AA36" s="221">
        <f t="shared" si="35"/>
        <v>0</v>
      </c>
      <c r="AB36" s="221">
        <f t="shared" si="35"/>
        <v>0</v>
      </c>
      <c r="AC36" s="94">
        <f t="shared" si="32"/>
        <v>4.9272486772486772</v>
      </c>
      <c r="AD36" s="20">
        <v>0</v>
      </c>
      <c r="AE36" s="44">
        <v>0</v>
      </c>
    </row>
    <row r="37" spans="1:33">
      <c r="A37" s="15" t="s">
        <v>21</v>
      </c>
      <c r="B37" s="2" t="s">
        <v>29</v>
      </c>
      <c r="C37" s="34">
        <f t="shared" ref="C37:H37" si="36">C56+C65+C74+C182+C205+C231+C251+C288+C299+C304+C315+C321+C333</f>
        <v>7657525.0608534319</v>
      </c>
      <c r="D37" s="34">
        <f t="shared" si="36"/>
        <v>2971232.6935064937</v>
      </c>
      <c r="E37" s="34">
        <f t="shared" si="36"/>
        <v>912441</v>
      </c>
      <c r="F37" s="34">
        <f t="shared" si="36"/>
        <v>2058791.6935064935</v>
      </c>
      <c r="G37" s="34">
        <f t="shared" si="36"/>
        <v>0</v>
      </c>
      <c r="H37" s="34">
        <f t="shared" si="36"/>
        <v>0</v>
      </c>
      <c r="I37" s="39">
        <f t="shared" si="25"/>
        <v>4686292.3673469387</v>
      </c>
      <c r="J37" s="39">
        <f t="shared" si="26"/>
        <v>4484142.3673469387</v>
      </c>
      <c r="K37" s="34">
        <f>K56+K65+K74+K182+K205+K231+K251+K288+K299+K304+K315+K321+K333</f>
        <v>4127360</v>
      </c>
      <c r="L37" s="34">
        <f>L56+L65+L74+L182+L205+L231+L251+L288+L299+L304+L315+L321+L333</f>
        <v>95317</v>
      </c>
      <c r="M37" s="34">
        <f>M56+M65+M74+M182+M205+M231+M251+M288+M299+M304+M315+M321+M333</f>
        <v>46640.36734693878</v>
      </c>
      <c r="N37" s="34">
        <f>N56+N65+N74+N182+N205+N231+N251+N288+N299+N304+N315+N321+N333</f>
        <v>214825</v>
      </c>
      <c r="O37" s="34">
        <f>O56+O65+O74+O182+O205+O231+O251+O288+O299+O304+O315+O321+O333</f>
        <v>202150</v>
      </c>
      <c r="P37" s="34">
        <f>P56+P65+P74+P182+P205+P231+P251+P288+P299+P304+P315+P321+P333+2909</f>
        <v>2811713</v>
      </c>
      <c r="Q37" s="34">
        <f>Q56+Q65+Q74+Q182+Q205+Q231+Q251+Q288+Q299+Q304+Q315+Q321+Q333+2909</f>
        <v>751918</v>
      </c>
      <c r="R37" s="34">
        <f>R56+R65+R74+R182+R205+R231+R251+R288+R299+R304+R315+R321+R333+2909</f>
        <v>189171</v>
      </c>
      <c r="S37" s="34">
        <f>S56+S65+S74+S182+S205+S231+S251+S288+S299+S304+S315+S321+S333</f>
        <v>562747</v>
      </c>
      <c r="T37" s="34">
        <f t="shared" ref="T37:AB37" si="37">T56+T65+T74+T182+T205+T231+T251+T288+T299+T304+T315+T321+T333</f>
        <v>0</v>
      </c>
      <c r="U37" s="34">
        <f t="shared" si="37"/>
        <v>0</v>
      </c>
      <c r="V37" s="34">
        <f t="shared" si="37"/>
        <v>2059795</v>
      </c>
      <c r="W37" s="34">
        <f t="shared" si="37"/>
        <v>2059795</v>
      </c>
      <c r="X37" s="34">
        <f t="shared" si="37"/>
        <v>1896465</v>
      </c>
      <c r="Y37" s="34">
        <f t="shared" si="37"/>
        <v>53371</v>
      </c>
      <c r="Z37" s="34">
        <f t="shared" si="37"/>
        <v>6028</v>
      </c>
      <c r="AA37" s="34">
        <f t="shared" si="37"/>
        <v>103931</v>
      </c>
      <c r="AB37" s="34">
        <f t="shared" si="37"/>
        <v>0</v>
      </c>
      <c r="AC37" s="94">
        <f t="shared" si="32"/>
        <v>36.718299681106551</v>
      </c>
      <c r="AD37" s="20">
        <v>0</v>
      </c>
      <c r="AE37" s="44">
        <v>0</v>
      </c>
    </row>
    <row r="38" spans="1:33">
      <c r="A38" s="20" t="s">
        <v>30</v>
      </c>
      <c r="B38" s="2" t="s">
        <v>31</v>
      </c>
      <c r="C38" s="34">
        <f t="shared" ref="C38:H38" si="38">C57+C66+C75+C183+C206+C232+C252+C289+C305+C316+C322</f>
        <v>2362431</v>
      </c>
      <c r="D38" s="34">
        <f t="shared" si="38"/>
        <v>1464281</v>
      </c>
      <c r="E38" s="34">
        <f t="shared" si="38"/>
        <v>640657</v>
      </c>
      <c r="F38" s="34">
        <f t="shared" si="38"/>
        <v>823624</v>
      </c>
      <c r="G38" s="34">
        <f t="shared" si="38"/>
        <v>0</v>
      </c>
      <c r="H38" s="34">
        <f t="shared" si="38"/>
        <v>0</v>
      </c>
      <c r="I38" s="39">
        <f t="shared" si="25"/>
        <v>898150</v>
      </c>
      <c r="J38" s="39">
        <f t="shared" si="26"/>
        <v>696000</v>
      </c>
      <c r="K38" s="34">
        <f t="shared" ref="K38:AB38" si="39">K57+K66+K75+K183+K206+K232+K252+K289+K305+K316+K322</f>
        <v>696000</v>
      </c>
      <c r="L38" s="34">
        <f t="shared" si="39"/>
        <v>0</v>
      </c>
      <c r="M38" s="34">
        <f t="shared" si="39"/>
        <v>0</v>
      </c>
      <c r="N38" s="34">
        <f t="shared" si="39"/>
        <v>0</v>
      </c>
      <c r="O38" s="34">
        <f t="shared" si="39"/>
        <v>202150</v>
      </c>
      <c r="P38" s="34">
        <f t="shared" si="39"/>
        <v>435791</v>
      </c>
      <c r="Q38" s="34">
        <f t="shared" si="39"/>
        <v>264351</v>
      </c>
      <c r="R38" s="34">
        <f t="shared" si="39"/>
        <v>112269</v>
      </c>
      <c r="S38" s="34">
        <f t="shared" si="39"/>
        <v>152082</v>
      </c>
      <c r="T38" s="34">
        <f t="shared" si="39"/>
        <v>0</v>
      </c>
      <c r="U38" s="34">
        <f t="shared" si="39"/>
        <v>0</v>
      </c>
      <c r="V38" s="34">
        <f t="shared" si="39"/>
        <v>171440</v>
      </c>
      <c r="W38" s="34">
        <f t="shared" si="39"/>
        <v>171440</v>
      </c>
      <c r="X38" s="34">
        <f t="shared" si="39"/>
        <v>171440</v>
      </c>
      <c r="Y38" s="34">
        <f t="shared" si="39"/>
        <v>0</v>
      </c>
      <c r="Z38" s="34">
        <f t="shared" si="39"/>
        <v>0</v>
      </c>
      <c r="AA38" s="34">
        <f t="shared" si="39"/>
        <v>0</v>
      </c>
      <c r="AB38" s="34">
        <f t="shared" si="39"/>
        <v>0</v>
      </c>
      <c r="AC38" s="94">
        <f t="shared" si="32"/>
        <v>18.446718655486656</v>
      </c>
      <c r="AD38" s="20">
        <v>0</v>
      </c>
      <c r="AE38" s="44">
        <v>0</v>
      </c>
      <c r="AG38" s="57"/>
    </row>
    <row r="39" spans="1:33">
      <c r="A39" s="17" t="s">
        <v>52</v>
      </c>
      <c r="B39" s="18" t="s">
        <v>32</v>
      </c>
      <c r="C39" s="36">
        <f>C67+C76+C184+C207+C233+C253+C290+C306+C323</f>
        <v>2117378</v>
      </c>
      <c r="D39" s="36">
        <f>D67+D76+D184+D207+D233+D253+D290+D306+D323</f>
        <v>1219228</v>
      </c>
      <c r="E39" s="36">
        <f t="shared" ref="E39:O39" si="40">E67+E76+E184+E207+E233+E253+E290+E306+E323</f>
        <v>563083</v>
      </c>
      <c r="F39" s="36">
        <f t="shared" si="40"/>
        <v>656145</v>
      </c>
      <c r="G39" s="36">
        <f t="shared" si="40"/>
        <v>0</v>
      </c>
      <c r="H39" s="36">
        <f t="shared" si="40"/>
        <v>0</v>
      </c>
      <c r="I39" s="39">
        <f t="shared" si="25"/>
        <v>898150</v>
      </c>
      <c r="J39" s="39">
        <f t="shared" si="26"/>
        <v>696000</v>
      </c>
      <c r="K39" s="36">
        <f t="shared" si="40"/>
        <v>696000</v>
      </c>
      <c r="L39" s="36">
        <f t="shared" ref="L39:N39" si="41">L67+L76+L184+L207+L233+L253+L290+L306+L323</f>
        <v>0</v>
      </c>
      <c r="M39" s="36">
        <f t="shared" si="41"/>
        <v>0</v>
      </c>
      <c r="N39" s="36">
        <f t="shared" si="41"/>
        <v>0</v>
      </c>
      <c r="O39" s="36">
        <f t="shared" si="40"/>
        <v>202150</v>
      </c>
      <c r="P39" s="36">
        <f t="shared" ref="P39:AB39" si="42">P67+P76+P184+P207+P233+P253+P290+P306+P323</f>
        <v>346282</v>
      </c>
      <c r="Q39" s="36">
        <f t="shared" si="42"/>
        <v>174842</v>
      </c>
      <c r="R39" s="36">
        <f t="shared" si="42"/>
        <v>74252</v>
      </c>
      <c r="S39" s="36">
        <f t="shared" si="42"/>
        <v>100590</v>
      </c>
      <c r="T39" s="36">
        <f t="shared" si="42"/>
        <v>0</v>
      </c>
      <c r="U39" s="36">
        <f t="shared" si="42"/>
        <v>0</v>
      </c>
      <c r="V39" s="36">
        <f t="shared" si="42"/>
        <v>171440</v>
      </c>
      <c r="W39" s="36">
        <f t="shared" si="42"/>
        <v>171440</v>
      </c>
      <c r="X39" s="36">
        <f t="shared" si="42"/>
        <v>171440</v>
      </c>
      <c r="Y39" s="36">
        <f t="shared" si="42"/>
        <v>0</v>
      </c>
      <c r="Z39" s="36">
        <f t="shared" si="42"/>
        <v>0</v>
      </c>
      <c r="AA39" s="36">
        <f t="shared" si="42"/>
        <v>0</v>
      </c>
      <c r="AB39" s="36">
        <f t="shared" si="42"/>
        <v>0</v>
      </c>
      <c r="AC39" s="98">
        <f t="shared" si="32"/>
        <v>16.354283458126041</v>
      </c>
      <c r="AD39" s="46">
        <v>0</v>
      </c>
      <c r="AE39" s="47">
        <v>0</v>
      </c>
    </row>
    <row r="40" spans="1:33">
      <c r="A40" s="17" t="s">
        <v>46</v>
      </c>
      <c r="B40" s="18" t="s">
        <v>33</v>
      </c>
      <c r="C40" s="36">
        <f>C78+C191+C236+C262+C293+C309+C317+C326</f>
        <v>236529</v>
      </c>
      <c r="D40" s="36">
        <f>D78+D191+D236+D262+D293+D309+D317+D326</f>
        <v>236529</v>
      </c>
      <c r="E40" s="36">
        <f t="shared" ref="E40:O40" si="43">E78+E191+E236+E262+E293+E309+E317+E326</f>
        <v>69050</v>
      </c>
      <c r="F40" s="36">
        <f t="shared" si="43"/>
        <v>167479</v>
      </c>
      <c r="G40" s="36">
        <f t="shared" si="43"/>
        <v>0</v>
      </c>
      <c r="H40" s="36">
        <f t="shared" si="43"/>
        <v>0</v>
      </c>
      <c r="I40" s="39">
        <f t="shared" si="25"/>
        <v>0</v>
      </c>
      <c r="J40" s="39">
        <f t="shared" si="26"/>
        <v>0</v>
      </c>
      <c r="K40" s="36">
        <f t="shared" si="43"/>
        <v>0</v>
      </c>
      <c r="L40" s="36">
        <f t="shared" ref="L40:N40" si="44">L78+L191+L236+L262+L293+L309+L317+L326</f>
        <v>0</v>
      </c>
      <c r="M40" s="36">
        <f t="shared" si="44"/>
        <v>0</v>
      </c>
      <c r="N40" s="36">
        <f t="shared" si="44"/>
        <v>0</v>
      </c>
      <c r="O40" s="36">
        <f t="shared" si="43"/>
        <v>0</v>
      </c>
      <c r="P40" s="36">
        <f t="shared" ref="P40:AB40" si="45">P78+P191+P236+P262+P293+P309+P317+P326</f>
        <v>83131</v>
      </c>
      <c r="Q40" s="36">
        <f t="shared" si="45"/>
        <v>83131</v>
      </c>
      <c r="R40" s="36">
        <f t="shared" si="45"/>
        <v>31639</v>
      </c>
      <c r="S40" s="36">
        <f t="shared" si="45"/>
        <v>51492</v>
      </c>
      <c r="T40" s="36">
        <f t="shared" si="45"/>
        <v>0</v>
      </c>
      <c r="U40" s="36">
        <f t="shared" si="45"/>
        <v>0</v>
      </c>
      <c r="V40" s="36">
        <f t="shared" si="45"/>
        <v>0</v>
      </c>
      <c r="W40" s="36">
        <f t="shared" si="45"/>
        <v>0</v>
      </c>
      <c r="X40" s="36">
        <f t="shared" si="45"/>
        <v>0</v>
      </c>
      <c r="Y40" s="36">
        <f t="shared" si="45"/>
        <v>0</v>
      </c>
      <c r="Z40" s="36">
        <f t="shared" si="45"/>
        <v>0</v>
      </c>
      <c r="AA40" s="36">
        <f t="shared" si="45"/>
        <v>0</v>
      </c>
      <c r="AB40" s="36">
        <f t="shared" si="45"/>
        <v>0</v>
      </c>
      <c r="AC40" s="98">
        <f t="shared" si="32"/>
        <v>35.14621885688436</v>
      </c>
      <c r="AD40" s="46">
        <v>0</v>
      </c>
      <c r="AE40" s="47">
        <v>0</v>
      </c>
    </row>
    <row r="41" spans="1:33">
      <c r="A41" s="20" t="s">
        <v>34</v>
      </c>
      <c r="B41" s="2" t="s">
        <v>35</v>
      </c>
      <c r="C41" s="34">
        <f>C70+C100+C195+C209+C238+C266+C300+C311+C334</f>
        <v>4389905.0608534319</v>
      </c>
      <c r="D41" s="34">
        <f>D70+D100+D195+D209+D238+D266+D300+D311+D334</f>
        <v>975078.69350649347</v>
      </c>
      <c r="E41" s="34">
        <f t="shared" ref="E41:O41" si="46">E70+E100+E195+E209+E238+E266+E300+E311+E334</f>
        <v>261679</v>
      </c>
      <c r="F41" s="34">
        <f t="shared" si="46"/>
        <v>713399.69350649347</v>
      </c>
      <c r="G41" s="34">
        <f t="shared" si="46"/>
        <v>0</v>
      </c>
      <c r="H41" s="34">
        <f t="shared" si="46"/>
        <v>0</v>
      </c>
      <c r="I41" s="39">
        <f t="shared" si="25"/>
        <v>3414826.3673469387</v>
      </c>
      <c r="J41" s="39">
        <f t="shared" si="26"/>
        <v>3414826.3673469387</v>
      </c>
      <c r="K41" s="34">
        <f t="shared" si="46"/>
        <v>3058044</v>
      </c>
      <c r="L41" s="34">
        <f t="shared" ref="L41:N41" si="47">L70+L100+L195+L209+L238+L266+L300+L311+L334</f>
        <v>95317</v>
      </c>
      <c r="M41" s="34">
        <f t="shared" si="47"/>
        <v>46640.36734693878</v>
      </c>
      <c r="N41" s="34">
        <f t="shared" si="47"/>
        <v>214825</v>
      </c>
      <c r="O41" s="34">
        <f t="shared" si="46"/>
        <v>0</v>
      </c>
      <c r="P41" s="34">
        <f t="shared" ref="P41:AB41" si="48">P70+P100+P195+P209+P238+P266+P300+P311+P334</f>
        <v>2262655</v>
      </c>
      <c r="Q41" s="34">
        <f t="shared" si="48"/>
        <v>380970</v>
      </c>
      <c r="R41" s="34">
        <f t="shared" si="48"/>
        <v>71267</v>
      </c>
      <c r="S41" s="34">
        <f t="shared" si="48"/>
        <v>309703</v>
      </c>
      <c r="T41" s="34">
        <f t="shared" si="48"/>
        <v>0</v>
      </c>
      <c r="U41" s="34">
        <f t="shared" si="48"/>
        <v>0</v>
      </c>
      <c r="V41" s="34">
        <f t="shared" si="48"/>
        <v>1881685</v>
      </c>
      <c r="W41" s="34">
        <f t="shared" si="48"/>
        <v>1881685</v>
      </c>
      <c r="X41" s="34">
        <f t="shared" si="48"/>
        <v>1718355</v>
      </c>
      <c r="Y41" s="34">
        <f t="shared" si="48"/>
        <v>53371</v>
      </c>
      <c r="Z41" s="34">
        <f t="shared" si="48"/>
        <v>6028</v>
      </c>
      <c r="AA41" s="34">
        <f t="shared" si="48"/>
        <v>103931</v>
      </c>
      <c r="AB41" s="34">
        <f t="shared" si="48"/>
        <v>0</v>
      </c>
      <c r="AC41" s="94">
        <f t="shared" si="32"/>
        <v>51.54223083722276</v>
      </c>
      <c r="AD41" s="20"/>
      <c r="AE41" s="44"/>
      <c r="AG41" s="57"/>
    </row>
    <row r="42" spans="1:33">
      <c r="A42" s="46" t="s">
        <v>209</v>
      </c>
      <c r="B42" s="18" t="s">
        <v>210</v>
      </c>
      <c r="C42" s="36">
        <f>C267</f>
        <v>3222755</v>
      </c>
      <c r="D42" s="36">
        <f>D267</f>
        <v>267755</v>
      </c>
      <c r="E42" s="36">
        <f t="shared" ref="E42:O42" si="49">E267</f>
        <v>14692</v>
      </c>
      <c r="F42" s="36">
        <f t="shared" si="49"/>
        <v>253063</v>
      </c>
      <c r="G42" s="36">
        <f t="shared" si="49"/>
        <v>0</v>
      </c>
      <c r="H42" s="36">
        <f t="shared" si="49"/>
        <v>0</v>
      </c>
      <c r="I42" s="39">
        <f t="shared" si="25"/>
        <v>2955000</v>
      </c>
      <c r="J42" s="39">
        <f t="shared" si="26"/>
        <v>2955000</v>
      </c>
      <c r="K42" s="36">
        <f t="shared" si="49"/>
        <v>2955000</v>
      </c>
      <c r="L42" s="36">
        <f t="shared" ref="L42:N42" si="50">L267</f>
        <v>0</v>
      </c>
      <c r="M42" s="36">
        <f t="shared" si="50"/>
        <v>0</v>
      </c>
      <c r="N42" s="36">
        <f t="shared" si="50"/>
        <v>0</v>
      </c>
      <c r="O42" s="36">
        <f t="shared" si="49"/>
        <v>0</v>
      </c>
      <c r="P42" s="36">
        <f t="shared" ref="P42:AB42" si="51">P267</f>
        <v>1898802</v>
      </c>
      <c r="Q42" s="36">
        <f t="shared" si="51"/>
        <v>232443</v>
      </c>
      <c r="R42" s="36">
        <f t="shared" si="51"/>
        <v>0</v>
      </c>
      <c r="S42" s="36">
        <f t="shared" si="51"/>
        <v>232443</v>
      </c>
      <c r="T42" s="36">
        <f t="shared" si="51"/>
        <v>0</v>
      </c>
      <c r="U42" s="36">
        <f t="shared" si="51"/>
        <v>0</v>
      </c>
      <c r="V42" s="36">
        <f t="shared" si="51"/>
        <v>1666359</v>
      </c>
      <c r="W42" s="36">
        <f t="shared" si="51"/>
        <v>1666359</v>
      </c>
      <c r="X42" s="36">
        <f t="shared" si="51"/>
        <v>1666359</v>
      </c>
      <c r="Y42" s="36">
        <f t="shared" si="51"/>
        <v>0</v>
      </c>
      <c r="Z42" s="36">
        <f t="shared" si="51"/>
        <v>0</v>
      </c>
      <c r="AA42" s="36">
        <f t="shared" si="51"/>
        <v>0</v>
      </c>
      <c r="AB42" s="36">
        <f t="shared" si="51"/>
        <v>0</v>
      </c>
      <c r="AC42" s="98">
        <f t="shared" si="32"/>
        <v>58.918596045929647</v>
      </c>
      <c r="AD42" s="46"/>
      <c r="AE42" s="47"/>
      <c r="AG42" s="57"/>
    </row>
    <row r="43" spans="1:33">
      <c r="A43" s="17" t="s">
        <v>52</v>
      </c>
      <c r="B43" s="18" t="s">
        <v>32</v>
      </c>
      <c r="C43" s="36">
        <f>C71+C101+C196+C269+C301</f>
        <v>397545</v>
      </c>
      <c r="D43" s="36">
        <f>D71+D101+D196+D269+D301</f>
        <v>367545</v>
      </c>
      <c r="E43" s="36">
        <f t="shared" ref="E43:O43" si="52">E71+E101+E196+E269+E301</f>
        <v>160808</v>
      </c>
      <c r="F43" s="36">
        <f t="shared" si="52"/>
        <v>206737</v>
      </c>
      <c r="G43" s="36">
        <f t="shared" si="52"/>
        <v>0</v>
      </c>
      <c r="H43" s="36">
        <f t="shared" si="52"/>
        <v>0</v>
      </c>
      <c r="I43" s="39">
        <f t="shared" si="25"/>
        <v>30000</v>
      </c>
      <c r="J43" s="39">
        <f t="shared" si="26"/>
        <v>30000</v>
      </c>
      <c r="K43" s="36">
        <f t="shared" si="52"/>
        <v>30000</v>
      </c>
      <c r="L43" s="36">
        <f t="shared" ref="L43:N43" si="53">L71+L101+L196+L269+L301</f>
        <v>0</v>
      </c>
      <c r="M43" s="36">
        <f t="shared" si="53"/>
        <v>0</v>
      </c>
      <c r="N43" s="36">
        <f t="shared" si="53"/>
        <v>0</v>
      </c>
      <c r="O43" s="36">
        <f t="shared" si="52"/>
        <v>0</v>
      </c>
      <c r="P43" s="36">
        <f t="shared" ref="P43:AB43" si="54">P71+P101+P196+P269+P301</f>
        <v>141980</v>
      </c>
      <c r="Q43" s="36">
        <f t="shared" si="54"/>
        <v>111980</v>
      </c>
      <c r="R43" s="36">
        <f t="shared" si="54"/>
        <v>62670</v>
      </c>
      <c r="S43" s="36">
        <f t="shared" si="54"/>
        <v>49310</v>
      </c>
      <c r="T43" s="36">
        <f t="shared" si="54"/>
        <v>0</v>
      </c>
      <c r="U43" s="36">
        <f t="shared" si="54"/>
        <v>0</v>
      </c>
      <c r="V43" s="36">
        <f t="shared" si="54"/>
        <v>30000</v>
      </c>
      <c r="W43" s="36">
        <f t="shared" si="54"/>
        <v>30000</v>
      </c>
      <c r="X43" s="36">
        <f t="shared" si="54"/>
        <v>30000</v>
      </c>
      <c r="Y43" s="36">
        <f t="shared" si="54"/>
        <v>0</v>
      </c>
      <c r="Z43" s="36">
        <f t="shared" si="54"/>
        <v>0</v>
      </c>
      <c r="AA43" s="36">
        <f t="shared" si="54"/>
        <v>0</v>
      </c>
      <c r="AB43" s="36">
        <f t="shared" si="54"/>
        <v>0</v>
      </c>
      <c r="AC43" s="98">
        <f t="shared" si="32"/>
        <v>35.714195877196289</v>
      </c>
      <c r="AD43" s="46"/>
      <c r="AE43" s="47"/>
    </row>
    <row r="44" spans="1:33">
      <c r="A44" s="17" t="s">
        <v>46</v>
      </c>
      <c r="B44" s="18" t="s">
        <v>33</v>
      </c>
      <c r="C44" s="36">
        <f>C114+C210+C239+C275+C312+C335</f>
        <v>769605.06085343228</v>
      </c>
      <c r="D44" s="36">
        <f>D114+D210+D239+D275+D312+D335</f>
        <v>339778.69350649352</v>
      </c>
      <c r="E44" s="36">
        <f t="shared" ref="E44:O44" si="55">E114+E210+E239+E275+E312+E335</f>
        <v>86179</v>
      </c>
      <c r="F44" s="36">
        <f t="shared" si="55"/>
        <v>253599.6935064935</v>
      </c>
      <c r="G44" s="36">
        <f t="shared" si="55"/>
        <v>0</v>
      </c>
      <c r="H44" s="36">
        <f t="shared" si="55"/>
        <v>0</v>
      </c>
      <c r="I44" s="39">
        <f t="shared" si="25"/>
        <v>429826.36734693882</v>
      </c>
      <c r="J44" s="39">
        <f t="shared" si="26"/>
        <v>429826.36734693882</v>
      </c>
      <c r="K44" s="36">
        <f t="shared" si="55"/>
        <v>73044</v>
      </c>
      <c r="L44" s="36">
        <f t="shared" ref="L44:N44" si="56">L114+L210+L239+L275+L312+L335</f>
        <v>95317</v>
      </c>
      <c r="M44" s="36">
        <f t="shared" si="56"/>
        <v>46640.36734693878</v>
      </c>
      <c r="N44" s="36">
        <f t="shared" si="56"/>
        <v>214825</v>
      </c>
      <c r="O44" s="36">
        <f t="shared" si="55"/>
        <v>0</v>
      </c>
      <c r="P44" s="36">
        <f t="shared" ref="P44:AB44" si="57">P114+P210+P239+P275+P312+P335</f>
        <v>221873</v>
      </c>
      <c r="Q44" s="36">
        <f t="shared" si="57"/>
        <v>36547</v>
      </c>
      <c r="R44" s="36">
        <f t="shared" si="57"/>
        <v>8597</v>
      </c>
      <c r="S44" s="36">
        <f t="shared" si="57"/>
        <v>27950</v>
      </c>
      <c r="T44" s="36">
        <f t="shared" si="57"/>
        <v>0</v>
      </c>
      <c r="U44" s="36">
        <f t="shared" si="57"/>
        <v>0</v>
      </c>
      <c r="V44" s="36">
        <f t="shared" si="57"/>
        <v>185326</v>
      </c>
      <c r="W44" s="36">
        <f t="shared" si="57"/>
        <v>185326</v>
      </c>
      <c r="X44" s="36">
        <f t="shared" si="57"/>
        <v>21996</v>
      </c>
      <c r="Y44" s="36">
        <f t="shared" si="57"/>
        <v>53371</v>
      </c>
      <c r="Z44" s="36">
        <f t="shared" si="57"/>
        <v>6028</v>
      </c>
      <c r="AA44" s="36">
        <f t="shared" si="57"/>
        <v>103931</v>
      </c>
      <c r="AB44" s="36">
        <f t="shared" si="57"/>
        <v>0</v>
      </c>
      <c r="AC44" s="98">
        <f t="shared" si="32"/>
        <v>28.829462185963283</v>
      </c>
      <c r="AD44" s="46"/>
      <c r="AE44" s="47"/>
    </row>
    <row r="45" spans="1:33">
      <c r="A45" s="20" t="s">
        <v>36</v>
      </c>
      <c r="B45" s="2" t="s">
        <v>37</v>
      </c>
      <c r="C45" s="34">
        <f t="shared" ref="C45:H45" si="58">C61+C142+C198+C220+C245+C279+C295</f>
        <v>905189</v>
      </c>
      <c r="D45" s="34">
        <f t="shared" si="58"/>
        <v>531873</v>
      </c>
      <c r="E45" s="34">
        <f t="shared" si="58"/>
        <v>10105</v>
      </c>
      <c r="F45" s="34">
        <f t="shared" si="58"/>
        <v>521768</v>
      </c>
      <c r="G45" s="34">
        <f t="shared" si="58"/>
        <v>0</v>
      </c>
      <c r="H45" s="34">
        <f t="shared" si="58"/>
        <v>0</v>
      </c>
      <c r="I45" s="39">
        <f t="shared" si="25"/>
        <v>373316</v>
      </c>
      <c r="J45" s="39">
        <f t="shared" si="26"/>
        <v>373316</v>
      </c>
      <c r="K45" s="34">
        <f t="shared" ref="K45:AB45" si="59">K61+K142+K198+K220+K245+K279+K295</f>
        <v>373316</v>
      </c>
      <c r="L45" s="34">
        <f t="shared" si="59"/>
        <v>0</v>
      </c>
      <c r="M45" s="34">
        <f t="shared" si="59"/>
        <v>0</v>
      </c>
      <c r="N45" s="34">
        <f t="shared" si="59"/>
        <v>0</v>
      </c>
      <c r="O45" s="34">
        <f t="shared" si="59"/>
        <v>0</v>
      </c>
      <c r="P45" s="34">
        <f t="shared" si="59"/>
        <v>110358</v>
      </c>
      <c r="Q45" s="34">
        <f t="shared" si="59"/>
        <v>103688</v>
      </c>
      <c r="R45" s="34">
        <f t="shared" si="59"/>
        <v>2726</v>
      </c>
      <c r="S45" s="34">
        <f t="shared" si="59"/>
        <v>100962</v>
      </c>
      <c r="T45" s="34">
        <f t="shared" si="59"/>
        <v>0</v>
      </c>
      <c r="U45" s="34">
        <f t="shared" si="59"/>
        <v>0</v>
      </c>
      <c r="V45" s="34">
        <f t="shared" si="59"/>
        <v>6670</v>
      </c>
      <c r="W45" s="34">
        <f t="shared" si="59"/>
        <v>6670</v>
      </c>
      <c r="X45" s="34">
        <f t="shared" si="59"/>
        <v>6670</v>
      </c>
      <c r="Y45" s="34">
        <f t="shared" si="59"/>
        <v>0</v>
      </c>
      <c r="Z45" s="34">
        <f t="shared" si="59"/>
        <v>0</v>
      </c>
      <c r="AA45" s="34">
        <f t="shared" si="59"/>
        <v>0</v>
      </c>
      <c r="AB45" s="34">
        <f t="shared" si="59"/>
        <v>0</v>
      </c>
      <c r="AC45" s="94">
        <f t="shared" si="32"/>
        <v>12.191708030035716</v>
      </c>
      <c r="AD45" s="20"/>
      <c r="AE45" s="44"/>
    </row>
    <row r="46" spans="1:33">
      <c r="A46" s="17" t="s">
        <v>52</v>
      </c>
      <c r="B46" s="18" t="s">
        <v>32</v>
      </c>
      <c r="C46" s="36">
        <f>C143+C280</f>
        <v>702923</v>
      </c>
      <c r="D46" s="36">
        <f>D143+D280</f>
        <v>329607</v>
      </c>
      <c r="E46" s="36">
        <f t="shared" ref="E46:O46" si="60">E143+E280</f>
        <v>0</v>
      </c>
      <c r="F46" s="36">
        <f t="shared" si="60"/>
        <v>329607</v>
      </c>
      <c r="G46" s="36">
        <f t="shared" si="60"/>
        <v>0</v>
      </c>
      <c r="H46" s="36">
        <f t="shared" si="60"/>
        <v>0</v>
      </c>
      <c r="I46" s="39">
        <f t="shared" si="25"/>
        <v>373316</v>
      </c>
      <c r="J46" s="39">
        <f t="shared" si="26"/>
        <v>373316</v>
      </c>
      <c r="K46" s="36">
        <f t="shared" si="60"/>
        <v>373316</v>
      </c>
      <c r="L46" s="36">
        <f t="shared" ref="L46:N46" si="61">L143+L280</f>
        <v>0</v>
      </c>
      <c r="M46" s="36">
        <f t="shared" si="61"/>
        <v>0</v>
      </c>
      <c r="N46" s="36">
        <f t="shared" si="61"/>
        <v>0</v>
      </c>
      <c r="O46" s="36">
        <f t="shared" si="60"/>
        <v>0</v>
      </c>
      <c r="P46" s="36">
        <f t="shared" ref="P46:AB46" si="62">P143+P280</f>
        <v>46474</v>
      </c>
      <c r="Q46" s="36">
        <f t="shared" si="62"/>
        <v>39804</v>
      </c>
      <c r="R46" s="36">
        <f t="shared" si="62"/>
        <v>0</v>
      </c>
      <c r="S46" s="36">
        <f t="shared" si="62"/>
        <v>39804</v>
      </c>
      <c r="T46" s="36">
        <f t="shared" si="62"/>
        <v>0</v>
      </c>
      <c r="U46" s="36">
        <f t="shared" si="62"/>
        <v>0</v>
      </c>
      <c r="V46" s="36">
        <f t="shared" si="62"/>
        <v>6670</v>
      </c>
      <c r="W46" s="36">
        <f t="shared" si="62"/>
        <v>6670</v>
      </c>
      <c r="X46" s="36">
        <f t="shared" si="62"/>
        <v>6670</v>
      </c>
      <c r="Y46" s="36">
        <f t="shared" si="62"/>
        <v>0</v>
      </c>
      <c r="Z46" s="36">
        <f t="shared" si="62"/>
        <v>0</v>
      </c>
      <c r="AA46" s="36">
        <f t="shared" si="62"/>
        <v>0</v>
      </c>
      <c r="AB46" s="36">
        <f t="shared" si="62"/>
        <v>0</v>
      </c>
      <c r="AC46" s="98">
        <f t="shared" si="32"/>
        <v>6.6115349760926865</v>
      </c>
      <c r="AD46" s="46"/>
      <c r="AE46" s="47"/>
    </row>
    <row r="47" spans="1:33">
      <c r="A47" s="17" t="s">
        <v>46</v>
      </c>
      <c r="B47" s="18" t="s">
        <v>33</v>
      </c>
      <c r="C47" s="36">
        <f t="shared" ref="C47:H47" si="63">C62+C158+C199+C221+C246+C284+C296</f>
        <v>202266</v>
      </c>
      <c r="D47" s="36">
        <f t="shared" si="63"/>
        <v>202266</v>
      </c>
      <c r="E47" s="36">
        <f t="shared" si="63"/>
        <v>10105</v>
      </c>
      <c r="F47" s="36">
        <f t="shared" si="63"/>
        <v>192161</v>
      </c>
      <c r="G47" s="36">
        <f t="shared" si="63"/>
        <v>0</v>
      </c>
      <c r="H47" s="36">
        <f t="shared" si="63"/>
        <v>0</v>
      </c>
      <c r="I47" s="39">
        <f t="shared" si="25"/>
        <v>0</v>
      </c>
      <c r="J47" s="39">
        <f t="shared" si="26"/>
        <v>0</v>
      </c>
      <c r="K47" s="36">
        <f>K62+K158+K199+K221+K246+K284+K296</f>
        <v>0</v>
      </c>
      <c r="L47" s="36"/>
      <c r="M47" s="36"/>
      <c r="N47" s="36"/>
      <c r="O47" s="36">
        <f t="shared" ref="O47:AB47" si="64">O62+O158+O199+O221+O246+O284+O296</f>
        <v>0</v>
      </c>
      <c r="P47" s="36">
        <f t="shared" si="64"/>
        <v>63884</v>
      </c>
      <c r="Q47" s="36">
        <f t="shared" si="64"/>
        <v>63884</v>
      </c>
      <c r="R47" s="36">
        <f t="shared" si="64"/>
        <v>2726</v>
      </c>
      <c r="S47" s="36">
        <f t="shared" si="64"/>
        <v>61158</v>
      </c>
      <c r="T47" s="36">
        <f t="shared" si="64"/>
        <v>0</v>
      </c>
      <c r="U47" s="36">
        <f t="shared" si="64"/>
        <v>0</v>
      </c>
      <c r="V47" s="36">
        <f t="shared" si="64"/>
        <v>0</v>
      </c>
      <c r="W47" s="36">
        <f t="shared" si="64"/>
        <v>0</v>
      </c>
      <c r="X47" s="36">
        <f t="shared" si="64"/>
        <v>0</v>
      </c>
      <c r="Y47" s="36">
        <f t="shared" si="64"/>
        <v>0</v>
      </c>
      <c r="Z47" s="36">
        <f t="shared" si="64"/>
        <v>0</v>
      </c>
      <c r="AA47" s="36">
        <f t="shared" si="64"/>
        <v>0</v>
      </c>
      <c r="AB47" s="36">
        <f t="shared" si="64"/>
        <v>0</v>
      </c>
      <c r="AC47" s="96"/>
      <c r="AD47" s="46"/>
      <c r="AE47" s="47"/>
    </row>
    <row r="48" spans="1:33">
      <c r="A48" s="24" t="s">
        <v>38</v>
      </c>
      <c r="B48" s="25" t="s">
        <v>39</v>
      </c>
      <c r="C48" s="37">
        <f>SUM(C49:C51)</f>
        <v>60663</v>
      </c>
      <c r="D48" s="37">
        <f>SUM(D49:D51)</f>
        <v>60663</v>
      </c>
      <c r="E48" s="37">
        <f t="shared" ref="E48:AB48" si="65">SUM(E49:E51)</f>
        <v>46493</v>
      </c>
      <c r="F48" s="37">
        <f t="shared" si="65"/>
        <v>14170</v>
      </c>
      <c r="G48" s="37">
        <f t="shared" si="65"/>
        <v>0</v>
      </c>
      <c r="H48" s="37">
        <f t="shared" si="65"/>
        <v>0</v>
      </c>
      <c r="I48" s="37">
        <f t="shared" si="65"/>
        <v>0</v>
      </c>
      <c r="J48" s="37">
        <f t="shared" si="65"/>
        <v>0</v>
      </c>
      <c r="K48" s="37">
        <f t="shared" si="65"/>
        <v>0</v>
      </c>
      <c r="L48" s="37">
        <f t="shared" si="65"/>
        <v>0</v>
      </c>
      <c r="M48" s="37">
        <f t="shared" si="65"/>
        <v>0</v>
      </c>
      <c r="N48" s="37">
        <f t="shared" si="65"/>
        <v>0</v>
      </c>
      <c r="O48" s="37">
        <f t="shared" si="65"/>
        <v>0</v>
      </c>
      <c r="P48" s="37">
        <f t="shared" si="65"/>
        <v>25579</v>
      </c>
      <c r="Q48" s="37">
        <f t="shared" si="65"/>
        <v>25579</v>
      </c>
      <c r="R48" s="37">
        <f t="shared" si="65"/>
        <v>11409</v>
      </c>
      <c r="S48" s="37">
        <f t="shared" si="65"/>
        <v>14170</v>
      </c>
      <c r="T48" s="37">
        <f t="shared" si="65"/>
        <v>0</v>
      </c>
      <c r="U48" s="37">
        <f t="shared" si="65"/>
        <v>0</v>
      </c>
      <c r="V48" s="37">
        <f t="shared" si="65"/>
        <v>0</v>
      </c>
      <c r="W48" s="37">
        <f t="shared" si="65"/>
        <v>0</v>
      </c>
      <c r="X48" s="37">
        <f t="shared" si="65"/>
        <v>0</v>
      </c>
      <c r="Y48" s="37">
        <f t="shared" si="65"/>
        <v>0</v>
      </c>
      <c r="Z48" s="37">
        <f t="shared" si="65"/>
        <v>0</v>
      </c>
      <c r="AA48" s="37">
        <f t="shared" si="65"/>
        <v>0</v>
      </c>
      <c r="AB48" s="37">
        <f t="shared" si="65"/>
        <v>0</v>
      </c>
      <c r="AC48" s="97">
        <f t="shared" si="32"/>
        <v>42.165735291693451</v>
      </c>
      <c r="AD48" s="48">
        <v>0</v>
      </c>
      <c r="AE48" s="49">
        <v>0</v>
      </c>
    </row>
    <row r="49" spans="1:34">
      <c r="A49" s="12">
        <v>1</v>
      </c>
      <c r="B49" s="5" t="s">
        <v>40</v>
      </c>
      <c r="C49" s="35">
        <f t="shared" ref="C49:D51" si="66">C391</f>
        <v>32100</v>
      </c>
      <c r="D49" s="35">
        <f t="shared" si="66"/>
        <v>32100</v>
      </c>
      <c r="E49" s="35">
        <f t="shared" ref="E49:O49" si="67">E391</f>
        <v>32100</v>
      </c>
      <c r="F49" s="35">
        <f t="shared" si="67"/>
        <v>0</v>
      </c>
      <c r="G49" s="35">
        <f t="shared" si="67"/>
        <v>0</v>
      </c>
      <c r="H49" s="35">
        <f t="shared" si="67"/>
        <v>0</v>
      </c>
      <c r="I49" s="39">
        <f t="shared" si="25"/>
        <v>0</v>
      </c>
      <c r="J49" s="39">
        <f t="shared" si="26"/>
        <v>0</v>
      </c>
      <c r="K49" s="35">
        <f t="shared" si="67"/>
        <v>0</v>
      </c>
      <c r="L49" s="35"/>
      <c r="M49" s="35"/>
      <c r="N49" s="35"/>
      <c r="O49" s="35">
        <f t="shared" si="67"/>
        <v>0</v>
      </c>
      <c r="P49" s="39">
        <f t="shared" ref="P49:P51" si="68">Q49+V49</f>
        <v>11409</v>
      </c>
      <c r="Q49" s="39">
        <f t="shared" ref="Q49:Q51" si="69">R49+S49+T49+U49</f>
        <v>11409</v>
      </c>
      <c r="R49" s="39">
        <f t="shared" ref="R49" si="70">R391</f>
        <v>11409</v>
      </c>
      <c r="S49" s="39"/>
      <c r="T49" s="39"/>
      <c r="U49" s="39"/>
      <c r="V49" s="39"/>
      <c r="W49" s="39"/>
      <c r="X49" s="39"/>
      <c r="Y49" s="39"/>
      <c r="Z49" s="39"/>
      <c r="AA49" s="39"/>
      <c r="AB49" s="39"/>
      <c r="AC49" s="95">
        <f t="shared" si="32"/>
        <v>35.542056074766357</v>
      </c>
      <c r="AD49" s="19"/>
      <c r="AE49" s="45"/>
    </row>
    <row r="50" spans="1:34" ht="36">
      <c r="A50" s="12">
        <v>2</v>
      </c>
      <c r="B50" s="5" t="s">
        <v>41</v>
      </c>
      <c r="C50" s="35">
        <f t="shared" si="66"/>
        <v>14170</v>
      </c>
      <c r="D50" s="35">
        <f t="shared" si="66"/>
        <v>14170</v>
      </c>
      <c r="E50" s="35">
        <f t="shared" ref="E50:O50" si="71">E392</f>
        <v>0</v>
      </c>
      <c r="F50" s="35">
        <f t="shared" si="71"/>
        <v>14170</v>
      </c>
      <c r="G50" s="35">
        <f t="shared" si="71"/>
        <v>0</v>
      </c>
      <c r="H50" s="35">
        <f t="shared" si="71"/>
        <v>0</v>
      </c>
      <c r="I50" s="39">
        <f t="shared" si="25"/>
        <v>0</v>
      </c>
      <c r="J50" s="39">
        <f t="shared" si="26"/>
        <v>0</v>
      </c>
      <c r="K50" s="35">
        <f t="shared" si="71"/>
        <v>0</v>
      </c>
      <c r="L50" s="35"/>
      <c r="M50" s="35"/>
      <c r="N50" s="35"/>
      <c r="O50" s="35">
        <f t="shared" si="71"/>
        <v>0</v>
      </c>
      <c r="P50" s="39">
        <f t="shared" si="68"/>
        <v>14170</v>
      </c>
      <c r="Q50" s="39">
        <f t="shared" si="69"/>
        <v>14170</v>
      </c>
      <c r="R50" s="39">
        <f t="shared" ref="R50" si="72">R392</f>
        <v>0</v>
      </c>
      <c r="S50" s="39">
        <f>S392</f>
        <v>14170</v>
      </c>
      <c r="T50" s="39"/>
      <c r="U50" s="39"/>
      <c r="V50" s="39"/>
      <c r="W50" s="39"/>
      <c r="X50" s="39"/>
      <c r="Y50" s="39"/>
      <c r="Z50" s="39"/>
      <c r="AA50" s="39"/>
      <c r="AB50" s="39"/>
      <c r="AC50" s="95">
        <f t="shared" si="32"/>
        <v>100</v>
      </c>
      <c r="AD50" s="19"/>
      <c r="AE50" s="45">
        <v>0</v>
      </c>
    </row>
    <row r="51" spans="1:34" ht="36">
      <c r="A51" s="12">
        <v>3</v>
      </c>
      <c r="B51" s="5" t="s">
        <v>42</v>
      </c>
      <c r="C51" s="35">
        <f t="shared" si="66"/>
        <v>14393</v>
      </c>
      <c r="D51" s="35">
        <f t="shared" si="66"/>
        <v>14393</v>
      </c>
      <c r="E51" s="35">
        <f t="shared" ref="E51:O51" si="73">E393</f>
        <v>14393</v>
      </c>
      <c r="F51" s="35">
        <f t="shared" si="73"/>
        <v>0</v>
      </c>
      <c r="G51" s="35">
        <f t="shared" si="73"/>
        <v>0</v>
      </c>
      <c r="H51" s="35">
        <f t="shared" si="73"/>
        <v>0</v>
      </c>
      <c r="I51" s="39">
        <f t="shared" si="25"/>
        <v>0</v>
      </c>
      <c r="J51" s="39">
        <f t="shared" si="26"/>
        <v>0</v>
      </c>
      <c r="K51" s="35">
        <f t="shared" si="73"/>
        <v>0</v>
      </c>
      <c r="L51" s="35"/>
      <c r="M51" s="35"/>
      <c r="N51" s="35"/>
      <c r="O51" s="35">
        <f t="shared" si="73"/>
        <v>0</v>
      </c>
      <c r="P51" s="39">
        <f t="shared" si="68"/>
        <v>0</v>
      </c>
      <c r="Q51" s="39">
        <f t="shared" si="69"/>
        <v>0</v>
      </c>
      <c r="R51" s="39">
        <f t="shared" ref="R51" si="74">R393</f>
        <v>0</v>
      </c>
      <c r="S51" s="39"/>
      <c r="T51" s="39"/>
      <c r="U51" s="39"/>
      <c r="V51" s="39"/>
      <c r="W51" s="39"/>
      <c r="X51" s="39"/>
      <c r="Y51" s="39"/>
      <c r="Z51" s="39"/>
      <c r="AA51" s="39"/>
      <c r="AB51" s="39"/>
      <c r="AC51" s="95">
        <f t="shared" si="32"/>
        <v>0</v>
      </c>
      <c r="AD51" s="19"/>
      <c r="AE51" s="45"/>
    </row>
    <row r="52" spans="1:34" ht="16.5" customHeight="1">
      <c r="A52" s="3"/>
      <c r="B52" s="5"/>
      <c r="C52" s="35"/>
      <c r="D52" s="35"/>
      <c r="E52" s="35"/>
      <c r="F52" s="35"/>
      <c r="G52" s="35"/>
      <c r="H52" s="35"/>
      <c r="I52" s="35"/>
      <c r="J52" s="35"/>
      <c r="K52" s="35"/>
      <c r="L52" s="35"/>
      <c r="M52" s="35"/>
      <c r="N52" s="35"/>
      <c r="O52" s="35"/>
      <c r="P52" s="35"/>
      <c r="Q52" s="39"/>
      <c r="R52" s="39"/>
      <c r="S52" s="39"/>
      <c r="T52" s="39"/>
      <c r="U52" s="39"/>
      <c r="V52" s="39"/>
      <c r="W52" s="39"/>
      <c r="X52" s="39"/>
      <c r="Y52" s="39"/>
      <c r="Z52" s="39"/>
      <c r="AA52" s="39"/>
      <c r="AB52" s="39"/>
      <c r="AC52" s="99"/>
      <c r="AD52" s="19"/>
      <c r="AE52" s="45"/>
    </row>
    <row r="53" spans="1:34" ht="48" customHeight="1">
      <c r="A53" s="15"/>
      <c r="B53" s="16" t="s">
        <v>43</v>
      </c>
      <c r="C53" s="34">
        <f>C54</f>
        <v>7669621.0608534319</v>
      </c>
      <c r="D53" s="34">
        <f t="shared" ref="D53:AB53" si="75">D54</f>
        <v>2983328.6935064937</v>
      </c>
      <c r="E53" s="34">
        <f t="shared" si="75"/>
        <v>912441</v>
      </c>
      <c r="F53" s="34">
        <f t="shared" si="75"/>
        <v>2070887.6935064935</v>
      </c>
      <c r="G53" s="34">
        <f t="shared" si="75"/>
        <v>0</v>
      </c>
      <c r="H53" s="34">
        <f t="shared" si="75"/>
        <v>0</v>
      </c>
      <c r="I53" s="34">
        <f t="shared" si="75"/>
        <v>4686292.3673469387</v>
      </c>
      <c r="J53" s="34">
        <f t="shared" si="75"/>
        <v>4484142.3673469387</v>
      </c>
      <c r="K53" s="34">
        <f t="shared" si="75"/>
        <v>4127360</v>
      </c>
      <c r="L53" s="34">
        <f t="shared" si="75"/>
        <v>95317</v>
      </c>
      <c r="M53" s="34">
        <f t="shared" si="75"/>
        <v>46640.36734693878</v>
      </c>
      <c r="N53" s="34">
        <f t="shared" si="75"/>
        <v>214825</v>
      </c>
      <c r="O53" s="34">
        <f t="shared" si="75"/>
        <v>202150</v>
      </c>
      <c r="P53" s="34">
        <f>P54+2173+3</f>
        <v>2814485</v>
      </c>
      <c r="Q53" s="34">
        <f t="shared" si="75"/>
        <v>752514</v>
      </c>
      <c r="R53" s="34">
        <f>R54</f>
        <v>189171</v>
      </c>
      <c r="S53" s="34">
        <f>S54</f>
        <v>563343</v>
      </c>
      <c r="T53" s="34">
        <f t="shared" si="75"/>
        <v>0</v>
      </c>
      <c r="U53" s="34">
        <f t="shared" si="75"/>
        <v>0</v>
      </c>
      <c r="V53" s="34">
        <f t="shared" si="75"/>
        <v>2059795</v>
      </c>
      <c r="W53" s="34">
        <f t="shared" si="75"/>
        <v>2059795</v>
      </c>
      <c r="X53" s="34">
        <f t="shared" si="75"/>
        <v>1896465</v>
      </c>
      <c r="Y53" s="34">
        <f t="shared" si="75"/>
        <v>53371</v>
      </c>
      <c r="Z53" s="34">
        <f t="shared" si="75"/>
        <v>6028</v>
      </c>
      <c r="AA53" s="34">
        <f t="shared" si="75"/>
        <v>103931</v>
      </c>
      <c r="AB53" s="34">
        <f t="shared" si="75"/>
        <v>0</v>
      </c>
      <c r="AC53" s="94">
        <f t="shared" si="32"/>
        <v>36.696532692670218</v>
      </c>
      <c r="AD53" s="20"/>
      <c r="AE53" s="44"/>
      <c r="AF53" s="34" t="e">
        <f t="shared" ref="AF53" si="76">AF54</f>
        <v>#REF!</v>
      </c>
      <c r="AH53" s="57"/>
    </row>
    <row r="54" spans="1:34" ht="24.75" customHeight="1">
      <c r="A54" s="16" t="s">
        <v>26</v>
      </c>
      <c r="B54" s="2" t="s">
        <v>44</v>
      </c>
      <c r="C54" s="34">
        <f t="shared" ref="C54:O54" si="77">C55+C64+C73+C179+C201+C227+C320+C332</f>
        <v>7669621.0608534319</v>
      </c>
      <c r="D54" s="34">
        <f t="shared" si="77"/>
        <v>2983328.6935064937</v>
      </c>
      <c r="E54" s="34">
        <f t="shared" si="77"/>
        <v>912441</v>
      </c>
      <c r="F54" s="34">
        <f t="shared" si="77"/>
        <v>2070887.6935064935</v>
      </c>
      <c r="G54" s="34">
        <f t="shared" si="77"/>
        <v>0</v>
      </c>
      <c r="H54" s="34">
        <f t="shared" si="77"/>
        <v>0</v>
      </c>
      <c r="I54" s="34">
        <f t="shared" si="77"/>
        <v>4686292.3673469387</v>
      </c>
      <c r="J54" s="34">
        <f t="shared" si="77"/>
        <v>4484142.3673469387</v>
      </c>
      <c r="K54" s="34">
        <f t="shared" si="77"/>
        <v>4127360</v>
      </c>
      <c r="L54" s="34">
        <f t="shared" si="77"/>
        <v>95317</v>
      </c>
      <c r="M54" s="34">
        <f t="shared" si="77"/>
        <v>46640.36734693878</v>
      </c>
      <c r="N54" s="34">
        <f t="shared" si="77"/>
        <v>214825</v>
      </c>
      <c r="O54" s="34">
        <f t="shared" si="77"/>
        <v>202150</v>
      </c>
      <c r="P54" s="34">
        <f>P55+P64+P73+P179+P201+P227+P320+P332+3008-99</f>
        <v>2812309</v>
      </c>
      <c r="Q54" s="34">
        <f>Q55+Q64+Q73+Q179+Q201+Q227+Q320+Q332+3008-99</f>
        <v>752514</v>
      </c>
      <c r="R54" s="34">
        <f>R55+R64+R73+R179+R201+R227+R320+R332+3008-99</f>
        <v>189171</v>
      </c>
      <c r="S54" s="34">
        <f>S55+S64+S73+S179+S201+S227+S320+S332</f>
        <v>563343</v>
      </c>
      <c r="T54" s="34">
        <f t="shared" ref="T54:AB54" si="78">T55+T64+T73+T179+T201+T227+T320+T332</f>
        <v>0</v>
      </c>
      <c r="U54" s="34">
        <f t="shared" si="78"/>
        <v>0</v>
      </c>
      <c r="V54" s="34">
        <f t="shared" si="78"/>
        <v>2059795</v>
      </c>
      <c r="W54" s="34">
        <f t="shared" si="78"/>
        <v>2059795</v>
      </c>
      <c r="X54" s="34">
        <f t="shared" si="78"/>
        <v>1896465</v>
      </c>
      <c r="Y54" s="34">
        <f t="shared" si="78"/>
        <v>53371</v>
      </c>
      <c r="Z54" s="34">
        <f t="shared" si="78"/>
        <v>6028</v>
      </c>
      <c r="AA54" s="34">
        <f t="shared" si="78"/>
        <v>103931</v>
      </c>
      <c r="AB54" s="34">
        <f t="shared" si="78"/>
        <v>0</v>
      </c>
      <c r="AC54" s="94">
        <f t="shared" si="32"/>
        <v>36.668161017163243</v>
      </c>
      <c r="AD54" s="20">
        <v>0</v>
      </c>
      <c r="AE54" s="44">
        <v>0</v>
      </c>
      <c r="AF54" s="34" t="e">
        <f>AF55+AF64+AF73+AF179+AF201+AF227+AF320+AF332</f>
        <v>#REF!</v>
      </c>
    </row>
    <row r="55" spans="1:34">
      <c r="A55" s="24" t="s">
        <v>8</v>
      </c>
      <c r="B55" s="25" t="s">
        <v>45</v>
      </c>
      <c r="C55" s="37">
        <f>C56</f>
        <v>14574</v>
      </c>
      <c r="D55" s="37">
        <f t="shared" ref="D55:AB55" si="79">D56</f>
        <v>14574</v>
      </c>
      <c r="E55" s="37">
        <f t="shared" si="79"/>
        <v>14574</v>
      </c>
      <c r="F55" s="37">
        <f t="shared" si="79"/>
        <v>0</v>
      </c>
      <c r="G55" s="37">
        <f t="shared" si="79"/>
        <v>0</v>
      </c>
      <c r="H55" s="37">
        <f t="shared" si="79"/>
        <v>0</v>
      </c>
      <c r="I55" s="37">
        <f t="shared" si="79"/>
        <v>0</v>
      </c>
      <c r="J55" s="37">
        <f t="shared" si="79"/>
        <v>0</v>
      </c>
      <c r="K55" s="37">
        <f t="shared" si="79"/>
        <v>0</v>
      </c>
      <c r="L55" s="37">
        <f t="shared" si="79"/>
        <v>0</v>
      </c>
      <c r="M55" s="37">
        <f t="shared" si="79"/>
        <v>0</v>
      </c>
      <c r="N55" s="37">
        <f t="shared" si="79"/>
        <v>0</v>
      </c>
      <c r="O55" s="37">
        <f t="shared" si="79"/>
        <v>0</v>
      </c>
      <c r="P55" s="37">
        <f t="shared" si="79"/>
        <v>9014</v>
      </c>
      <c r="Q55" s="37">
        <f t="shared" si="79"/>
        <v>9014</v>
      </c>
      <c r="R55" s="37">
        <f t="shared" si="79"/>
        <v>9014</v>
      </c>
      <c r="S55" s="37">
        <f t="shared" si="79"/>
        <v>0</v>
      </c>
      <c r="T55" s="37">
        <f t="shared" si="79"/>
        <v>0</v>
      </c>
      <c r="U55" s="37">
        <f t="shared" si="79"/>
        <v>0</v>
      </c>
      <c r="V55" s="37">
        <f t="shared" si="79"/>
        <v>0</v>
      </c>
      <c r="W55" s="37">
        <f t="shared" si="79"/>
        <v>0</v>
      </c>
      <c r="X55" s="37">
        <f t="shared" si="79"/>
        <v>0</v>
      </c>
      <c r="Y55" s="37">
        <f t="shared" si="79"/>
        <v>0</v>
      </c>
      <c r="Z55" s="37">
        <f t="shared" si="79"/>
        <v>0</v>
      </c>
      <c r="AA55" s="37">
        <f t="shared" si="79"/>
        <v>0</v>
      </c>
      <c r="AB55" s="37">
        <f t="shared" si="79"/>
        <v>0</v>
      </c>
      <c r="AC55" s="97">
        <v>18.34</v>
      </c>
      <c r="AD55" s="48"/>
      <c r="AE55" s="49"/>
      <c r="AF55" s="37" t="e">
        <f t="shared" ref="AF55" si="80">AF56</f>
        <v>#REF!</v>
      </c>
    </row>
    <row r="56" spans="1:34">
      <c r="A56" s="15" t="s">
        <v>38</v>
      </c>
      <c r="B56" s="2" t="s">
        <v>29</v>
      </c>
      <c r="C56" s="34">
        <f>C57+C61</f>
        <v>14574</v>
      </c>
      <c r="D56" s="34">
        <f t="shared" ref="D56:O56" si="81">D57+D61</f>
        <v>14574</v>
      </c>
      <c r="E56" s="34">
        <f t="shared" si="81"/>
        <v>14574</v>
      </c>
      <c r="F56" s="34">
        <f t="shared" si="81"/>
        <v>0</v>
      </c>
      <c r="G56" s="34">
        <f t="shared" si="81"/>
        <v>0</v>
      </c>
      <c r="H56" s="34">
        <f t="shared" si="81"/>
        <v>0</v>
      </c>
      <c r="I56" s="34">
        <f t="shared" si="81"/>
        <v>0</v>
      </c>
      <c r="J56" s="34">
        <f t="shared" si="81"/>
        <v>0</v>
      </c>
      <c r="K56" s="34">
        <f t="shared" si="81"/>
        <v>0</v>
      </c>
      <c r="L56" s="34">
        <f t="shared" si="81"/>
        <v>0</v>
      </c>
      <c r="M56" s="34">
        <f t="shared" si="81"/>
        <v>0</v>
      </c>
      <c r="N56" s="34">
        <f t="shared" si="81"/>
        <v>0</v>
      </c>
      <c r="O56" s="34">
        <f t="shared" si="81"/>
        <v>0</v>
      </c>
      <c r="P56" s="34">
        <f t="shared" ref="P56:AB56" si="82">P57+P61</f>
        <v>9014</v>
      </c>
      <c r="Q56" s="34">
        <f t="shared" si="82"/>
        <v>9014</v>
      </c>
      <c r="R56" s="34">
        <f t="shared" si="82"/>
        <v>9014</v>
      </c>
      <c r="S56" s="34">
        <f t="shared" si="82"/>
        <v>0</v>
      </c>
      <c r="T56" s="34">
        <f t="shared" si="82"/>
        <v>0</v>
      </c>
      <c r="U56" s="34">
        <f t="shared" si="82"/>
        <v>0</v>
      </c>
      <c r="V56" s="34">
        <f t="shared" si="82"/>
        <v>0</v>
      </c>
      <c r="W56" s="34">
        <f t="shared" si="82"/>
        <v>0</v>
      </c>
      <c r="X56" s="34">
        <f t="shared" si="82"/>
        <v>0</v>
      </c>
      <c r="Y56" s="34">
        <f t="shared" si="82"/>
        <v>0</v>
      </c>
      <c r="Z56" s="34">
        <f t="shared" si="82"/>
        <v>0</v>
      </c>
      <c r="AA56" s="34">
        <f t="shared" si="82"/>
        <v>0</v>
      </c>
      <c r="AB56" s="34">
        <f t="shared" si="82"/>
        <v>0</v>
      </c>
      <c r="AC56" s="94">
        <v>18.34</v>
      </c>
      <c r="AD56" s="20"/>
      <c r="AE56" s="44"/>
      <c r="AF56" s="34" t="e">
        <f t="shared" ref="AF56" si="83">AF57+AF61</f>
        <v>#REF!</v>
      </c>
    </row>
    <row r="57" spans="1:34">
      <c r="A57" s="16" t="s">
        <v>30</v>
      </c>
      <c r="B57" s="2" t="s">
        <v>31</v>
      </c>
      <c r="C57" s="34">
        <f>C58</f>
        <v>8524</v>
      </c>
      <c r="D57" s="34">
        <f t="shared" ref="D57:AB57" si="84">D58</f>
        <v>8524</v>
      </c>
      <c r="E57" s="34">
        <f t="shared" si="84"/>
        <v>8524</v>
      </c>
      <c r="F57" s="34">
        <f t="shared" si="84"/>
        <v>0</v>
      </c>
      <c r="G57" s="34">
        <f t="shared" si="84"/>
        <v>0</v>
      </c>
      <c r="H57" s="34">
        <f t="shared" si="84"/>
        <v>0</v>
      </c>
      <c r="I57" s="34">
        <f t="shared" si="84"/>
        <v>0</v>
      </c>
      <c r="J57" s="34">
        <f t="shared" si="84"/>
        <v>0</v>
      </c>
      <c r="K57" s="34">
        <f t="shared" si="84"/>
        <v>0</v>
      </c>
      <c r="L57" s="34">
        <f t="shared" si="84"/>
        <v>0</v>
      </c>
      <c r="M57" s="34">
        <f t="shared" si="84"/>
        <v>0</v>
      </c>
      <c r="N57" s="34">
        <f t="shared" si="84"/>
        <v>0</v>
      </c>
      <c r="O57" s="34">
        <f t="shared" si="84"/>
        <v>0</v>
      </c>
      <c r="P57" s="34">
        <f t="shared" si="84"/>
        <v>6378</v>
      </c>
      <c r="Q57" s="34">
        <f t="shared" si="84"/>
        <v>6378</v>
      </c>
      <c r="R57" s="34">
        <f t="shared" si="84"/>
        <v>6378</v>
      </c>
      <c r="S57" s="34">
        <f t="shared" si="84"/>
        <v>0</v>
      </c>
      <c r="T57" s="34">
        <f t="shared" si="84"/>
        <v>0</v>
      </c>
      <c r="U57" s="34">
        <f t="shared" si="84"/>
        <v>0</v>
      </c>
      <c r="V57" s="34">
        <f t="shared" si="84"/>
        <v>0</v>
      </c>
      <c r="W57" s="34">
        <f t="shared" si="84"/>
        <v>0</v>
      </c>
      <c r="X57" s="34">
        <f t="shared" si="84"/>
        <v>0</v>
      </c>
      <c r="Y57" s="34">
        <f t="shared" si="84"/>
        <v>0</v>
      </c>
      <c r="Z57" s="34">
        <f t="shared" si="84"/>
        <v>0</v>
      </c>
      <c r="AA57" s="34">
        <f t="shared" si="84"/>
        <v>0</v>
      </c>
      <c r="AB57" s="34">
        <f t="shared" si="84"/>
        <v>0</v>
      </c>
      <c r="AC57" s="94">
        <f t="shared" si="32"/>
        <v>74.824026278742366</v>
      </c>
      <c r="AD57" s="20">
        <v>0</v>
      </c>
      <c r="AE57" s="44">
        <v>0</v>
      </c>
      <c r="AF57" s="34">
        <f t="shared" ref="AF57" si="85">AF58</f>
        <v>2</v>
      </c>
    </row>
    <row r="58" spans="1:34">
      <c r="A58" s="21" t="s">
        <v>46</v>
      </c>
      <c r="B58" s="56" t="s">
        <v>33</v>
      </c>
      <c r="C58" s="38">
        <f>SUM(C59:C60)</f>
        <v>8524</v>
      </c>
      <c r="D58" s="38">
        <f t="shared" ref="D58:O58" si="86">SUM(D59:D60)</f>
        <v>8524</v>
      </c>
      <c r="E58" s="38">
        <f t="shared" si="86"/>
        <v>8524</v>
      </c>
      <c r="F58" s="38">
        <f t="shared" si="86"/>
        <v>0</v>
      </c>
      <c r="G58" s="38">
        <f t="shared" si="86"/>
        <v>0</v>
      </c>
      <c r="H58" s="38">
        <f t="shared" si="86"/>
        <v>0</v>
      </c>
      <c r="I58" s="38">
        <f t="shared" si="86"/>
        <v>0</v>
      </c>
      <c r="J58" s="38">
        <f t="shared" si="86"/>
        <v>0</v>
      </c>
      <c r="K58" s="38">
        <f t="shared" si="86"/>
        <v>0</v>
      </c>
      <c r="L58" s="38">
        <f t="shared" si="86"/>
        <v>0</v>
      </c>
      <c r="M58" s="38">
        <f t="shared" si="86"/>
        <v>0</v>
      </c>
      <c r="N58" s="38">
        <f t="shared" si="86"/>
        <v>0</v>
      </c>
      <c r="O58" s="38">
        <f t="shared" si="86"/>
        <v>0</v>
      </c>
      <c r="P58" s="38">
        <f t="shared" ref="P58:AB58" si="87">SUM(P59:P60)</f>
        <v>6378</v>
      </c>
      <c r="Q58" s="38">
        <f t="shared" si="87"/>
        <v>6378</v>
      </c>
      <c r="R58" s="38">
        <f t="shared" si="87"/>
        <v>6378</v>
      </c>
      <c r="S58" s="38">
        <f t="shared" si="87"/>
        <v>0</v>
      </c>
      <c r="T58" s="38">
        <f t="shared" si="87"/>
        <v>0</v>
      </c>
      <c r="U58" s="38">
        <f t="shared" si="87"/>
        <v>0</v>
      </c>
      <c r="V58" s="38">
        <f t="shared" si="87"/>
        <v>0</v>
      </c>
      <c r="W58" s="38">
        <f t="shared" si="87"/>
        <v>0</v>
      </c>
      <c r="X58" s="38">
        <f t="shared" si="87"/>
        <v>0</v>
      </c>
      <c r="Y58" s="38">
        <f t="shared" si="87"/>
        <v>0</v>
      </c>
      <c r="Z58" s="38">
        <f t="shared" si="87"/>
        <v>0</v>
      </c>
      <c r="AA58" s="38">
        <f t="shared" si="87"/>
        <v>0</v>
      </c>
      <c r="AB58" s="38">
        <f t="shared" si="87"/>
        <v>0</v>
      </c>
      <c r="AC58" s="100">
        <f t="shared" si="32"/>
        <v>74.824026278742366</v>
      </c>
      <c r="AD58" s="50"/>
      <c r="AE58" s="51"/>
      <c r="AF58" s="38">
        <f t="shared" ref="AF58" si="88">SUM(AF59:AF60)</f>
        <v>2</v>
      </c>
    </row>
    <row r="59" spans="1:34" ht="21.75" customHeight="1">
      <c r="A59" s="12">
        <v>1</v>
      </c>
      <c r="B59" s="5" t="s">
        <v>47</v>
      </c>
      <c r="C59" s="39">
        <f t="shared" ref="C59:C60" si="89">D59+I59</f>
        <v>4132</v>
      </c>
      <c r="D59" s="39">
        <f t="shared" ref="D59:D60" si="90">SUM(E59:H59)</f>
        <v>4132</v>
      </c>
      <c r="E59" s="35">
        <v>4132</v>
      </c>
      <c r="F59" s="35"/>
      <c r="G59" s="35"/>
      <c r="H59" s="35"/>
      <c r="I59" s="35"/>
      <c r="J59" s="35"/>
      <c r="K59" s="35"/>
      <c r="L59" s="35"/>
      <c r="M59" s="35"/>
      <c r="N59" s="35"/>
      <c r="O59" s="35"/>
      <c r="P59" s="39">
        <f t="shared" ref="P59:P60" si="91">Q59+V59</f>
        <v>2490</v>
      </c>
      <c r="Q59" s="39">
        <f t="shared" ref="Q59:Q60" si="92">R59+S59+T59+U59</f>
        <v>2490</v>
      </c>
      <c r="R59" s="223">
        <v>2490</v>
      </c>
      <c r="S59" s="39"/>
      <c r="T59" s="39"/>
      <c r="U59" s="39"/>
      <c r="V59" s="39"/>
      <c r="W59" s="39"/>
      <c r="X59" s="39"/>
      <c r="Y59" s="39"/>
      <c r="Z59" s="39"/>
      <c r="AA59" s="39"/>
      <c r="AB59" s="39"/>
      <c r="AC59" s="95">
        <f t="shared" si="32"/>
        <v>60.261374636979667</v>
      </c>
      <c r="AD59" s="12" t="s">
        <v>257</v>
      </c>
      <c r="AE59" s="45"/>
      <c r="AF59">
        <v>1</v>
      </c>
    </row>
    <row r="60" spans="1:34" ht="60.75" customHeight="1">
      <c r="A60" s="12">
        <v>2</v>
      </c>
      <c r="B60" s="5" t="s">
        <v>48</v>
      </c>
      <c r="C60" s="39">
        <f t="shared" si="89"/>
        <v>4392</v>
      </c>
      <c r="D60" s="39">
        <f t="shared" si="90"/>
        <v>4392</v>
      </c>
      <c r="E60" s="35">
        <v>4392</v>
      </c>
      <c r="F60" s="35"/>
      <c r="G60" s="35"/>
      <c r="H60" s="35"/>
      <c r="I60" s="35"/>
      <c r="J60" s="35"/>
      <c r="K60" s="35"/>
      <c r="L60" s="35"/>
      <c r="M60" s="35"/>
      <c r="N60" s="35"/>
      <c r="O60" s="35"/>
      <c r="P60" s="39">
        <f t="shared" si="91"/>
        <v>3888</v>
      </c>
      <c r="Q60" s="39">
        <f t="shared" si="92"/>
        <v>3888</v>
      </c>
      <c r="R60" s="223">
        <v>3888</v>
      </c>
      <c r="S60" s="39"/>
      <c r="T60" s="39"/>
      <c r="U60" s="39"/>
      <c r="V60" s="39"/>
      <c r="W60" s="39"/>
      <c r="X60" s="39"/>
      <c r="Y60" s="39"/>
      <c r="Z60" s="39"/>
      <c r="AA60" s="39"/>
      <c r="AB60" s="39"/>
      <c r="AC60" s="95">
        <f t="shared" si="32"/>
        <v>88.52459016393442</v>
      </c>
      <c r="AD60" s="12" t="s">
        <v>257</v>
      </c>
      <c r="AE60" s="45"/>
      <c r="AF60">
        <v>1</v>
      </c>
      <c r="AG60" s="57"/>
    </row>
    <row r="61" spans="1:34">
      <c r="A61" s="15" t="s">
        <v>36</v>
      </c>
      <c r="B61" s="2" t="s">
        <v>37</v>
      </c>
      <c r="C61" s="34">
        <f>C62</f>
        <v>6050</v>
      </c>
      <c r="D61" s="34">
        <f t="shared" ref="D61:S62" si="93">D62</f>
        <v>6050</v>
      </c>
      <c r="E61" s="34">
        <f t="shared" si="93"/>
        <v>6050</v>
      </c>
      <c r="F61" s="34">
        <f t="shared" si="93"/>
        <v>0</v>
      </c>
      <c r="G61" s="34">
        <f t="shared" si="93"/>
        <v>0</v>
      </c>
      <c r="H61" s="34">
        <f t="shared" si="93"/>
        <v>0</v>
      </c>
      <c r="I61" s="34">
        <f t="shared" si="93"/>
        <v>0</v>
      </c>
      <c r="J61" s="34">
        <f t="shared" si="93"/>
        <v>0</v>
      </c>
      <c r="K61" s="34">
        <f t="shared" si="93"/>
        <v>0</v>
      </c>
      <c r="L61" s="34">
        <f t="shared" si="93"/>
        <v>0</v>
      </c>
      <c r="M61" s="34">
        <f t="shared" si="93"/>
        <v>0</v>
      </c>
      <c r="N61" s="34">
        <f t="shared" si="93"/>
        <v>0</v>
      </c>
      <c r="O61" s="34">
        <f t="shared" si="93"/>
        <v>0</v>
      </c>
      <c r="P61" s="34">
        <f t="shared" si="93"/>
        <v>2636</v>
      </c>
      <c r="Q61" s="34">
        <f t="shared" si="93"/>
        <v>2636</v>
      </c>
      <c r="R61" s="34">
        <f t="shared" si="93"/>
        <v>2636</v>
      </c>
      <c r="S61" s="34">
        <f t="shared" si="93"/>
        <v>0</v>
      </c>
      <c r="T61" s="34">
        <f t="shared" ref="T61:AB62" si="94">T62</f>
        <v>0</v>
      </c>
      <c r="U61" s="34">
        <f t="shared" si="94"/>
        <v>0</v>
      </c>
      <c r="V61" s="34">
        <f t="shared" si="94"/>
        <v>0</v>
      </c>
      <c r="W61" s="34">
        <f t="shared" si="94"/>
        <v>0</v>
      </c>
      <c r="X61" s="34">
        <f t="shared" si="94"/>
        <v>0</v>
      </c>
      <c r="Y61" s="34">
        <f t="shared" si="94"/>
        <v>0</v>
      </c>
      <c r="Z61" s="34">
        <f t="shared" si="94"/>
        <v>0</v>
      </c>
      <c r="AA61" s="34">
        <f t="shared" si="94"/>
        <v>0</v>
      </c>
      <c r="AB61" s="34">
        <f t="shared" si="94"/>
        <v>0</v>
      </c>
      <c r="AC61" s="95">
        <v>21.11</v>
      </c>
      <c r="AD61" s="16"/>
      <c r="AE61" s="44"/>
      <c r="AF61" s="34" t="e">
        <f t="shared" ref="AF61" si="95">AF62</f>
        <v>#REF!</v>
      </c>
    </row>
    <row r="62" spans="1:34">
      <c r="A62" s="21" t="s">
        <v>46</v>
      </c>
      <c r="B62" s="56" t="s">
        <v>33</v>
      </c>
      <c r="C62" s="38">
        <f>C63</f>
        <v>6050</v>
      </c>
      <c r="D62" s="38">
        <f t="shared" si="93"/>
        <v>6050</v>
      </c>
      <c r="E62" s="38">
        <f t="shared" si="93"/>
        <v>6050</v>
      </c>
      <c r="F62" s="38">
        <f t="shared" si="93"/>
        <v>0</v>
      </c>
      <c r="G62" s="38">
        <f t="shared" si="93"/>
        <v>0</v>
      </c>
      <c r="H62" s="38">
        <f t="shared" si="93"/>
        <v>0</v>
      </c>
      <c r="I62" s="38">
        <f t="shared" si="93"/>
        <v>0</v>
      </c>
      <c r="J62" s="38">
        <f t="shared" si="93"/>
        <v>0</v>
      </c>
      <c r="K62" s="38">
        <f t="shared" si="93"/>
        <v>0</v>
      </c>
      <c r="L62" s="38">
        <f t="shared" si="93"/>
        <v>0</v>
      </c>
      <c r="M62" s="38">
        <f t="shared" si="93"/>
        <v>0</v>
      </c>
      <c r="N62" s="38">
        <f t="shared" si="93"/>
        <v>0</v>
      </c>
      <c r="O62" s="38">
        <f t="shared" si="93"/>
        <v>0</v>
      </c>
      <c r="P62" s="38">
        <f>P63</f>
        <v>2636</v>
      </c>
      <c r="Q62" s="38">
        <f t="shared" si="93"/>
        <v>2636</v>
      </c>
      <c r="R62" s="38">
        <f t="shared" si="93"/>
        <v>2636</v>
      </c>
      <c r="S62" s="38">
        <f t="shared" si="93"/>
        <v>0</v>
      </c>
      <c r="T62" s="38">
        <f t="shared" si="94"/>
        <v>0</v>
      </c>
      <c r="U62" s="38">
        <f t="shared" si="94"/>
        <v>0</v>
      </c>
      <c r="V62" s="38">
        <f t="shared" si="94"/>
        <v>0</v>
      </c>
      <c r="W62" s="38">
        <f t="shared" si="94"/>
        <v>0</v>
      </c>
      <c r="X62" s="38">
        <f t="shared" si="94"/>
        <v>0</v>
      </c>
      <c r="Y62" s="38">
        <f t="shared" si="94"/>
        <v>0</v>
      </c>
      <c r="Z62" s="38">
        <f t="shared" si="94"/>
        <v>0</v>
      </c>
      <c r="AA62" s="38">
        <f t="shared" si="94"/>
        <v>0</v>
      </c>
      <c r="AB62" s="38">
        <f t="shared" si="94"/>
        <v>0</v>
      </c>
      <c r="AC62" s="95">
        <v>21.11</v>
      </c>
      <c r="AD62" s="31"/>
      <c r="AE62" s="51"/>
      <c r="AF62" s="38" t="e">
        <f>AF63+#REF!</f>
        <v>#REF!</v>
      </c>
    </row>
    <row r="63" spans="1:34" ht="47.25" customHeight="1">
      <c r="A63" s="12"/>
      <c r="B63" s="5" t="s">
        <v>50</v>
      </c>
      <c r="C63" s="39">
        <f t="shared" ref="C63" si="96">D63+I63</f>
        <v>6050</v>
      </c>
      <c r="D63" s="39">
        <f t="shared" ref="D63" si="97">SUM(E63:H63)</f>
        <v>6050</v>
      </c>
      <c r="E63" s="35">
        <v>6050</v>
      </c>
      <c r="F63" s="35"/>
      <c r="G63" s="35"/>
      <c r="H63" s="35"/>
      <c r="I63" s="35"/>
      <c r="J63" s="35"/>
      <c r="K63" s="35"/>
      <c r="L63" s="35"/>
      <c r="M63" s="35"/>
      <c r="N63" s="35"/>
      <c r="O63" s="35"/>
      <c r="P63" s="39">
        <f t="shared" ref="P63" si="98">Q63+V63</f>
        <v>2636</v>
      </c>
      <c r="Q63" s="39">
        <f t="shared" ref="Q63" si="99">R63+S63+T63+U63</f>
        <v>2636</v>
      </c>
      <c r="R63" s="223">
        <v>2636</v>
      </c>
      <c r="S63" s="39"/>
      <c r="T63" s="39"/>
      <c r="U63" s="39"/>
      <c r="V63" s="39"/>
      <c r="W63" s="39"/>
      <c r="X63" s="39"/>
      <c r="Y63" s="39"/>
      <c r="Z63" s="39"/>
      <c r="AA63" s="39"/>
      <c r="AB63" s="39"/>
      <c r="AC63" s="95">
        <f t="shared" si="32"/>
        <v>43.570247933884296</v>
      </c>
      <c r="AD63" s="12" t="s">
        <v>258</v>
      </c>
      <c r="AE63" s="45"/>
      <c r="AF63">
        <v>1</v>
      </c>
    </row>
    <row r="64" spans="1:34">
      <c r="A64" s="26" t="s">
        <v>21</v>
      </c>
      <c r="B64" s="25" t="s">
        <v>51</v>
      </c>
      <c r="C64" s="37">
        <f>C65</f>
        <v>231640</v>
      </c>
      <c r="D64" s="37">
        <f t="shared" ref="D64:AB64" si="100">D65</f>
        <v>231640</v>
      </c>
      <c r="E64" s="37">
        <f t="shared" si="100"/>
        <v>231640</v>
      </c>
      <c r="F64" s="37">
        <f t="shared" si="100"/>
        <v>0</v>
      </c>
      <c r="G64" s="37">
        <f t="shared" si="100"/>
        <v>0</v>
      </c>
      <c r="H64" s="37">
        <f t="shared" si="100"/>
        <v>0</v>
      </c>
      <c r="I64" s="37">
        <f t="shared" si="100"/>
        <v>0</v>
      </c>
      <c r="J64" s="37">
        <f t="shared" si="100"/>
        <v>0</v>
      </c>
      <c r="K64" s="37">
        <f t="shared" si="100"/>
        <v>0</v>
      </c>
      <c r="L64" s="37">
        <f t="shared" si="100"/>
        <v>0</v>
      </c>
      <c r="M64" s="37">
        <f t="shared" si="100"/>
        <v>0</v>
      </c>
      <c r="N64" s="37">
        <f t="shared" si="100"/>
        <v>0</v>
      </c>
      <c r="O64" s="37">
        <f t="shared" si="100"/>
        <v>0</v>
      </c>
      <c r="P64" s="37">
        <f t="shared" si="100"/>
        <v>47000</v>
      </c>
      <c r="Q64" s="37">
        <f t="shared" si="100"/>
        <v>47000</v>
      </c>
      <c r="R64" s="37">
        <f t="shared" si="100"/>
        <v>47000</v>
      </c>
      <c r="S64" s="37">
        <f t="shared" si="100"/>
        <v>0</v>
      </c>
      <c r="T64" s="37">
        <f t="shared" si="100"/>
        <v>0</v>
      </c>
      <c r="U64" s="37">
        <f t="shared" si="100"/>
        <v>0</v>
      </c>
      <c r="V64" s="37">
        <f t="shared" si="100"/>
        <v>0</v>
      </c>
      <c r="W64" s="37">
        <f t="shared" si="100"/>
        <v>0</v>
      </c>
      <c r="X64" s="37">
        <f t="shared" si="100"/>
        <v>0</v>
      </c>
      <c r="Y64" s="37">
        <f t="shared" si="100"/>
        <v>0</v>
      </c>
      <c r="Z64" s="37">
        <f t="shared" si="100"/>
        <v>0</v>
      </c>
      <c r="AA64" s="37">
        <f t="shared" si="100"/>
        <v>0</v>
      </c>
      <c r="AB64" s="37">
        <f t="shared" si="100"/>
        <v>0</v>
      </c>
      <c r="AC64" s="97">
        <f t="shared" si="32"/>
        <v>20.290105335865999</v>
      </c>
      <c r="AD64" s="48"/>
      <c r="AE64" s="49"/>
      <c r="AF64" s="37">
        <f t="shared" ref="AF64" si="101">AF65</f>
        <v>3</v>
      </c>
    </row>
    <row r="65" spans="1:32">
      <c r="A65" s="15" t="s">
        <v>38</v>
      </c>
      <c r="B65" s="2" t="s">
        <v>29</v>
      </c>
      <c r="C65" s="34">
        <f>C66+C70</f>
        <v>231640</v>
      </c>
      <c r="D65" s="34">
        <f t="shared" ref="D65:O65" si="102">D66+D70</f>
        <v>231640</v>
      </c>
      <c r="E65" s="34">
        <f t="shared" si="102"/>
        <v>231640</v>
      </c>
      <c r="F65" s="34">
        <f t="shared" si="102"/>
        <v>0</v>
      </c>
      <c r="G65" s="34">
        <f t="shared" si="102"/>
        <v>0</v>
      </c>
      <c r="H65" s="34">
        <f t="shared" si="102"/>
        <v>0</v>
      </c>
      <c r="I65" s="34">
        <f t="shared" si="102"/>
        <v>0</v>
      </c>
      <c r="J65" s="34">
        <f t="shared" si="102"/>
        <v>0</v>
      </c>
      <c r="K65" s="34">
        <f t="shared" si="102"/>
        <v>0</v>
      </c>
      <c r="L65" s="34">
        <f t="shared" si="102"/>
        <v>0</v>
      </c>
      <c r="M65" s="34">
        <f t="shared" si="102"/>
        <v>0</v>
      </c>
      <c r="N65" s="34">
        <f t="shared" si="102"/>
        <v>0</v>
      </c>
      <c r="O65" s="34">
        <f t="shared" si="102"/>
        <v>0</v>
      </c>
      <c r="P65" s="34">
        <f t="shared" ref="P65:AB65" si="103">P66+P70</f>
        <v>47000</v>
      </c>
      <c r="Q65" s="34">
        <f t="shared" si="103"/>
        <v>47000</v>
      </c>
      <c r="R65" s="34">
        <f t="shared" si="103"/>
        <v>47000</v>
      </c>
      <c r="S65" s="34">
        <f t="shared" si="103"/>
        <v>0</v>
      </c>
      <c r="T65" s="34">
        <f t="shared" si="103"/>
        <v>0</v>
      </c>
      <c r="U65" s="34">
        <f t="shared" si="103"/>
        <v>0</v>
      </c>
      <c r="V65" s="34">
        <f t="shared" si="103"/>
        <v>0</v>
      </c>
      <c r="W65" s="34">
        <f t="shared" si="103"/>
        <v>0</v>
      </c>
      <c r="X65" s="34">
        <f t="shared" si="103"/>
        <v>0</v>
      </c>
      <c r="Y65" s="34">
        <f t="shared" si="103"/>
        <v>0</v>
      </c>
      <c r="Z65" s="34">
        <f t="shared" si="103"/>
        <v>0</v>
      </c>
      <c r="AA65" s="34">
        <f t="shared" si="103"/>
        <v>0</v>
      </c>
      <c r="AB65" s="34">
        <f t="shared" si="103"/>
        <v>0</v>
      </c>
      <c r="AC65" s="94">
        <f t="shared" si="32"/>
        <v>20.290105335865999</v>
      </c>
      <c r="AD65" s="20"/>
      <c r="AE65" s="44"/>
      <c r="AF65" s="34">
        <f t="shared" ref="AF65" si="104">AF66+AF70</f>
        <v>3</v>
      </c>
    </row>
    <row r="66" spans="1:32">
      <c r="A66" s="16" t="s">
        <v>30</v>
      </c>
      <c r="B66" s="2" t="s">
        <v>31</v>
      </c>
      <c r="C66" s="34">
        <f>C67</f>
        <v>189640</v>
      </c>
      <c r="D66" s="34">
        <f t="shared" ref="D66:AB66" si="105">D67</f>
        <v>189640</v>
      </c>
      <c r="E66" s="34">
        <f t="shared" si="105"/>
        <v>189640</v>
      </c>
      <c r="F66" s="34">
        <f t="shared" si="105"/>
        <v>0</v>
      </c>
      <c r="G66" s="34">
        <f t="shared" si="105"/>
        <v>0</v>
      </c>
      <c r="H66" s="34">
        <f t="shared" si="105"/>
        <v>0</v>
      </c>
      <c r="I66" s="34">
        <f t="shared" si="105"/>
        <v>0</v>
      </c>
      <c r="J66" s="34">
        <f t="shared" si="105"/>
        <v>0</v>
      </c>
      <c r="K66" s="34">
        <f t="shared" si="105"/>
        <v>0</v>
      </c>
      <c r="L66" s="34">
        <f t="shared" si="105"/>
        <v>0</v>
      </c>
      <c r="M66" s="34">
        <f t="shared" si="105"/>
        <v>0</v>
      </c>
      <c r="N66" s="34">
        <f t="shared" si="105"/>
        <v>0</v>
      </c>
      <c r="O66" s="34">
        <f t="shared" si="105"/>
        <v>0</v>
      </c>
      <c r="P66" s="34">
        <f t="shared" si="105"/>
        <v>46745</v>
      </c>
      <c r="Q66" s="34">
        <f t="shared" si="105"/>
        <v>46745</v>
      </c>
      <c r="R66" s="34">
        <f t="shared" si="105"/>
        <v>46745</v>
      </c>
      <c r="S66" s="34">
        <f t="shared" si="105"/>
        <v>0</v>
      </c>
      <c r="T66" s="34">
        <f t="shared" si="105"/>
        <v>0</v>
      </c>
      <c r="U66" s="34">
        <f t="shared" si="105"/>
        <v>0</v>
      </c>
      <c r="V66" s="34">
        <f t="shared" si="105"/>
        <v>0</v>
      </c>
      <c r="W66" s="34">
        <f t="shared" si="105"/>
        <v>0</v>
      </c>
      <c r="X66" s="34">
        <f t="shared" si="105"/>
        <v>0</v>
      </c>
      <c r="Y66" s="34">
        <f t="shared" si="105"/>
        <v>0</v>
      </c>
      <c r="Z66" s="34">
        <f t="shared" si="105"/>
        <v>0</v>
      </c>
      <c r="AA66" s="34">
        <f t="shared" si="105"/>
        <v>0</v>
      </c>
      <c r="AB66" s="34">
        <f t="shared" si="105"/>
        <v>0</v>
      </c>
      <c r="AC66" s="94">
        <f t="shared" si="32"/>
        <v>24.649335583210295</v>
      </c>
      <c r="AD66" s="20">
        <v>0</v>
      </c>
      <c r="AE66" s="44">
        <v>0</v>
      </c>
      <c r="AF66" s="34">
        <f t="shared" ref="AF66" si="106">AF67</f>
        <v>2</v>
      </c>
    </row>
    <row r="67" spans="1:32">
      <c r="A67" s="21" t="s">
        <v>52</v>
      </c>
      <c r="B67" s="56" t="s">
        <v>32</v>
      </c>
      <c r="C67" s="38">
        <f>SUM(C68:C69)</f>
        <v>189640</v>
      </c>
      <c r="D67" s="38">
        <f t="shared" ref="D67:O67" si="107">SUM(D68:D69)</f>
        <v>189640</v>
      </c>
      <c r="E67" s="38">
        <f t="shared" si="107"/>
        <v>189640</v>
      </c>
      <c r="F67" s="38">
        <f t="shared" si="107"/>
        <v>0</v>
      </c>
      <c r="G67" s="38">
        <f t="shared" si="107"/>
        <v>0</v>
      </c>
      <c r="H67" s="38">
        <f t="shared" si="107"/>
        <v>0</v>
      </c>
      <c r="I67" s="38">
        <f t="shared" si="107"/>
        <v>0</v>
      </c>
      <c r="J67" s="38">
        <f t="shared" si="107"/>
        <v>0</v>
      </c>
      <c r="K67" s="38">
        <f t="shared" si="107"/>
        <v>0</v>
      </c>
      <c r="L67" s="38">
        <f t="shared" si="107"/>
        <v>0</v>
      </c>
      <c r="M67" s="38">
        <f t="shared" si="107"/>
        <v>0</v>
      </c>
      <c r="N67" s="38">
        <f t="shared" si="107"/>
        <v>0</v>
      </c>
      <c r="O67" s="38">
        <f t="shared" si="107"/>
        <v>0</v>
      </c>
      <c r="P67" s="38">
        <f t="shared" ref="P67:AB67" si="108">SUM(P68:P69)</f>
        <v>46745</v>
      </c>
      <c r="Q67" s="38">
        <f t="shared" si="108"/>
        <v>46745</v>
      </c>
      <c r="R67" s="38">
        <f t="shared" si="108"/>
        <v>46745</v>
      </c>
      <c r="S67" s="38">
        <f t="shared" si="108"/>
        <v>0</v>
      </c>
      <c r="T67" s="38">
        <f t="shared" si="108"/>
        <v>0</v>
      </c>
      <c r="U67" s="38">
        <f t="shared" si="108"/>
        <v>0</v>
      </c>
      <c r="V67" s="38">
        <f t="shared" si="108"/>
        <v>0</v>
      </c>
      <c r="W67" s="38">
        <f t="shared" si="108"/>
        <v>0</v>
      </c>
      <c r="X67" s="38">
        <f t="shared" si="108"/>
        <v>0</v>
      </c>
      <c r="Y67" s="38">
        <f t="shared" si="108"/>
        <v>0</v>
      </c>
      <c r="Z67" s="38">
        <f t="shared" si="108"/>
        <v>0</v>
      </c>
      <c r="AA67" s="38">
        <f t="shared" si="108"/>
        <v>0</v>
      </c>
      <c r="AB67" s="38">
        <f t="shared" si="108"/>
        <v>0</v>
      </c>
      <c r="AC67" s="100">
        <f t="shared" si="32"/>
        <v>24.649335583210295</v>
      </c>
      <c r="AD67" s="50"/>
      <c r="AE67" s="51"/>
      <c r="AF67" s="38">
        <f t="shared" ref="AF67" si="109">SUM(AF68:AF69)</f>
        <v>2</v>
      </c>
    </row>
    <row r="68" spans="1:32" ht="54">
      <c r="A68" s="12" t="s">
        <v>49</v>
      </c>
      <c r="B68" s="5" t="s">
        <v>53</v>
      </c>
      <c r="C68" s="39">
        <f t="shared" ref="C68:C69" si="110">D68+I68</f>
        <v>89640</v>
      </c>
      <c r="D68" s="39">
        <f t="shared" ref="D68:D69" si="111">SUM(E68:H68)</f>
        <v>89640</v>
      </c>
      <c r="E68" s="35">
        <v>89640</v>
      </c>
      <c r="F68" s="35"/>
      <c r="G68" s="35"/>
      <c r="H68" s="35"/>
      <c r="I68" s="35"/>
      <c r="J68" s="35"/>
      <c r="K68" s="35"/>
      <c r="L68" s="35"/>
      <c r="M68" s="35"/>
      <c r="N68" s="35"/>
      <c r="O68" s="35"/>
      <c r="P68" s="39">
        <f t="shared" ref="P68:P69" si="112">Q68+V68</f>
        <v>0</v>
      </c>
      <c r="Q68" s="39">
        <f t="shared" ref="Q68:Q69" si="113">R68+S68+T68+U68</f>
        <v>0</v>
      </c>
      <c r="R68" s="39"/>
      <c r="S68" s="39"/>
      <c r="T68" s="39"/>
      <c r="U68" s="39"/>
      <c r="V68" s="39"/>
      <c r="W68" s="39"/>
      <c r="X68" s="39"/>
      <c r="Y68" s="39"/>
      <c r="Z68" s="39"/>
      <c r="AA68" s="39"/>
      <c r="AB68" s="39"/>
      <c r="AC68" s="95">
        <f t="shared" si="32"/>
        <v>0</v>
      </c>
      <c r="AD68" s="12" t="s">
        <v>259</v>
      </c>
      <c r="AE68" s="45"/>
      <c r="AF68">
        <v>1</v>
      </c>
    </row>
    <row r="69" spans="1:32" ht="32.25" customHeight="1">
      <c r="A69" s="12" t="s">
        <v>54</v>
      </c>
      <c r="B69" s="5" t="s">
        <v>55</v>
      </c>
      <c r="C69" s="39">
        <f t="shared" si="110"/>
        <v>100000</v>
      </c>
      <c r="D69" s="39">
        <f t="shared" si="111"/>
        <v>100000</v>
      </c>
      <c r="E69" s="35">
        <v>100000</v>
      </c>
      <c r="F69" s="35"/>
      <c r="G69" s="35"/>
      <c r="H69" s="35"/>
      <c r="I69" s="35"/>
      <c r="J69" s="35"/>
      <c r="K69" s="35"/>
      <c r="L69" s="35"/>
      <c r="M69" s="35"/>
      <c r="N69" s="35"/>
      <c r="O69" s="35"/>
      <c r="P69" s="39">
        <f t="shared" si="112"/>
        <v>46745</v>
      </c>
      <c r="Q69" s="39">
        <f t="shared" si="113"/>
        <v>46745</v>
      </c>
      <c r="R69" s="223">
        <v>46745</v>
      </c>
      <c r="S69" s="39"/>
      <c r="T69" s="39"/>
      <c r="U69" s="39"/>
      <c r="V69" s="39"/>
      <c r="W69" s="39"/>
      <c r="X69" s="39"/>
      <c r="Y69" s="39"/>
      <c r="Z69" s="39"/>
      <c r="AA69" s="39"/>
      <c r="AB69" s="39"/>
      <c r="AC69" s="95">
        <f t="shared" si="32"/>
        <v>46.744999999999997</v>
      </c>
      <c r="AD69" s="12" t="s">
        <v>260</v>
      </c>
      <c r="AE69" s="45"/>
      <c r="AF69">
        <v>1</v>
      </c>
    </row>
    <row r="70" spans="1:32">
      <c r="A70" s="16" t="s">
        <v>34</v>
      </c>
      <c r="B70" s="2" t="s">
        <v>35</v>
      </c>
      <c r="C70" s="34">
        <f>C71</f>
        <v>42000</v>
      </c>
      <c r="D70" s="34">
        <f t="shared" ref="D70:S71" si="114">D71</f>
        <v>42000</v>
      </c>
      <c r="E70" s="34">
        <f t="shared" si="114"/>
        <v>42000</v>
      </c>
      <c r="F70" s="34">
        <f t="shared" si="114"/>
        <v>0</v>
      </c>
      <c r="G70" s="34">
        <f t="shared" si="114"/>
        <v>0</v>
      </c>
      <c r="H70" s="34">
        <f t="shared" si="114"/>
        <v>0</v>
      </c>
      <c r="I70" s="34">
        <f t="shared" si="114"/>
        <v>0</v>
      </c>
      <c r="J70" s="34">
        <f t="shared" si="114"/>
        <v>0</v>
      </c>
      <c r="K70" s="34">
        <f t="shared" si="114"/>
        <v>0</v>
      </c>
      <c r="L70" s="34">
        <f t="shared" si="114"/>
        <v>0</v>
      </c>
      <c r="M70" s="34">
        <f t="shared" si="114"/>
        <v>0</v>
      </c>
      <c r="N70" s="34">
        <f t="shared" si="114"/>
        <v>0</v>
      </c>
      <c r="O70" s="34">
        <f t="shared" si="114"/>
        <v>0</v>
      </c>
      <c r="P70" s="34">
        <f t="shared" si="114"/>
        <v>255</v>
      </c>
      <c r="Q70" s="34">
        <f t="shared" si="114"/>
        <v>255</v>
      </c>
      <c r="R70" s="34">
        <f t="shared" si="114"/>
        <v>255</v>
      </c>
      <c r="S70" s="34">
        <f t="shared" si="114"/>
        <v>0</v>
      </c>
      <c r="T70" s="34">
        <f t="shared" ref="F70:AF71" si="115">T71</f>
        <v>0</v>
      </c>
      <c r="U70" s="34">
        <f t="shared" si="115"/>
        <v>0</v>
      </c>
      <c r="V70" s="34">
        <f t="shared" si="115"/>
        <v>0</v>
      </c>
      <c r="W70" s="34">
        <f t="shared" si="115"/>
        <v>0</v>
      </c>
      <c r="X70" s="34">
        <f t="shared" si="115"/>
        <v>0</v>
      </c>
      <c r="Y70" s="34">
        <f t="shared" si="115"/>
        <v>0</v>
      </c>
      <c r="Z70" s="34">
        <f t="shared" si="115"/>
        <v>0</v>
      </c>
      <c r="AA70" s="34">
        <f t="shared" si="115"/>
        <v>0</v>
      </c>
      <c r="AB70" s="34">
        <f t="shared" si="115"/>
        <v>0</v>
      </c>
      <c r="AC70" s="94">
        <f t="shared" si="32"/>
        <v>0.6071428571428571</v>
      </c>
      <c r="AD70" s="34"/>
      <c r="AE70" s="34">
        <f t="shared" si="115"/>
        <v>0</v>
      </c>
      <c r="AF70" s="34">
        <f t="shared" si="115"/>
        <v>1</v>
      </c>
    </row>
    <row r="71" spans="1:32">
      <c r="A71" s="21" t="s">
        <v>52</v>
      </c>
      <c r="B71" s="56" t="s">
        <v>32</v>
      </c>
      <c r="C71" s="38">
        <f>C72</f>
        <v>42000</v>
      </c>
      <c r="D71" s="38">
        <f t="shared" si="114"/>
        <v>42000</v>
      </c>
      <c r="E71" s="38">
        <f t="shared" si="114"/>
        <v>42000</v>
      </c>
      <c r="F71" s="38">
        <f t="shared" si="115"/>
        <v>0</v>
      </c>
      <c r="G71" s="38">
        <f t="shared" si="115"/>
        <v>0</v>
      </c>
      <c r="H71" s="38">
        <f t="shared" si="115"/>
        <v>0</v>
      </c>
      <c r="I71" s="38">
        <f t="shared" si="115"/>
        <v>0</v>
      </c>
      <c r="J71" s="38">
        <f t="shared" si="115"/>
        <v>0</v>
      </c>
      <c r="K71" s="38">
        <f t="shared" si="115"/>
        <v>0</v>
      </c>
      <c r="L71" s="38">
        <f t="shared" si="115"/>
        <v>0</v>
      </c>
      <c r="M71" s="38">
        <f t="shared" si="115"/>
        <v>0</v>
      </c>
      <c r="N71" s="38">
        <f t="shared" si="115"/>
        <v>0</v>
      </c>
      <c r="O71" s="38">
        <f t="shared" si="115"/>
        <v>0</v>
      </c>
      <c r="P71" s="38">
        <f t="shared" si="115"/>
        <v>255</v>
      </c>
      <c r="Q71" s="38">
        <f t="shared" si="115"/>
        <v>255</v>
      </c>
      <c r="R71" s="38">
        <f t="shared" si="115"/>
        <v>255</v>
      </c>
      <c r="S71" s="38">
        <f t="shared" si="115"/>
        <v>0</v>
      </c>
      <c r="T71" s="38">
        <f t="shared" si="115"/>
        <v>0</v>
      </c>
      <c r="U71" s="38">
        <f t="shared" si="115"/>
        <v>0</v>
      </c>
      <c r="V71" s="38">
        <f t="shared" si="115"/>
        <v>0</v>
      </c>
      <c r="W71" s="38">
        <f t="shared" si="115"/>
        <v>0</v>
      </c>
      <c r="X71" s="38">
        <f t="shared" si="115"/>
        <v>0</v>
      </c>
      <c r="Y71" s="38">
        <f t="shared" si="115"/>
        <v>0</v>
      </c>
      <c r="Z71" s="38">
        <f t="shared" si="115"/>
        <v>0</v>
      </c>
      <c r="AA71" s="38">
        <f t="shared" si="115"/>
        <v>0</v>
      </c>
      <c r="AB71" s="38">
        <f t="shared" si="115"/>
        <v>0</v>
      </c>
      <c r="AC71" s="100">
        <f t="shared" si="32"/>
        <v>0.6071428571428571</v>
      </c>
      <c r="AD71" s="38"/>
      <c r="AE71" s="38">
        <f t="shared" si="115"/>
        <v>0</v>
      </c>
      <c r="AF71" s="38">
        <f t="shared" si="115"/>
        <v>1</v>
      </c>
    </row>
    <row r="72" spans="1:32" ht="54">
      <c r="A72" s="3"/>
      <c r="B72" s="5" t="s">
        <v>56</v>
      </c>
      <c r="C72" s="39">
        <f t="shared" ref="C72" si="116">D72+I72</f>
        <v>42000</v>
      </c>
      <c r="D72" s="39">
        <f t="shared" ref="D72" si="117">SUM(E72:H72)</f>
        <v>42000</v>
      </c>
      <c r="E72" s="35">
        <v>42000</v>
      </c>
      <c r="F72" s="35"/>
      <c r="G72" s="35"/>
      <c r="H72" s="35"/>
      <c r="I72" s="35"/>
      <c r="J72" s="35"/>
      <c r="K72" s="35"/>
      <c r="L72" s="35"/>
      <c r="M72" s="35"/>
      <c r="N72" s="35"/>
      <c r="O72" s="35"/>
      <c r="P72" s="39">
        <f t="shared" ref="P72" si="118">Q72+V72</f>
        <v>255</v>
      </c>
      <c r="Q72" s="39">
        <f t="shared" ref="Q72" si="119">R72+S72+T72+U72</f>
        <v>255</v>
      </c>
      <c r="R72" s="223">
        <v>255</v>
      </c>
      <c r="S72" s="39"/>
      <c r="T72" s="39"/>
      <c r="U72" s="39"/>
      <c r="V72" s="39"/>
      <c r="W72" s="39"/>
      <c r="X72" s="39"/>
      <c r="Y72" s="39"/>
      <c r="Z72" s="39"/>
      <c r="AA72" s="39"/>
      <c r="AB72" s="39"/>
      <c r="AC72" s="95">
        <f t="shared" si="32"/>
        <v>0.6071428571428571</v>
      </c>
      <c r="AD72" s="12" t="s">
        <v>259</v>
      </c>
      <c r="AE72" s="45"/>
      <c r="AF72">
        <v>1</v>
      </c>
    </row>
    <row r="73" spans="1:32" ht="34.799999999999997">
      <c r="A73" s="26" t="s">
        <v>57</v>
      </c>
      <c r="B73" s="25" t="s">
        <v>58</v>
      </c>
      <c r="C73" s="37">
        <f>C74</f>
        <v>922469</v>
      </c>
      <c r="D73" s="37">
        <f t="shared" ref="D73:AB73" si="120">D74</f>
        <v>922469</v>
      </c>
      <c r="E73" s="37">
        <f t="shared" si="120"/>
        <v>25000</v>
      </c>
      <c r="F73" s="37">
        <f t="shared" si="120"/>
        <v>897469</v>
      </c>
      <c r="G73" s="37">
        <f t="shared" si="120"/>
        <v>0</v>
      </c>
      <c r="H73" s="37">
        <f t="shared" si="120"/>
        <v>0</v>
      </c>
      <c r="I73" s="37">
        <f t="shared" si="120"/>
        <v>0</v>
      </c>
      <c r="J73" s="37">
        <f t="shared" si="120"/>
        <v>0</v>
      </c>
      <c r="K73" s="37">
        <f t="shared" si="120"/>
        <v>0</v>
      </c>
      <c r="L73" s="37">
        <f t="shared" si="120"/>
        <v>0</v>
      </c>
      <c r="M73" s="37">
        <f t="shared" si="120"/>
        <v>0</v>
      </c>
      <c r="N73" s="37">
        <f t="shared" si="120"/>
        <v>0</v>
      </c>
      <c r="O73" s="37">
        <f t="shared" si="120"/>
        <v>0</v>
      </c>
      <c r="P73" s="37">
        <f t="shared" si="120"/>
        <v>183714</v>
      </c>
      <c r="Q73" s="37">
        <f t="shared" si="120"/>
        <v>183714</v>
      </c>
      <c r="R73" s="37">
        <f t="shared" si="120"/>
        <v>695</v>
      </c>
      <c r="S73" s="37">
        <f t="shared" si="120"/>
        <v>183019</v>
      </c>
      <c r="T73" s="37">
        <f t="shared" si="120"/>
        <v>0</v>
      </c>
      <c r="U73" s="37">
        <f t="shared" si="120"/>
        <v>0</v>
      </c>
      <c r="V73" s="37">
        <f t="shared" si="120"/>
        <v>0</v>
      </c>
      <c r="W73" s="37">
        <f t="shared" si="120"/>
        <v>0</v>
      </c>
      <c r="X73" s="37">
        <f t="shared" si="120"/>
        <v>0</v>
      </c>
      <c r="Y73" s="37">
        <f t="shared" si="120"/>
        <v>0</v>
      </c>
      <c r="Z73" s="37">
        <f t="shared" si="120"/>
        <v>0</v>
      </c>
      <c r="AA73" s="37">
        <f t="shared" si="120"/>
        <v>0</v>
      </c>
      <c r="AB73" s="37">
        <f t="shared" si="120"/>
        <v>0</v>
      </c>
      <c r="AC73" s="97">
        <f t="shared" si="32"/>
        <v>19.9154659939792</v>
      </c>
      <c r="AD73" s="26"/>
      <c r="AE73" s="49"/>
      <c r="AF73" s="37">
        <f t="shared" ref="AF73" si="121">AF74</f>
        <v>23</v>
      </c>
    </row>
    <row r="74" spans="1:32">
      <c r="A74" s="15" t="s">
        <v>38</v>
      </c>
      <c r="B74" s="2" t="s">
        <v>29</v>
      </c>
      <c r="C74" s="34">
        <f>C75+C100+C142</f>
        <v>922469</v>
      </c>
      <c r="D74" s="34">
        <f t="shared" ref="D74:F74" si="122">D75+D100+D142</f>
        <v>922469</v>
      </c>
      <c r="E74" s="34">
        <f t="shared" si="122"/>
        <v>25000</v>
      </c>
      <c r="F74" s="34">
        <f t="shared" si="122"/>
        <v>897469</v>
      </c>
      <c r="G74" s="34">
        <f t="shared" ref="G74:AB74" si="123">G75+G100+G142</f>
        <v>0</v>
      </c>
      <c r="H74" s="34">
        <f t="shared" si="123"/>
        <v>0</v>
      </c>
      <c r="I74" s="34">
        <f t="shared" si="123"/>
        <v>0</v>
      </c>
      <c r="J74" s="34">
        <f t="shared" si="123"/>
        <v>0</v>
      </c>
      <c r="K74" s="34">
        <f t="shared" si="123"/>
        <v>0</v>
      </c>
      <c r="L74" s="34">
        <f t="shared" si="123"/>
        <v>0</v>
      </c>
      <c r="M74" s="34">
        <f t="shared" si="123"/>
        <v>0</v>
      </c>
      <c r="N74" s="34">
        <f t="shared" si="123"/>
        <v>0</v>
      </c>
      <c r="O74" s="34">
        <f t="shared" si="123"/>
        <v>0</v>
      </c>
      <c r="P74" s="34">
        <f t="shared" si="123"/>
        <v>183714</v>
      </c>
      <c r="Q74" s="34">
        <f t="shared" si="123"/>
        <v>183714</v>
      </c>
      <c r="R74" s="34">
        <f t="shared" si="123"/>
        <v>695</v>
      </c>
      <c r="S74" s="34">
        <f t="shared" si="123"/>
        <v>183019</v>
      </c>
      <c r="T74" s="34">
        <f t="shared" si="123"/>
        <v>0</v>
      </c>
      <c r="U74" s="34">
        <f t="shared" si="123"/>
        <v>0</v>
      </c>
      <c r="V74" s="34">
        <f t="shared" si="123"/>
        <v>0</v>
      </c>
      <c r="W74" s="34">
        <f t="shared" si="123"/>
        <v>0</v>
      </c>
      <c r="X74" s="34">
        <f t="shared" si="123"/>
        <v>0</v>
      </c>
      <c r="Y74" s="34">
        <f t="shared" si="123"/>
        <v>0</v>
      </c>
      <c r="Z74" s="34">
        <f t="shared" si="123"/>
        <v>0</v>
      </c>
      <c r="AA74" s="34">
        <f t="shared" si="123"/>
        <v>0</v>
      </c>
      <c r="AB74" s="34">
        <f t="shared" si="123"/>
        <v>0</v>
      </c>
      <c r="AC74" s="94">
        <f t="shared" si="32"/>
        <v>19.9154659939792</v>
      </c>
      <c r="AD74" s="16"/>
      <c r="AE74" s="44"/>
      <c r="AF74" s="34">
        <f t="shared" ref="AF74" si="124">AF75+AF100+AF142</f>
        <v>23</v>
      </c>
    </row>
    <row r="75" spans="1:32">
      <c r="A75" s="16" t="s">
        <v>30</v>
      </c>
      <c r="B75" s="2" t="s">
        <v>31</v>
      </c>
      <c r="C75" s="34">
        <f>C76+C78</f>
        <v>147101</v>
      </c>
      <c r="D75" s="34">
        <f t="shared" ref="D75:F75" si="125">D76+D78</f>
        <v>147101</v>
      </c>
      <c r="E75" s="34">
        <f t="shared" si="125"/>
        <v>25000</v>
      </c>
      <c r="F75" s="34">
        <f t="shared" si="125"/>
        <v>122101</v>
      </c>
      <c r="G75" s="34">
        <f t="shared" ref="G75:AB75" si="126">G76+G78</f>
        <v>0</v>
      </c>
      <c r="H75" s="34">
        <f t="shared" si="126"/>
        <v>0</v>
      </c>
      <c r="I75" s="34">
        <f t="shared" si="126"/>
        <v>0</v>
      </c>
      <c r="J75" s="34">
        <f t="shared" si="126"/>
        <v>0</v>
      </c>
      <c r="K75" s="34">
        <f t="shared" si="126"/>
        <v>0</v>
      </c>
      <c r="L75" s="34">
        <f t="shared" si="126"/>
        <v>0</v>
      </c>
      <c r="M75" s="34">
        <f t="shared" si="126"/>
        <v>0</v>
      </c>
      <c r="N75" s="34">
        <f t="shared" si="126"/>
        <v>0</v>
      </c>
      <c r="O75" s="34">
        <f t="shared" si="126"/>
        <v>0</v>
      </c>
      <c r="P75" s="34">
        <f t="shared" si="126"/>
        <v>38930</v>
      </c>
      <c r="Q75" s="34">
        <f t="shared" si="126"/>
        <v>38930</v>
      </c>
      <c r="R75" s="34">
        <f t="shared" si="126"/>
        <v>695</v>
      </c>
      <c r="S75" s="34">
        <f t="shared" si="126"/>
        <v>38235</v>
      </c>
      <c r="T75" s="34">
        <f t="shared" si="126"/>
        <v>0</v>
      </c>
      <c r="U75" s="34">
        <f t="shared" si="126"/>
        <v>0</v>
      </c>
      <c r="V75" s="34">
        <f t="shared" si="126"/>
        <v>0</v>
      </c>
      <c r="W75" s="34">
        <f t="shared" si="126"/>
        <v>0</v>
      </c>
      <c r="X75" s="34">
        <f t="shared" si="126"/>
        <v>0</v>
      </c>
      <c r="Y75" s="34">
        <f t="shared" si="126"/>
        <v>0</v>
      </c>
      <c r="Z75" s="34">
        <f t="shared" si="126"/>
        <v>0</v>
      </c>
      <c r="AA75" s="34">
        <f t="shared" si="126"/>
        <v>0</v>
      </c>
      <c r="AB75" s="34">
        <f t="shared" si="126"/>
        <v>0</v>
      </c>
      <c r="AC75" s="100">
        <f t="shared" si="32"/>
        <v>26.464809892522823</v>
      </c>
      <c r="AD75" s="16"/>
      <c r="AE75" s="44"/>
      <c r="AF75" s="34">
        <f t="shared" ref="AF75" si="127">AF76+AF78</f>
        <v>18</v>
      </c>
    </row>
    <row r="76" spans="1:32">
      <c r="A76" s="21" t="s">
        <v>52</v>
      </c>
      <c r="B76" s="56" t="s">
        <v>32</v>
      </c>
      <c r="C76" s="38">
        <f>C77</f>
        <v>20000</v>
      </c>
      <c r="D76" s="38">
        <f t="shared" ref="D76:AB76" si="128">D77</f>
        <v>20000</v>
      </c>
      <c r="E76" s="38">
        <f t="shared" si="128"/>
        <v>20000</v>
      </c>
      <c r="F76" s="38">
        <f t="shared" si="128"/>
        <v>0</v>
      </c>
      <c r="G76" s="38">
        <f t="shared" si="128"/>
        <v>0</v>
      </c>
      <c r="H76" s="38">
        <f t="shared" si="128"/>
        <v>0</v>
      </c>
      <c r="I76" s="38">
        <f t="shared" si="128"/>
        <v>0</v>
      </c>
      <c r="J76" s="38">
        <f t="shared" si="128"/>
        <v>0</v>
      </c>
      <c r="K76" s="38">
        <f t="shared" si="128"/>
        <v>0</v>
      </c>
      <c r="L76" s="38">
        <f t="shared" si="128"/>
        <v>0</v>
      </c>
      <c r="M76" s="38">
        <f t="shared" si="128"/>
        <v>0</v>
      </c>
      <c r="N76" s="38">
        <f t="shared" si="128"/>
        <v>0</v>
      </c>
      <c r="O76" s="38">
        <f t="shared" si="128"/>
        <v>0</v>
      </c>
      <c r="P76" s="38">
        <f t="shared" si="128"/>
        <v>157</v>
      </c>
      <c r="Q76" s="38">
        <f t="shared" si="128"/>
        <v>157</v>
      </c>
      <c r="R76" s="38">
        <f t="shared" si="128"/>
        <v>157</v>
      </c>
      <c r="S76" s="38">
        <f t="shared" si="128"/>
        <v>0</v>
      </c>
      <c r="T76" s="38">
        <f t="shared" si="128"/>
        <v>0</v>
      </c>
      <c r="U76" s="38">
        <f t="shared" si="128"/>
        <v>0</v>
      </c>
      <c r="V76" s="38">
        <f t="shared" si="128"/>
        <v>0</v>
      </c>
      <c r="W76" s="38">
        <f t="shared" si="128"/>
        <v>0</v>
      </c>
      <c r="X76" s="38">
        <f t="shared" si="128"/>
        <v>0</v>
      </c>
      <c r="Y76" s="38">
        <f t="shared" si="128"/>
        <v>0</v>
      </c>
      <c r="Z76" s="38">
        <f t="shared" si="128"/>
        <v>0</v>
      </c>
      <c r="AA76" s="38">
        <f t="shared" si="128"/>
        <v>0</v>
      </c>
      <c r="AB76" s="38">
        <f t="shared" si="128"/>
        <v>0</v>
      </c>
      <c r="AC76" s="95">
        <f t="shared" si="32"/>
        <v>0.78499999999999992</v>
      </c>
      <c r="AD76" s="31"/>
      <c r="AE76" s="51"/>
      <c r="AF76" s="38">
        <f t="shared" ref="AF76" si="129">AF77</f>
        <v>1</v>
      </c>
    </row>
    <row r="77" spans="1:32" ht="54">
      <c r="A77" s="3"/>
      <c r="B77" s="5" t="s">
        <v>59</v>
      </c>
      <c r="C77" s="39">
        <f t="shared" ref="C77" si="130">D77+I77</f>
        <v>20000</v>
      </c>
      <c r="D77" s="39">
        <f t="shared" ref="D77" si="131">SUM(E77:H77)</f>
        <v>20000</v>
      </c>
      <c r="E77" s="35">
        <v>20000</v>
      </c>
      <c r="F77" s="35"/>
      <c r="G77" s="35"/>
      <c r="H77" s="35"/>
      <c r="I77" s="35"/>
      <c r="J77" s="35"/>
      <c r="K77" s="35"/>
      <c r="L77" s="35"/>
      <c r="M77" s="35"/>
      <c r="N77" s="35"/>
      <c r="O77" s="35"/>
      <c r="P77" s="39">
        <f t="shared" ref="P77" si="132">Q77+V77</f>
        <v>157</v>
      </c>
      <c r="Q77" s="39">
        <f>R77+S77+T77+U77</f>
        <v>157</v>
      </c>
      <c r="R77" s="39">
        <v>157</v>
      </c>
      <c r="S77" s="39"/>
      <c r="T77" s="39"/>
      <c r="U77" s="39"/>
      <c r="V77" s="39"/>
      <c r="W77" s="39"/>
      <c r="X77" s="39"/>
      <c r="Y77" s="39"/>
      <c r="Z77" s="39"/>
      <c r="AA77" s="39"/>
      <c r="AB77" s="39"/>
      <c r="AC77" s="95">
        <f t="shared" si="32"/>
        <v>0.78499999999999992</v>
      </c>
      <c r="AD77" s="12" t="s">
        <v>259</v>
      </c>
      <c r="AE77" s="45"/>
      <c r="AF77">
        <v>1</v>
      </c>
    </row>
    <row r="78" spans="1:32">
      <c r="A78" s="21" t="s">
        <v>46</v>
      </c>
      <c r="B78" s="56" t="s">
        <v>33</v>
      </c>
      <c r="C78" s="38">
        <f>SUM(C79:C83)</f>
        <v>127101</v>
      </c>
      <c r="D78" s="38">
        <f t="shared" ref="D78:AB78" si="133">SUM(D79:D83)</f>
        <v>127101</v>
      </c>
      <c r="E78" s="38">
        <f t="shared" si="133"/>
        <v>5000</v>
      </c>
      <c r="F78" s="38">
        <f t="shared" si="133"/>
        <v>122101</v>
      </c>
      <c r="G78" s="38">
        <f t="shared" si="133"/>
        <v>0</v>
      </c>
      <c r="H78" s="38">
        <f t="shared" si="133"/>
        <v>0</v>
      </c>
      <c r="I78" s="38">
        <f t="shared" si="133"/>
        <v>0</v>
      </c>
      <c r="J78" s="38">
        <f t="shared" si="133"/>
        <v>0</v>
      </c>
      <c r="K78" s="38">
        <f t="shared" si="133"/>
        <v>0</v>
      </c>
      <c r="L78" s="38">
        <f t="shared" si="133"/>
        <v>0</v>
      </c>
      <c r="M78" s="38">
        <f t="shared" si="133"/>
        <v>0</v>
      </c>
      <c r="N78" s="38">
        <f t="shared" si="133"/>
        <v>0</v>
      </c>
      <c r="O78" s="38">
        <f t="shared" si="133"/>
        <v>0</v>
      </c>
      <c r="P78" s="38">
        <f t="shared" si="133"/>
        <v>38773</v>
      </c>
      <c r="Q78" s="38">
        <f t="shared" si="133"/>
        <v>38773</v>
      </c>
      <c r="R78" s="38">
        <f t="shared" si="133"/>
        <v>538</v>
      </c>
      <c r="S78" s="38">
        <f t="shared" si="133"/>
        <v>38235</v>
      </c>
      <c r="T78" s="38">
        <f t="shared" si="133"/>
        <v>0</v>
      </c>
      <c r="U78" s="38">
        <f t="shared" si="133"/>
        <v>0</v>
      </c>
      <c r="V78" s="38">
        <f t="shared" si="133"/>
        <v>0</v>
      </c>
      <c r="W78" s="38">
        <f t="shared" si="133"/>
        <v>0</v>
      </c>
      <c r="X78" s="38">
        <f t="shared" si="133"/>
        <v>0</v>
      </c>
      <c r="Y78" s="38">
        <f t="shared" si="133"/>
        <v>0</v>
      </c>
      <c r="Z78" s="38">
        <f t="shared" si="133"/>
        <v>0</v>
      </c>
      <c r="AA78" s="38">
        <f t="shared" si="133"/>
        <v>0</v>
      </c>
      <c r="AB78" s="38">
        <f t="shared" si="133"/>
        <v>0</v>
      </c>
      <c r="AC78" s="100">
        <f t="shared" si="32"/>
        <v>30.505660852392978</v>
      </c>
      <c r="AD78" s="50"/>
      <c r="AE78" s="51"/>
      <c r="AF78" s="38">
        <f t="shared" ref="AF78" si="134">SUM(AF79:AF83)</f>
        <v>17</v>
      </c>
    </row>
    <row r="79" spans="1:32" ht="54">
      <c r="A79" s="12">
        <v>1</v>
      </c>
      <c r="B79" s="5" t="s">
        <v>60</v>
      </c>
      <c r="C79" s="39">
        <f t="shared" ref="C79:C82" si="135">D79+I79</f>
        <v>5000</v>
      </c>
      <c r="D79" s="39">
        <f t="shared" ref="D79:D82" si="136">SUM(E79:H79)</f>
        <v>5000</v>
      </c>
      <c r="E79" s="35">
        <v>5000</v>
      </c>
      <c r="F79" s="35"/>
      <c r="G79" s="35"/>
      <c r="H79" s="35"/>
      <c r="I79" s="35"/>
      <c r="J79" s="35"/>
      <c r="K79" s="35"/>
      <c r="L79" s="35"/>
      <c r="M79" s="35"/>
      <c r="N79" s="35"/>
      <c r="O79" s="35"/>
      <c r="P79" s="39">
        <f t="shared" ref="P79:P82" si="137">Q79+V79</f>
        <v>538</v>
      </c>
      <c r="Q79" s="39">
        <f>R79+S79+T79+U79</f>
        <v>538</v>
      </c>
      <c r="R79" s="39">
        <v>538</v>
      </c>
      <c r="S79" s="39"/>
      <c r="T79" s="39"/>
      <c r="U79" s="39"/>
      <c r="V79" s="39"/>
      <c r="W79" s="39"/>
      <c r="X79" s="39"/>
      <c r="Y79" s="39"/>
      <c r="Z79" s="39"/>
      <c r="AA79" s="39"/>
      <c r="AB79" s="39"/>
      <c r="AC79" s="95">
        <f t="shared" si="32"/>
        <v>10.76</v>
      </c>
      <c r="AD79" s="12" t="s">
        <v>259</v>
      </c>
      <c r="AE79" s="45"/>
      <c r="AF79">
        <v>1</v>
      </c>
    </row>
    <row r="80" spans="1:32" ht="54">
      <c r="A80" s="12">
        <v>2</v>
      </c>
      <c r="B80" s="5" t="s">
        <v>61</v>
      </c>
      <c r="C80" s="39">
        <f t="shared" si="135"/>
        <v>17058</v>
      </c>
      <c r="D80" s="39">
        <f t="shared" si="136"/>
        <v>17058</v>
      </c>
      <c r="E80" s="35"/>
      <c r="F80" s="35">
        <v>17058</v>
      </c>
      <c r="G80" s="35"/>
      <c r="H80" s="35"/>
      <c r="I80" s="35"/>
      <c r="J80" s="35"/>
      <c r="K80" s="35"/>
      <c r="L80" s="35"/>
      <c r="M80" s="35"/>
      <c r="N80" s="35"/>
      <c r="O80" s="35"/>
      <c r="P80" s="39">
        <f t="shared" ref="P80" si="138">Q80+V80</f>
        <v>1318</v>
      </c>
      <c r="Q80" s="39">
        <f>R80+S80+T80+U80</f>
        <v>1318</v>
      </c>
      <c r="R80" s="39"/>
      <c r="S80" s="272">
        <v>1318</v>
      </c>
      <c r="T80" s="39"/>
      <c r="U80" s="39"/>
      <c r="V80" s="39"/>
      <c r="W80" s="39"/>
      <c r="X80" s="39"/>
      <c r="Y80" s="39"/>
      <c r="Z80" s="39"/>
      <c r="AA80" s="39"/>
      <c r="AB80" s="39"/>
      <c r="AC80" s="95">
        <f t="shared" si="32"/>
        <v>7.7265799038574281</v>
      </c>
      <c r="AD80" s="12" t="s">
        <v>259</v>
      </c>
      <c r="AE80" s="45"/>
      <c r="AF80">
        <v>1</v>
      </c>
    </row>
    <row r="81" spans="1:32" ht="54">
      <c r="A81" s="12">
        <v>3</v>
      </c>
      <c r="B81" s="5" t="s">
        <v>62</v>
      </c>
      <c r="C81" s="39">
        <f t="shared" si="135"/>
        <v>19711</v>
      </c>
      <c r="D81" s="39">
        <f t="shared" si="136"/>
        <v>19711</v>
      </c>
      <c r="E81" s="35"/>
      <c r="F81" s="35">
        <v>19711</v>
      </c>
      <c r="G81" s="35"/>
      <c r="H81" s="35"/>
      <c r="I81" s="35"/>
      <c r="J81" s="35"/>
      <c r="K81" s="35"/>
      <c r="L81" s="35"/>
      <c r="M81" s="35"/>
      <c r="N81" s="35"/>
      <c r="O81" s="35"/>
      <c r="P81" s="39">
        <f t="shared" si="137"/>
        <v>3844</v>
      </c>
      <c r="Q81" s="39">
        <f>R81+S81+T81+U81</f>
        <v>3844</v>
      </c>
      <c r="R81" s="39"/>
      <c r="S81" s="272">
        <v>3844</v>
      </c>
      <c r="T81" s="39"/>
      <c r="U81" s="39"/>
      <c r="V81" s="39"/>
      <c r="W81" s="39"/>
      <c r="X81" s="39"/>
      <c r="Y81" s="39"/>
      <c r="Z81" s="39"/>
      <c r="AA81" s="39"/>
      <c r="AB81" s="39"/>
      <c r="AC81" s="95">
        <f t="shared" si="32"/>
        <v>19.501801024808483</v>
      </c>
      <c r="AD81" s="12" t="s">
        <v>259</v>
      </c>
      <c r="AE81" s="45"/>
      <c r="AF81">
        <v>1</v>
      </c>
    </row>
    <row r="82" spans="1:32" ht="36">
      <c r="A82" s="12">
        <v>4</v>
      </c>
      <c r="B82" s="5" t="s">
        <v>63</v>
      </c>
      <c r="C82" s="39">
        <f t="shared" si="135"/>
        <v>7316</v>
      </c>
      <c r="D82" s="39">
        <f t="shared" si="136"/>
        <v>7316</v>
      </c>
      <c r="E82" s="35"/>
      <c r="F82" s="35">
        <v>7316</v>
      </c>
      <c r="G82" s="35"/>
      <c r="H82" s="35"/>
      <c r="I82" s="35"/>
      <c r="J82" s="35"/>
      <c r="K82" s="35"/>
      <c r="L82" s="35"/>
      <c r="M82" s="35"/>
      <c r="N82" s="35"/>
      <c r="O82" s="35"/>
      <c r="P82" s="36">
        <f t="shared" si="137"/>
        <v>0</v>
      </c>
      <c r="Q82" s="39">
        <f>R82+S82+T82+U82</f>
        <v>0</v>
      </c>
      <c r="R82" s="39"/>
      <c r="S82" s="223"/>
      <c r="T82" s="39"/>
      <c r="U82" s="39"/>
      <c r="V82" s="39"/>
      <c r="W82" s="39"/>
      <c r="X82" s="39"/>
      <c r="Y82" s="39"/>
      <c r="Z82" s="39"/>
      <c r="AA82" s="39"/>
      <c r="AB82" s="39"/>
      <c r="AC82" s="95">
        <f t="shared" si="32"/>
        <v>0</v>
      </c>
      <c r="AD82" s="12" t="s">
        <v>261</v>
      </c>
      <c r="AE82" s="45"/>
      <c r="AF82">
        <v>1</v>
      </c>
    </row>
    <row r="83" spans="1:32">
      <c r="A83" s="16">
        <v>5</v>
      </c>
      <c r="B83" s="2" t="s">
        <v>64</v>
      </c>
      <c r="C83" s="34">
        <f>C84+C90+C98</f>
        <v>78016</v>
      </c>
      <c r="D83" s="34">
        <f t="shared" ref="D83:F83" si="139">D84+D90+D98</f>
        <v>78016</v>
      </c>
      <c r="E83" s="34">
        <f t="shared" si="139"/>
        <v>0</v>
      </c>
      <c r="F83" s="34">
        <f t="shared" si="139"/>
        <v>78016</v>
      </c>
      <c r="G83" s="34">
        <f t="shared" ref="G83:AB83" si="140">G84+G90+G98</f>
        <v>0</v>
      </c>
      <c r="H83" s="34">
        <f t="shared" si="140"/>
        <v>0</v>
      </c>
      <c r="I83" s="34">
        <f t="shared" si="140"/>
        <v>0</v>
      </c>
      <c r="J83" s="34">
        <f t="shared" si="140"/>
        <v>0</v>
      </c>
      <c r="K83" s="34">
        <f t="shared" si="140"/>
        <v>0</v>
      </c>
      <c r="L83" s="34">
        <f t="shared" si="140"/>
        <v>0</v>
      </c>
      <c r="M83" s="34">
        <f t="shared" si="140"/>
        <v>0</v>
      </c>
      <c r="N83" s="34">
        <f t="shared" si="140"/>
        <v>0</v>
      </c>
      <c r="O83" s="34">
        <f t="shared" si="140"/>
        <v>0</v>
      </c>
      <c r="P83" s="34">
        <f t="shared" si="140"/>
        <v>33073</v>
      </c>
      <c r="Q83" s="34">
        <f t="shared" si="140"/>
        <v>33073</v>
      </c>
      <c r="R83" s="34">
        <f t="shared" si="140"/>
        <v>0</v>
      </c>
      <c r="S83" s="34">
        <f t="shared" si="140"/>
        <v>33073</v>
      </c>
      <c r="T83" s="34">
        <f t="shared" si="140"/>
        <v>0</v>
      </c>
      <c r="U83" s="34">
        <f t="shared" si="140"/>
        <v>0</v>
      </c>
      <c r="V83" s="34">
        <f t="shared" si="140"/>
        <v>0</v>
      </c>
      <c r="W83" s="34">
        <f t="shared" si="140"/>
        <v>0</v>
      </c>
      <c r="X83" s="34">
        <f t="shared" si="140"/>
        <v>0</v>
      </c>
      <c r="Y83" s="34">
        <f t="shared" si="140"/>
        <v>0</v>
      </c>
      <c r="Z83" s="34">
        <f t="shared" si="140"/>
        <v>0</v>
      </c>
      <c r="AA83" s="34">
        <f t="shared" si="140"/>
        <v>0</v>
      </c>
      <c r="AB83" s="34">
        <f t="shared" si="140"/>
        <v>0</v>
      </c>
      <c r="AC83" s="94">
        <f t="shared" si="32"/>
        <v>42.392586136177194</v>
      </c>
      <c r="AD83" s="16"/>
      <c r="AE83" s="44"/>
      <c r="AF83" s="34">
        <f t="shared" ref="AF83" si="141">AF84+AF90+AF98</f>
        <v>13</v>
      </c>
    </row>
    <row r="84" spans="1:32" s="184" customFormat="1" ht="17.399999999999999">
      <c r="A84" s="15" t="s">
        <v>65</v>
      </c>
      <c r="B84" s="2" t="s">
        <v>16</v>
      </c>
      <c r="C84" s="34">
        <f>SUM(C85:C89)</f>
        <v>16458</v>
      </c>
      <c r="D84" s="34">
        <f t="shared" ref="D84:F84" si="142">SUM(D85:D89)</f>
        <v>16458</v>
      </c>
      <c r="E84" s="34">
        <f t="shared" si="142"/>
        <v>0</v>
      </c>
      <c r="F84" s="34">
        <f t="shared" si="142"/>
        <v>16458</v>
      </c>
      <c r="G84" s="34">
        <f t="shared" ref="G84:AB84" si="143">SUM(G85:G89)</f>
        <v>0</v>
      </c>
      <c r="H84" s="34">
        <f t="shared" si="143"/>
        <v>0</v>
      </c>
      <c r="I84" s="34">
        <f t="shared" si="143"/>
        <v>0</v>
      </c>
      <c r="J84" s="34">
        <f t="shared" si="143"/>
        <v>0</v>
      </c>
      <c r="K84" s="34">
        <f t="shared" si="143"/>
        <v>0</v>
      </c>
      <c r="L84" s="34">
        <f t="shared" si="143"/>
        <v>0</v>
      </c>
      <c r="M84" s="34">
        <f t="shared" si="143"/>
        <v>0</v>
      </c>
      <c r="N84" s="34">
        <f t="shared" si="143"/>
        <v>0</v>
      </c>
      <c r="O84" s="34">
        <f t="shared" si="143"/>
        <v>0</v>
      </c>
      <c r="P84" s="34">
        <f t="shared" si="143"/>
        <v>7219</v>
      </c>
      <c r="Q84" s="34">
        <f t="shared" si="143"/>
        <v>7219</v>
      </c>
      <c r="R84" s="34">
        <f t="shared" si="143"/>
        <v>0</v>
      </c>
      <c r="S84" s="34">
        <f t="shared" si="143"/>
        <v>7219</v>
      </c>
      <c r="T84" s="34">
        <f t="shared" si="143"/>
        <v>0</v>
      </c>
      <c r="U84" s="34">
        <f t="shared" si="143"/>
        <v>0</v>
      </c>
      <c r="V84" s="34">
        <f t="shared" si="143"/>
        <v>0</v>
      </c>
      <c r="W84" s="34">
        <f t="shared" si="143"/>
        <v>0</v>
      </c>
      <c r="X84" s="34">
        <f t="shared" si="143"/>
        <v>0</v>
      </c>
      <c r="Y84" s="34">
        <f t="shared" si="143"/>
        <v>0</v>
      </c>
      <c r="Z84" s="34">
        <f t="shared" si="143"/>
        <v>0</v>
      </c>
      <c r="AA84" s="34">
        <f t="shared" si="143"/>
        <v>0</v>
      </c>
      <c r="AB84" s="34">
        <f t="shared" si="143"/>
        <v>0</v>
      </c>
      <c r="AC84" s="94">
        <f t="shared" si="32"/>
        <v>43.863166848948836</v>
      </c>
      <c r="AD84" s="16"/>
      <c r="AE84" s="44"/>
      <c r="AF84" s="34">
        <f t="shared" ref="AF84" si="144">SUM(AF85:AF89)</f>
        <v>5</v>
      </c>
    </row>
    <row r="85" spans="1:32" ht="54">
      <c r="A85" s="30" t="s">
        <v>30</v>
      </c>
      <c r="B85" s="18" t="s">
        <v>66</v>
      </c>
      <c r="C85" s="36">
        <f t="shared" ref="C85:C89" si="145">D85+I85</f>
        <v>9000</v>
      </c>
      <c r="D85" s="36">
        <f t="shared" ref="D85:D89" si="146">SUM(E85:H85)</f>
        <v>9000</v>
      </c>
      <c r="E85" s="36"/>
      <c r="F85" s="36">
        <v>9000</v>
      </c>
      <c r="G85" s="36"/>
      <c r="H85" s="36"/>
      <c r="I85" s="36"/>
      <c r="J85" s="36"/>
      <c r="K85" s="36"/>
      <c r="L85" s="36"/>
      <c r="M85" s="36"/>
      <c r="N85" s="36"/>
      <c r="O85" s="36"/>
      <c r="P85" s="36">
        <f>Q85+V85</f>
        <v>1913</v>
      </c>
      <c r="Q85" s="36">
        <f>R85+S85+T85+U85</f>
        <v>1913</v>
      </c>
      <c r="R85" s="36"/>
      <c r="S85" s="284">
        <v>1913</v>
      </c>
      <c r="T85" s="36"/>
      <c r="U85" s="36"/>
      <c r="V85" s="36"/>
      <c r="W85" s="36"/>
      <c r="X85" s="36"/>
      <c r="Y85" s="36"/>
      <c r="Z85" s="36"/>
      <c r="AA85" s="36"/>
      <c r="AB85" s="36"/>
      <c r="AC85" s="98">
        <f t="shared" si="32"/>
        <v>21.255555555555556</v>
      </c>
      <c r="AD85" s="30" t="s">
        <v>262</v>
      </c>
      <c r="AE85" s="47"/>
      <c r="AF85">
        <v>1</v>
      </c>
    </row>
    <row r="86" spans="1:32" ht="54">
      <c r="A86" s="30" t="s">
        <v>67</v>
      </c>
      <c r="B86" s="18" t="s">
        <v>68</v>
      </c>
      <c r="C86" s="36">
        <f t="shared" si="145"/>
        <v>2631</v>
      </c>
      <c r="D86" s="36">
        <f t="shared" si="146"/>
        <v>2631</v>
      </c>
      <c r="E86" s="36"/>
      <c r="F86" s="36">
        <v>2631</v>
      </c>
      <c r="G86" s="36"/>
      <c r="H86" s="36"/>
      <c r="I86" s="36"/>
      <c r="J86" s="36"/>
      <c r="K86" s="36"/>
      <c r="L86" s="36"/>
      <c r="M86" s="36"/>
      <c r="N86" s="36"/>
      <c r="O86" s="36"/>
      <c r="P86" s="36">
        <f>Q86+V86</f>
        <v>2239</v>
      </c>
      <c r="Q86" s="36">
        <f>R86+S86+T86+U86</f>
        <v>2239</v>
      </c>
      <c r="R86" s="36"/>
      <c r="S86" s="284">
        <v>2239</v>
      </c>
      <c r="T86" s="36"/>
      <c r="U86" s="36"/>
      <c r="V86" s="36"/>
      <c r="W86" s="36"/>
      <c r="X86" s="36"/>
      <c r="Y86" s="36"/>
      <c r="Z86" s="36"/>
      <c r="AA86" s="36"/>
      <c r="AB86" s="36"/>
      <c r="AC86" s="95">
        <f t="shared" si="32"/>
        <v>85.100722158874959</v>
      </c>
      <c r="AD86" s="30" t="s">
        <v>262</v>
      </c>
      <c r="AE86" s="47"/>
      <c r="AF86">
        <v>1</v>
      </c>
    </row>
    <row r="87" spans="1:32" ht="54">
      <c r="A87" s="30" t="s">
        <v>69</v>
      </c>
      <c r="B87" s="18" t="s">
        <v>70</v>
      </c>
      <c r="C87" s="36">
        <f t="shared" si="145"/>
        <v>2000</v>
      </c>
      <c r="D87" s="36">
        <f t="shared" si="146"/>
        <v>2000</v>
      </c>
      <c r="E87" s="36"/>
      <c r="F87" s="36">
        <v>2000</v>
      </c>
      <c r="G87" s="36"/>
      <c r="H87" s="36"/>
      <c r="I87" s="36"/>
      <c r="J87" s="36"/>
      <c r="K87" s="36"/>
      <c r="L87" s="36"/>
      <c r="M87" s="36"/>
      <c r="N87" s="36"/>
      <c r="O87" s="36"/>
      <c r="P87" s="36">
        <f t="shared" ref="P87" si="147">Q87+V87</f>
        <v>1379</v>
      </c>
      <c r="Q87" s="36">
        <f>R87+S87+T87+U87</f>
        <v>1379</v>
      </c>
      <c r="R87" s="36"/>
      <c r="S87" s="284">
        <v>1379</v>
      </c>
      <c r="T87" s="36"/>
      <c r="U87" s="36"/>
      <c r="V87" s="36"/>
      <c r="W87" s="36"/>
      <c r="X87" s="36"/>
      <c r="Y87" s="36"/>
      <c r="Z87" s="36"/>
      <c r="AA87" s="36"/>
      <c r="AB87" s="36"/>
      <c r="AC87" s="95">
        <f t="shared" si="32"/>
        <v>68.95</v>
      </c>
      <c r="AD87" s="30" t="s">
        <v>262</v>
      </c>
      <c r="AE87" s="47"/>
      <c r="AF87">
        <v>1</v>
      </c>
    </row>
    <row r="88" spans="1:32" ht="54">
      <c r="A88" s="30" t="s">
        <v>71</v>
      </c>
      <c r="B88" s="18" t="s">
        <v>72</v>
      </c>
      <c r="C88" s="36">
        <f t="shared" si="145"/>
        <v>932</v>
      </c>
      <c r="D88" s="36">
        <f t="shared" si="146"/>
        <v>932</v>
      </c>
      <c r="E88" s="36"/>
      <c r="F88" s="36">
        <v>932</v>
      </c>
      <c r="G88" s="36"/>
      <c r="H88" s="36"/>
      <c r="I88" s="36"/>
      <c r="J88" s="36"/>
      <c r="K88" s="36"/>
      <c r="L88" s="36"/>
      <c r="M88" s="36"/>
      <c r="N88" s="36"/>
      <c r="O88" s="36"/>
      <c r="P88" s="36">
        <f t="shared" ref="P88" si="148">Q88+V88</f>
        <v>401</v>
      </c>
      <c r="Q88" s="36">
        <f>R88+S88+T88+U88</f>
        <v>401</v>
      </c>
      <c r="R88" s="36"/>
      <c r="S88" s="284">
        <v>401</v>
      </c>
      <c r="T88" s="36"/>
      <c r="U88" s="36"/>
      <c r="V88" s="36"/>
      <c r="W88" s="36"/>
      <c r="X88" s="36"/>
      <c r="Y88" s="36"/>
      <c r="Z88" s="36"/>
      <c r="AA88" s="36"/>
      <c r="AB88" s="36"/>
      <c r="AC88" s="95">
        <f t="shared" si="32"/>
        <v>43.02575107296137</v>
      </c>
      <c r="AD88" s="30" t="s">
        <v>262</v>
      </c>
      <c r="AE88" s="47"/>
      <c r="AF88">
        <v>1</v>
      </c>
    </row>
    <row r="89" spans="1:32" ht="54">
      <c r="A89" s="30" t="s">
        <v>73</v>
      </c>
      <c r="B89" s="18" t="s">
        <v>74</v>
      </c>
      <c r="C89" s="36">
        <f t="shared" si="145"/>
        <v>1895</v>
      </c>
      <c r="D89" s="36">
        <f t="shared" si="146"/>
        <v>1895</v>
      </c>
      <c r="E89" s="36"/>
      <c r="F89" s="36">
        <v>1895</v>
      </c>
      <c r="G89" s="36"/>
      <c r="H89" s="36"/>
      <c r="I89" s="36"/>
      <c r="J89" s="36"/>
      <c r="K89" s="36"/>
      <c r="L89" s="36"/>
      <c r="M89" s="36"/>
      <c r="N89" s="36"/>
      <c r="O89" s="36"/>
      <c r="P89" s="36">
        <f t="shared" ref="P89:P97" si="149">Q89+V89</f>
        <v>1287</v>
      </c>
      <c r="Q89" s="36">
        <f>R89+S89+T89+U89</f>
        <v>1287</v>
      </c>
      <c r="R89" s="36"/>
      <c r="S89" s="284">
        <v>1287</v>
      </c>
      <c r="T89" s="36"/>
      <c r="U89" s="36"/>
      <c r="V89" s="36"/>
      <c r="W89" s="36"/>
      <c r="X89" s="36"/>
      <c r="Y89" s="36"/>
      <c r="Z89" s="36"/>
      <c r="AA89" s="36"/>
      <c r="AB89" s="36"/>
      <c r="AC89" s="95">
        <f t="shared" si="32"/>
        <v>67.915567282321902</v>
      </c>
      <c r="AD89" s="30" t="s">
        <v>262</v>
      </c>
      <c r="AE89" s="47"/>
      <c r="AF89">
        <v>1</v>
      </c>
    </row>
    <row r="90" spans="1:32" s="184" customFormat="1" ht="17.399999999999999">
      <c r="A90" s="15" t="s">
        <v>75</v>
      </c>
      <c r="B90" s="2" t="s">
        <v>76</v>
      </c>
      <c r="C90" s="34">
        <f>SUM(C91:C97)</f>
        <v>44558</v>
      </c>
      <c r="D90" s="34">
        <f t="shared" ref="D90:AB90" si="150">SUM(D91:D97)</f>
        <v>44558</v>
      </c>
      <c r="E90" s="34">
        <f t="shared" si="150"/>
        <v>0</v>
      </c>
      <c r="F90" s="34">
        <f t="shared" si="150"/>
        <v>44558</v>
      </c>
      <c r="G90" s="34">
        <f t="shared" si="150"/>
        <v>0</v>
      </c>
      <c r="H90" s="34">
        <f t="shared" si="150"/>
        <v>0</v>
      </c>
      <c r="I90" s="34">
        <f t="shared" si="150"/>
        <v>0</v>
      </c>
      <c r="J90" s="34">
        <f t="shared" si="150"/>
        <v>0</v>
      </c>
      <c r="K90" s="34">
        <f t="shared" si="150"/>
        <v>0</v>
      </c>
      <c r="L90" s="34">
        <f t="shared" si="150"/>
        <v>0</v>
      </c>
      <c r="M90" s="34">
        <f t="shared" si="150"/>
        <v>0</v>
      </c>
      <c r="N90" s="34">
        <f t="shared" si="150"/>
        <v>0</v>
      </c>
      <c r="O90" s="34">
        <f t="shared" si="150"/>
        <v>0</v>
      </c>
      <c r="P90" s="34">
        <f t="shared" si="150"/>
        <v>17656</v>
      </c>
      <c r="Q90" s="34">
        <f t="shared" si="150"/>
        <v>17656</v>
      </c>
      <c r="R90" s="34">
        <f t="shared" si="150"/>
        <v>0</v>
      </c>
      <c r="S90" s="34">
        <f t="shared" si="150"/>
        <v>17656</v>
      </c>
      <c r="T90" s="34">
        <f t="shared" si="150"/>
        <v>0</v>
      </c>
      <c r="U90" s="34">
        <f t="shared" si="150"/>
        <v>0</v>
      </c>
      <c r="V90" s="34">
        <f t="shared" si="150"/>
        <v>0</v>
      </c>
      <c r="W90" s="34">
        <f t="shared" si="150"/>
        <v>0</v>
      </c>
      <c r="X90" s="34">
        <f t="shared" si="150"/>
        <v>0</v>
      </c>
      <c r="Y90" s="34">
        <f t="shared" si="150"/>
        <v>0</v>
      </c>
      <c r="Z90" s="34">
        <f t="shared" si="150"/>
        <v>0</v>
      </c>
      <c r="AA90" s="34">
        <f t="shared" si="150"/>
        <v>0</v>
      </c>
      <c r="AB90" s="34">
        <f t="shared" si="150"/>
        <v>0</v>
      </c>
      <c r="AC90" s="94">
        <f t="shared" si="32"/>
        <v>39.624758741415683</v>
      </c>
      <c r="AD90" s="16"/>
      <c r="AE90" s="44"/>
      <c r="AF90" s="34">
        <f t="shared" ref="AF90" si="151">SUM(AF91:AF97)</f>
        <v>7</v>
      </c>
    </row>
    <row r="91" spans="1:32" ht="36">
      <c r="A91" s="30" t="s">
        <v>30</v>
      </c>
      <c r="B91" s="18" t="s">
        <v>77</v>
      </c>
      <c r="C91" s="36">
        <f t="shared" ref="C91:C97" si="152">D91+I91</f>
        <v>2000</v>
      </c>
      <c r="D91" s="36">
        <f t="shared" ref="D91:D97" si="153">SUM(E91:H91)</f>
        <v>2000</v>
      </c>
      <c r="E91" s="36"/>
      <c r="F91" s="36">
        <v>2000</v>
      </c>
      <c r="G91" s="36"/>
      <c r="H91" s="36"/>
      <c r="I91" s="36"/>
      <c r="J91" s="36"/>
      <c r="K91" s="36"/>
      <c r="L91" s="36"/>
      <c r="M91" s="36"/>
      <c r="N91" s="36"/>
      <c r="O91" s="36"/>
      <c r="P91" s="36">
        <f t="shared" si="149"/>
        <v>1745</v>
      </c>
      <c r="Q91" s="36">
        <f t="shared" ref="Q91:Q97" si="154">R91+S91+T91+U91</f>
        <v>1745</v>
      </c>
      <c r="R91" s="36"/>
      <c r="S91" s="284">
        <v>1745</v>
      </c>
      <c r="T91" s="36"/>
      <c r="U91" s="36"/>
      <c r="V91" s="36"/>
      <c r="W91" s="36"/>
      <c r="X91" s="36"/>
      <c r="Y91" s="36"/>
      <c r="Z91" s="36"/>
      <c r="AA91" s="36"/>
      <c r="AB91" s="36"/>
      <c r="AC91" s="98">
        <f t="shared" si="32"/>
        <v>87.25</v>
      </c>
      <c r="AD91" s="30" t="s">
        <v>313</v>
      </c>
      <c r="AE91" s="47"/>
      <c r="AF91">
        <v>1</v>
      </c>
    </row>
    <row r="92" spans="1:32" ht="36">
      <c r="A92" s="30" t="s">
        <v>34</v>
      </c>
      <c r="B92" s="18" t="s">
        <v>78</v>
      </c>
      <c r="C92" s="36">
        <f t="shared" si="152"/>
        <v>4000</v>
      </c>
      <c r="D92" s="36">
        <f t="shared" si="153"/>
        <v>4000</v>
      </c>
      <c r="E92" s="36"/>
      <c r="F92" s="36">
        <v>4000</v>
      </c>
      <c r="G92" s="36"/>
      <c r="H92" s="36"/>
      <c r="I92" s="36"/>
      <c r="J92" s="36"/>
      <c r="K92" s="36"/>
      <c r="L92" s="36"/>
      <c r="M92" s="36"/>
      <c r="N92" s="36"/>
      <c r="O92" s="36"/>
      <c r="P92" s="36">
        <f t="shared" si="149"/>
        <v>3414</v>
      </c>
      <c r="Q92" s="36">
        <f t="shared" si="154"/>
        <v>3414</v>
      </c>
      <c r="R92" s="36"/>
      <c r="S92" s="284">
        <v>3414</v>
      </c>
      <c r="T92" s="36"/>
      <c r="U92" s="36"/>
      <c r="V92" s="36"/>
      <c r="W92" s="36"/>
      <c r="X92" s="36"/>
      <c r="Y92" s="36"/>
      <c r="Z92" s="36"/>
      <c r="AA92" s="36"/>
      <c r="AB92" s="36"/>
      <c r="AC92" s="98">
        <f t="shared" si="32"/>
        <v>85.350000000000009</v>
      </c>
      <c r="AD92" s="30" t="s">
        <v>313</v>
      </c>
      <c r="AE92" s="47"/>
      <c r="AF92">
        <v>1</v>
      </c>
    </row>
    <row r="93" spans="1:32" ht="36">
      <c r="A93" s="30" t="s">
        <v>36</v>
      </c>
      <c r="B93" s="18" t="s">
        <v>79</v>
      </c>
      <c r="C93" s="36">
        <f t="shared" si="152"/>
        <v>3000</v>
      </c>
      <c r="D93" s="36">
        <f t="shared" si="153"/>
        <v>3000</v>
      </c>
      <c r="E93" s="36"/>
      <c r="F93" s="36">
        <v>3000</v>
      </c>
      <c r="G93" s="36"/>
      <c r="H93" s="36"/>
      <c r="I93" s="36"/>
      <c r="J93" s="36"/>
      <c r="K93" s="36"/>
      <c r="L93" s="36"/>
      <c r="M93" s="36"/>
      <c r="N93" s="36"/>
      <c r="O93" s="36"/>
      <c r="P93" s="36">
        <f t="shared" si="149"/>
        <v>1709</v>
      </c>
      <c r="Q93" s="36">
        <f t="shared" si="154"/>
        <v>1709</v>
      </c>
      <c r="R93" s="36"/>
      <c r="S93" s="284">
        <v>1709</v>
      </c>
      <c r="T93" s="36"/>
      <c r="U93" s="36"/>
      <c r="V93" s="36"/>
      <c r="W93" s="36"/>
      <c r="X93" s="36"/>
      <c r="Y93" s="36"/>
      <c r="Z93" s="36"/>
      <c r="AA93" s="36"/>
      <c r="AB93" s="36"/>
      <c r="AC93" s="98">
        <f t="shared" si="32"/>
        <v>56.966666666666669</v>
      </c>
      <c r="AD93" s="30" t="s">
        <v>313</v>
      </c>
      <c r="AE93" s="47"/>
      <c r="AF93">
        <v>1</v>
      </c>
    </row>
    <row r="94" spans="1:32" ht="36">
      <c r="A94" s="30" t="s">
        <v>80</v>
      </c>
      <c r="B94" s="18" t="s">
        <v>81</v>
      </c>
      <c r="C94" s="36">
        <f t="shared" si="152"/>
        <v>2000</v>
      </c>
      <c r="D94" s="36">
        <f t="shared" si="153"/>
        <v>2000</v>
      </c>
      <c r="E94" s="36"/>
      <c r="F94" s="36">
        <v>2000</v>
      </c>
      <c r="G94" s="36"/>
      <c r="H94" s="36"/>
      <c r="I94" s="36"/>
      <c r="J94" s="36"/>
      <c r="K94" s="36"/>
      <c r="L94" s="36"/>
      <c r="M94" s="36"/>
      <c r="N94" s="36"/>
      <c r="O94" s="36"/>
      <c r="P94" s="36">
        <f t="shared" si="149"/>
        <v>2000</v>
      </c>
      <c r="Q94" s="36">
        <f t="shared" si="154"/>
        <v>2000</v>
      </c>
      <c r="R94" s="36"/>
      <c r="S94" s="284">
        <v>2000</v>
      </c>
      <c r="T94" s="36"/>
      <c r="U94" s="36"/>
      <c r="V94" s="36"/>
      <c r="W94" s="36"/>
      <c r="X94" s="36"/>
      <c r="Y94" s="36"/>
      <c r="Z94" s="36"/>
      <c r="AA94" s="36"/>
      <c r="AB94" s="36"/>
      <c r="AC94" s="98">
        <f t="shared" si="32"/>
        <v>100</v>
      </c>
      <c r="AD94" s="30" t="s">
        <v>313</v>
      </c>
      <c r="AE94" s="47"/>
      <c r="AF94">
        <v>1</v>
      </c>
    </row>
    <row r="95" spans="1:32" ht="36">
      <c r="A95" s="30" t="s">
        <v>82</v>
      </c>
      <c r="B95" s="18" t="s">
        <v>83</v>
      </c>
      <c r="C95" s="36">
        <f t="shared" si="152"/>
        <v>5000</v>
      </c>
      <c r="D95" s="36">
        <f t="shared" si="153"/>
        <v>5000</v>
      </c>
      <c r="E95" s="36"/>
      <c r="F95" s="36">
        <v>5000</v>
      </c>
      <c r="G95" s="36"/>
      <c r="H95" s="36"/>
      <c r="I95" s="36"/>
      <c r="J95" s="36"/>
      <c r="K95" s="36"/>
      <c r="L95" s="36"/>
      <c r="M95" s="36"/>
      <c r="N95" s="36"/>
      <c r="O95" s="36"/>
      <c r="P95" s="36">
        <f t="shared" si="149"/>
        <v>5000</v>
      </c>
      <c r="Q95" s="39">
        <f t="shared" si="154"/>
        <v>5000</v>
      </c>
      <c r="R95" s="36"/>
      <c r="S95" s="284">
        <v>5000</v>
      </c>
      <c r="T95" s="36"/>
      <c r="U95" s="36"/>
      <c r="V95" s="36"/>
      <c r="W95" s="36"/>
      <c r="X95" s="36"/>
      <c r="Y95" s="36"/>
      <c r="Z95" s="36"/>
      <c r="AA95" s="36"/>
      <c r="AB95" s="36"/>
      <c r="AC95" s="98">
        <f t="shared" si="32"/>
        <v>100</v>
      </c>
      <c r="AD95" s="30" t="s">
        <v>313</v>
      </c>
      <c r="AE95" s="47"/>
      <c r="AF95">
        <v>1</v>
      </c>
    </row>
    <row r="96" spans="1:32" ht="36">
      <c r="A96" s="30" t="s">
        <v>84</v>
      </c>
      <c r="B96" s="18" t="s">
        <v>85</v>
      </c>
      <c r="C96" s="36">
        <f t="shared" si="152"/>
        <v>17000</v>
      </c>
      <c r="D96" s="36">
        <f t="shared" si="153"/>
        <v>17000</v>
      </c>
      <c r="E96" s="36"/>
      <c r="F96" s="36">
        <v>17000</v>
      </c>
      <c r="G96" s="36"/>
      <c r="H96" s="36"/>
      <c r="I96" s="36"/>
      <c r="J96" s="36"/>
      <c r="K96" s="36"/>
      <c r="L96" s="36"/>
      <c r="M96" s="36"/>
      <c r="N96" s="36"/>
      <c r="O96" s="36"/>
      <c r="P96" s="36">
        <f t="shared" si="149"/>
        <v>2180</v>
      </c>
      <c r="Q96" s="36">
        <f t="shared" si="154"/>
        <v>2180</v>
      </c>
      <c r="R96" s="36"/>
      <c r="S96" s="284">
        <v>2180</v>
      </c>
      <c r="T96" s="36"/>
      <c r="U96" s="36"/>
      <c r="V96" s="36"/>
      <c r="W96" s="36"/>
      <c r="X96" s="36"/>
      <c r="Y96" s="36"/>
      <c r="Z96" s="36"/>
      <c r="AA96" s="36"/>
      <c r="AB96" s="36"/>
      <c r="AC96" s="98">
        <f t="shared" si="32"/>
        <v>12.823529411764707</v>
      </c>
      <c r="AD96" s="30" t="s">
        <v>313</v>
      </c>
      <c r="AE96" s="47"/>
      <c r="AF96">
        <v>1</v>
      </c>
    </row>
    <row r="97" spans="1:32" ht="36">
      <c r="A97" s="30" t="s">
        <v>67</v>
      </c>
      <c r="B97" s="18" t="s">
        <v>86</v>
      </c>
      <c r="C97" s="36">
        <f t="shared" si="152"/>
        <v>11558</v>
      </c>
      <c r="D97" s="36">
        <f t="shared" si="153"/>
        <v>11558</v>
      </c>
      <c r="E97" s="36"/>
      <c r="F97" s="36">
        <v>11558</v>
      </c>
      <c r="G97" s="36"/>
      <c r="H97" s="36"/>
      <c r="I97" s="36"/>
      <c r="J97" s="36"/>
      <c r="K97" s="36"/>
      <c r="L97" s="36"/>
      <c r="M97" s="36"/>
      <c r="N97" s="36"/>
      <c r="O97" s="36"/>
      <c r="P97" s="36">
        <f t="shared" si="149"/>
        <v>1608</v>
      </c>
      <c r="Q97" s="36">
        <f t="shared" si="154"/>
        <v>1608</v>
      </c>
      <c r="R97" s="36"/>
      <c r="S97" s="284">
        <v>1608</v>
      </c>
      <c r="T97" s="36"/>
      <c r="U97" s="36"/>
      <c r="V97" s="36"/>
      <c r="W97" s="36"/>
      <c r="X97" s="36"/>
      <c r="Y97" s="36"/>
      <c r="Z97" s="36"/>
      <c r="AA97" s="36"/>
      <c r="AB97" s="36"/>
      <c r="AC97" s="98">
        <f t="shared" si="32"/>
        <v>13.912441598892542</v>
      </c>
      <c r="AD97" s="30" t="s">
        <v>313</v>
      </c>
      <c r="AE97" s="47"/>
      <c r="AF97">
        <v>1</v>
      </c>
    </row>
    <row r="98" spans="1:32" s="184" customFormat="1" ht="17.399999999999999">
      <c r="A98" s="15" t="s">
        <v>87</v>
      </c>
      <c r="B98" s="2" t="s">
        <v>14</v>
      </c>
      <c r="C98" s="34">
        <f>C99</f>
        <v>17000</v>
      </c>
      <c r="D98" s="34">
        <f t="shared" ref="D98:AB98" si="155">D99</f>
        <v>17000</v>
      </c>
      <c r="E98" s="34">
        <f t="shared" si="155"/>
        <v>0</v>
      </c>
      <c r="F98" s="34">
        <f t="shared" si="155"/>
        <v>17000</v>
      </c>
      <c r="G98" s="34">
        <f t="shared" si="155"/>
        <v>0</v>
      </c>
      <c r="H98" s="34">
        <f t="shared" si="155"/>
        <v>0</v>
      </c>
      <c r="I98" s="34">
        <f t="shared" si="155"/>
        <v>0</v>
      </c>
      <c r="J98" s="34">
        <f t="shared" si="155"/>
        <v>0</v>
      </c>
      <c r="K98" s="34">
        <f t="shared" si="155"/>
        <v>0</v>
      </c>
      <c r="L98" s="34">
        <f t="shared" si="155"/>
        <v>0</v>
      </c>
      <c r="M98" s="34">
        <f t="shared" si="155"/>
        <v>0</v>
      </c>
      <c r="N98" s="34">
        <f t="shared" si="155"/>
        <v>0</v>
      </c>
      <c r="O98" s="34">
        <f t="shared" si="155"/>
        <v>0</v>
      </c>
      <c r="P98" s="34">
        <f t="shared" si="155"/>
        <v>8198</v>
      </c>
      <c r="Q98" s="34">
        <f t="shared" si="155"/>
        <v>8198</v>
      </c>
      <c r="R98" s="34">
        <f t="shared" si="155"/>
        <v>0</v>
      </c>
      <c r="S98" s="34">
        <f t="shared" si="155"/>
        <v>8198</v>
      </c>
      <c r="T98" s="34">
        <f t="shared" si="155"/>
        <v>0</v>
      </c>
      <c r="U98" s="34">
        <f t="shared" si="155"/>
        <v>0</v>
      </c>
      <c r="V98" s="34">
        <f t="shared" si="155"/>
        <v>0</v>
      </c>
      <c r="W98" s="34">
        <f t="shared" si="155"/>
        <v>0</v>
      </c>
      <c r="X98" s="34">
        <f t="shared" si="155"/>
        <v>0</v>
      </c>
      <c r="Y98" s="34">
        <f t="shared" si="155"/>
        <v>0</v>
      </c>
      <c r="Z98" s="34">
        <f t="shared" si="155"/>
        <v>0</v>
      </c>
      <c r="AA98" s="34">
        <f t="shared" si="155"/>
        <v>0</v>
      </c>
      <c r="AB98" s="34">
        <f t="shared" si="155"/>
        <v>0</v>
      </c>
      <c r="AC98" s="94">
        <f t="shared" si="32"/>
        <v>48.223529411764702</v>
      </c>
      <c r="AD98" s="16"/>
      <c r="AE98" s="44"/>
      <c r="AF98" s="34">
        <f t="shared" ref="AF98" si="156">AF99</f>
        <v>1</v>
      </c>
    </row>
    <row r="99" spans="1:32" ht="36">
      <c r="A99" s="30" t="s">
        <v>30</v>
      </c>
      <c r="B99" s="18" t="s">
        <v>88</v>
      </c>
      <c r="C99" s="36">
        <f t="shared" ref="C99" si="157">D99+I99</f>
        <v>17000</v>
      </c>
      <c r="D99" s="36">
        <f t="shared" ref="D99" si="158">SUM(E99:H99)</f>
        <v>17000</v>
      </c>
      <c r="E99" s="36"/>
      <c r="F99" s="36">
        <v>17000</v>
      </c>
      <c r="G99" s="36"/>
      <c r="H99" s="36"/>
      <c r="I99" s="36"/>
      <c r="J99" s="36"/>
      <c r="K99" s="36"/>
      <c r="L99" s="36"/>
      <c r="M99" s="36"/>
      <c r="N99" s="36"/>
      <c r="O99" s="36"/>
      <c r="P99" s="36">
        <f t="shared" ref="P99" si="159">Q99+V99</f>
        <v>8198</v>
      </c>
      <c r="Q99" s="36">
        <f>R99+S99+T99+U99</f>
        <v>8198</v>
      </c>
      <c r="R99" s="36"/>
      <c r="S99" s="284">
        <v>8198</v>
      </c>
      <c r="T99" s="36"/>
      <c r="U99" s="36"/>
      <c r="V99" s="36"/>
      <c r="W99" s="36"/>
      <c r="X99" s="36"/>
      <c r="Y99" s="36"/>
      <c r="Z99" s="36"/>
      <c r="AA99" s="36"/>
      <c r="AB99" s="36"/>
      <c r="AC99" s="95">
        <f t="shared" ref="AC99:AC162" si="160">P99/C99*100</f>
        <v>48.223529411764702</v>
      </c>
      <c r="AD99" s="30" t="s">
        <v>261</v>
      </c>
      <c r="AE99" s="47"/>
      <c r="AF99">
        <v>1</v>
      </c>
    </row>
    <row r="100" spans="1:32">
      <c r="A100" s="16" t="s">
        <v>34</v>
      </c>
      <c r="B100" s="2" t="s">
        <v>35</v>
      </c>
      <c r="C100" s="34">
        <f>C101+C114</f>
        <v>330504</v>
      </c>
      <c r="D100" s="34">
        <f t="shared" ref="D100:O100" si="161">D101+D114</f>
        <v>330504</v>
      </c>
      <c r="E100" s="34">
        <f t="shared" si="161"/>
        <v>0</v>
      </c>
      <c r="F100" s="34">
        <f t="shared" si="161"/>
        <v>330504</v>
      </c>
      <c r="G100" s="34">
        <f t="shared" si="161"/>
        <v>0</v>
      </c>
      <c r="H100" s="34">
        <f t="shared" si="161"/>
        <v>0</v>
      </c>
      <c r="I100" s="34">
        <f t="shared" si="161"/>
        <v>0</v>
      </c>
      <c r="J100" s="34">
        <f t="shared" si="161"/>
        <v>0</v>
      </c>
      <c r="K100" s="34">
        <f t="shared" si="161"/>
        <v>0</v>
      </c>
      <c r="L100" s="34">
        <f t="shared" si="161"/>
        <v>0</v>
      </c>
      <c r="M100" s="34">
        <f t="shared" si="161"/>
        <v>0</v>
      </c>
      <c r="N100" s="34">
        <f t="shared" si="161"/>
        <v>0</v>
      </c>
      <c r="O100" s="34">
        <f t="shared" si="161"/>
        <v>0</v>
      </c>
      <c r="P100" s="34">
        <f t="shared" ref="P100:AB100" si="162">P101+P114</f>
        <v>68192</v>
      </c>
      <c r="Q100" s="34">
        <f t="shared" si="162"/>
        <v>68192</v>
      </c>
      <c r="R100" s="34">
        <f t="shared" si="162"/>
        <v>0</v>
      </c>
      <c r="S100" s="34">
        <f t="shared" si="162"/>
        <v>68192</v>
      </c>
      <c r="T100" s="34">
        <f t="shared" si="162"/>
        <v>0</v>
      </c>
      <c r="U100" s="34">
        <f t="shared" si="162"/>
        <v>0</v>
      </c>
      <c r="V100" s="34">
        <f t="shared" si="162"/>
        <v>0</v>
      </c>
      <c r="W100" s="34">
        <f t="shared" si="162"/>
        <v>0</v>
      </c>
      <c r="X100" s="34">
        <f t="shared" si="162"/>
        <v>0</v>
      </c>
      <c r="Y100" s="34">
        <f t="shared" si="162"/>
        <v>0</v>
      </c>
      <c r="Z100" s="34">
        <f t="shared" si="162"/>
        <v>0</v>
      </c>
      <c r="AA100" s="34">
        <f t="shared" si="162"/>
        <v>0</v>
      </c>
      <c r="AB100" s="34">
        <f t="shared" si="162"/>
        <v>0</v>
      </c>
      <c r="AC100" s="94">
        <f t="shared" si="160"/>
        <v>20.63273061748118</v>
      </c>
      <c r="AD100" s="16"/>
      <c r="AE100" s="44"/>
      <c r="AF100" s="34">
        <f t="shared" ref="AF100" si="163">AF101+AF114</f>
        <v>5</v>
      </c>
    </row>
    <row r="101" spans="1:32">
      <c r="A101" s="21" t="s">
        <v>52</v>
      </c>
      <c r="B101" s="56" t="s">
        <v>32</v>
      </c>
      <c r="C101" s="38">
        <f>SUM(C102:C107)</f>
        <v>126737</v>
      </c>
      <c r="D101" s="38">
        <f t="shared" ref="D101:O101" si="164">SUM(D102:D107)</f>
        <v>126737</v>
      </c>
      <c r="E101" s="38">
        <f t="shared" si="164"/>
        <v>0</v>
      </c>
      <c r="F101" s="38">
        <f t="shared" si="164"/>
        <v>126737</v>
      </c>
      <c r="G101" s="38">
        <f t="shared" si="164"/>
        <v>0</v>
      </c>
      <c r="H101" s="38">
        <f t="shared" si="164"/>
        <v>0</v>
      </c>
      <c r="I101" s="38">
        <f t="shared" si="164"/>
        <v>0</v>
      </c>
      <c r="J101" s="38">
        <f t="shared" si="164"/>
        <v>0</v>
      </c>
      <c r="K101" s="38">
        <f t="shared" si="164"/>
        <v>0</v>
      </c>
      <c r="L101" s="38">
        <f t="shared" si="164"/>
        <v>0</v>
      </c>
      <c r="M101" s="38">
        <f t="shared" si="164"/>
        <v>0</v>
      </c>
      <c r="N101" s="38">
        <f t="shared" si="164"/>
        <v>0</v>
      </c>
      <c r="O101" s="38">
        <f t="shared" si="164"/>
        <v>0</v>
      </c>
      <c r="P101" s="38">
        <f t="shared" ref="P101:AB101" si="165">SUM(P102:P107)</f>
        <v>49082</v>
      </c>
      <c r="Q101" s="38">
        <f t="shared" si="165"/>
        <v>49082</v>
      </c>
      <c r="R101" s="38">
        <f t="shared" si="165"/>
        <v>0</v>
      </c>
      <c r="S101" s="38">
        <f t="shared" si="165"/>
        <v>49082</v>
      </c>
      <c r="T101" s="38">
        <f t="shared" si="165"/>
        <v>0</v>
      </c>
      <c r="U101" s="38">
        <f t="shared" si="165"/>
        <v>0</v>
      </c>
      <c r="V101" s="38">
        <f t="shared" si="165"/>
        <v>0</v>
      </c>
      <c r="W101" s="38">
        <f t="shared" si="165"/>
        <v>0</v>
      </c>
      <c r="X101" s="38">
        <f t="shared" si="165"/>
        <v>0</v>
      </c>
      <c r="Y101" s="38">
        <f t="shared" si="165"/>
        <v>0</v>
      </c>
      <c r="Z101" s="38">
        <f t="shared" si="165"/>
        <v>0</v>
      </c>
      <c r="AA101" s="38">
        <f t="shared" si="165"/>
        <v>0</v>
      </c>
      <c r="AB101" s="38">
        <f t="shared" si="165"/>
        <v>0</v>
      </c>
      <c r="AC101" s="100">
        <f t="shared" si="160"/>
        <v>38.727443445876105</v>
      </c>
      <c r="AD101" s="31"/>
      <c r="AE101" s="51"/>
      <c r="AF101" s="38">
        <f t="shared" ref="AF101" si="166">SUM(AF102:AF107)</f>
        <v>5</v>
      </c>
    </row>
    <row r="102" spans="1:32" ht="54">
      <c r="A102" s="12">
        <v>1</v>
      </c>
      <c r="B102" s="5" t="s">
        <v>89</v>
      </c>
      <c r="C102" s="39">
        <f t="shared" ref="C102:C106" si="167">D102+I102</f>
        <v>15442</v>
      </c>
      <c r="D102" s="39">
        <f t="shared" ref="D102:D106" si="168">SUM(E102:H102)</f>
        <v>15442</v>
      </c>
      <c r="E102" s="35"/>
      <c r="F102" s="35">
        <v>15442</v>
      </c>
      <c r="G102" s="35"/>
      <c r="H102" s="35"/>
      <c r="I102" s="35"/>
      <c r="J102" s="35"/>
      <c r="K102" s="35"/>
      <c r="L102" s="35"/>
      <c r="M102" s="35"/>
      <c r="N102" s="35"/>
      <c r="O102" s="35"/>
      <c r="P102" s="39">
        <f t="shared" ref="P102" si="169">Q102+V102</f>
        <v>562</v>
      </c>
      <c r="Q102" s="39">
        <f t="shared" ref="Q102" si="170">R102+S102+T102+U102</f>
        <v>562</v>
      </c>
      <c r="R102" s="39"/>
      <c r="S102" s="272">
        <v>562</v>
      </c>
      <c r="T102" s="39"/>
      <c r="U102" s="39"/>
      <c r="V102" s="39"/>
      <c r="W102" s="39"/>
      <c r="X102" s="39"/>
      <c r="Y102" s="39"/>
      <c r="Z102" s="39"/>
      <c r="AA102" s="39"/>
      <c r="AB102" s="39"/>
      <c r="AC102" s="95">
        <f t="shared" si="160"/>
        <v>3.6394249449553171</v>
      </c>
      <c r="AD102" s="12" t="s">
        <v>259</v>
      </c>
      <c r="AE102" s="45"/>
      <c r="AF102">
        <v>1</v>
      </c>
    </row>
    <row r="103" spans="1:32" ht="54">
      <c r="A103" s="12">
        <v>2</v>
      </c>
      <c r="B103" s="5" t="s">
        <v>90</v>
      </c>
      <c r="C103" s="39">
        <f t="shared" si="167"/>
        <v>20000</v>
      </c>
      <c r="D103" s="39">
        <f t="shared" si="168"/>
        <v>20000</v>
      </c>
      <c r="E103" s="35"/>
      <c r="F103" s="35">
        <v>20000</v>
      </c>
      <c r="G103" s="35"/>
      <c r="H103" s="35"/>
      <c r="I103" s="35"/>
      <c r="J103" s="35"/>
      <c r="K103" s="35"/>
      <c r="L103" s="35"/>
      <c r="M103" s="35"/>
      <c r="N103" s="35"/>
      <c r="O103" s="35"/>
      <c r="P103" s="39">
        <f t="shared" ref="P103:P106" si="171">Q103+V103</f>
        <v>2082</v>
      </c>
      <c r="Q103" s="39">
        <f t="shared" ref="Q103:Q106" si="172">R103+S103+T103+U103</f>
        <v>2082</v>
      </c>
      <c r="R103" s="39"/>
      <c r="S103" s="272">
        <v>2082</v>
      </c>
      <c r="T103" s="39"/>
      <c r="U103" s="39"/>
      <c r="V103" s="39"/>
      <c r="W103" s="39"/>
      <c r="X103" s="39"/>
      <c r="Y103" s="39"/>
      <c r="Z103" s="39"/>
      <c r="AA103" s="39"/>
      <c r="AB103" s="39"/>
      <c r="AC103" s="95">
        <f t="shared" si="160"/>
        <v>10.41</v>
      </c>
      <c r="AD103" s="12" t="s">
        <v>259</v>
      </c>
      <c r="AE103" s="45"/>
      <c r="AF103">
        <v>1</v>
      </c>
    </row>
    <row r="104" spans="1:32" ht="43.5" customHeight="1">
      <c r="A104" s="12">
        <v>3</v>
      </c>
      <c r="B104" s="5" t="s">
        <v>91</v>
      </c>
      <c r="C104" s="39">
        <f t="shared" si="167"/>
        <v>10000</v>
      </c>
      <c r="D104" s="39">
        <f t="shared" si="168"/>
        <v>10000</v>
      </c>
      <c r="E104" s="35"/>
      <c r="F104" s="35">
        <v>10000</v>
      </c>
      <c r="G104" s="35"/>
      <c r="H104" s="35"/>
      <c r="I104" s="35"/>
      <c r="J104" s="35"/>
      <c r="K104" s="35"/>
      <c r="L104" s="35"/>
      <c r="M104" s="35"/>
      <c r="N104" s="35"/>
      <c r="O104" s="35"/>
      <c r="P104" s="39">
        <f t="shared" si="171"/>
        <v>10000</v>
      </c>
      <c r="Q104" s="39">
        <f t="shared" si="172"/>
        <v>10000</v>
      </c>
      <c r="R104" s="39"/>
      <c r="S104" s="272">
        <v>10000</v>
      </c>
      <c r="T104" s="39"/>
      <c r="U104" s="39"/>
      <c r="V104" s="39"/>
      <c r="W104" s="39"/>
      <c r="X104" s="39"/>
      <c r="Y104" s="39"/>
      <c r="Z104" s="39"/>
      <c r="AA104" s="39"/>
      <c r="AB104" s="39"/>
      <c r="AC104" s="95">
        <f t="shared" si="160"/>
        <v>100</v>
      </c>
      <c r="AD104" s="12" t="s">
        <v>314</v>
      </c>
      <c r="AE104" s="12" t="s">
        <v>263</v>
      </c>
      <c r="AF104">
        <v>1</v>
      </c>
    </row>
    <row r="105" spans="1:32" ht="68.25" customHeight="1">
      <c r="A105" s="12">
        <v>5</v>
      </c>
      <c r="B105" s="5" t="s">
        <v>92</v>
      </c>
      <c r="C105" s="39">
        <f t="shared" si="167"/>
        <v>15000</v>
      </c>
      <c r="D105" s="39">
        <f t="shared" si="168"/>
        <v>15000</v>
      </c>
      <c r="E105" s="35"/>
      <c r="F105" s="35">
        <v>15000</v>
      </c>
      <c r="G105" s="35"/>
      <c r="H105" s="35"/>
      <c r="I105" s="35"/>
      <c r="J105" s="35"/>
      <c r="K105" s="35"/>
      <c r="L105" s="35"/>
      <c r="M105" s="35"/>
      <c r="N105" s="35"/>
      <c r="O105" s="35"/>
      <c r="P105" s="39">
        <f t="shared" si="171"/>
        <v>11324</v>
      </c>
      <c r="Q105" s="39">
        <f t="shared" si="172"/>
        <v>11324</v>
      </c>
      <c r="R105" s="39"/>
      <c r="S105" s="272">
        <v>11324</v>
      </c>
      <c r="T105" s="39"/>
      <c r="U105" s="39"/>
      <c r="V105" s="39"/>
      <c r="W105" s="39"/>
      <c r="X105" s="39"/>
      <c r="Y105" s="39"/>
      <c r="Z105" s="39"/>
      <c r="AA105" s="39"/>
      <c r="AB105" s="39"/>
      <c r="AC105" s="95">
        <f t="shared" si="160"/>
        <v>75.493333333333339</v>
      </c>
      <c r="AD105" s="12" t="s">
        <v>314</v>
      </c>
      <c r="AE105" s="45"/>
      <c r="AF105">
        <v>1</v>
      </c>
    </row>
    <row r="106" spans="1:32" ht="72.75" customHeight="1">
      <c r="A106" s="12">
        <v>6</v>
      </c>
      <c r="B106" s="5" t="s">
        <v>93</v>
      </c>
      <c r="C106" s="39">
        <f t="shared" si="167"/>
        <v>30000</v>
      </c>
      <c r="D106" s="39">
        <f t="shared" si="168"/>
        <v>30000</v>
      </c>
      <c r="E106" s="35"/>
      <c r="F106" s="35">
        <v>30000</v>
      </c>
      <c r="G106" s="35"/>
      <c r="H106" s="35"/>
      <c r="I106" s="35"/>
      <c r="J106" s="35"/>
      <c r="K106" s="35"/>
      <c r="L106" s="35"/>
      <c r="M106" s="35"/>
      <c r="N106" s="35"/>
      <c r="O106" s="35"/>
      <c r="P106" s="35">
        <f t="shared" si="171"/>
        <v>7827</v>
      </c>
      <c r="Q106" s="39">
        <f t="shared" si="172"/>
        <v>7827</v>
      </c>
      <c r="R106" s="39"/>
      <c r="S106" s="272">
        <v>7827</v>
      </c>
      <c r="T106" s="39"/>
      <c r="U106" s="39"/>
      <c r="V106" s="39"/>
      <c r="W106" s="39"/>
      <c r="X106" s="39"/>
      <c r="Y106" s="39"/>
      <c r="Z106" s="39"/>
      <c r="AA106" s="39"/>
      <c r="AB106" s="39"/>
      <c r="AC106" s="95">
        <f t="shared" si="160"/>
        <v>26.090000000000003</v>
      </c>
      <c r="AD106" s="30" t="s">
        <v>384</v>
      </c>
      <c r="AE106" s="45"/>
      <c r="AF106">
        <v>1</v>
      </c>
    </row>
    <row r="107" spans="1:32">
      <c r="A107" s="15">
        <v>7</v>
      </c>
      <c r="B107" s="2" t="s">
        <v>94</v>
      </c>
      <c r="C107" s="34">
        <f>C108+C110+C112</f>
        <v>36295</v>
      </c>
      <c r="D107" s="34">
        <f t="shared" ref="D107:F107" si="173">D108+D110+D112</f>
        <v>36295</v>
      </c>
      <c r="E107" s="34">
        <f t="shared" si="173"/>
        <v>0</v>
      </c>
      <c r="F107" s="34">
        <f t="shared" si="173"/>
        <v>36295</v>
      </c>
      <c r="G107" s="34">
        <f t="shared" ref="G107:AB107" si="174">G108+G110+G112</f>
        <v>0</v>
      </c>
      <c r="H107" s="34">
        <f t="shared" si="174"/>
        <v>0</v>
      </c>
      <c r="I107" s="34">
        <f t="shared" si="174"/>
        <v>0</v>
      </c>
      <c r="J107" s="34">
        <f t="shared" si="174"/>
        <v>0</v>
      </c>
      <c r="K107" s="34">
        <f t="shared" si="174"/>
        <v>0</v>
      </c>
      <c r="L107" s="34">
        <f t="shared" si="174"/>
        <v>0</v>
      </c>
      <c r="M107" s="34">
        <f t="shared" si="174"/>
        <v>0</v>
      </c>
      <c r="N107" s="34">
        <f t="shared" si="174"/>
        <v>0</v>
      </c>
      <c r="O107" s="34">
        <f t="shared" si="174"/>
        <v>0</v>
      </c>
      <c r="P107" s="34">
        <f t="shared" si="174"/>
        <v>17287</v>
      </c>
      <c r="Q107" s="34">
        <f t="shared" si="174"/>
        <v>17287</v>
      </c>
      <c r="R107" s="34">
        <f t="shared" si="174"/>
        <v>0</v>
      </c>
      <c r="S107" s="34">
        <f t="shared" si="174"/>
        <v>17287</v>
      </c>
      <c r="T107" s="34">
        <f t="shared" si="174"/>
        <v>0</v>
      </c>
      <c r="U107" s="34">
        <f t="shared" si="174"/>
        <v>0</v>
      </c>
      <c r="V107" s="34">
        <f t="shared" si="174"/>
        <v>0</v>
      </c>
      <c r="W107" s="34">
        <f t="shared" si="174"/>
        <v>0</v>
      </c>
      <c r="X107" s="34">
        <f t="shared" si="174"/>
        <v>0</v>
      </c>
      <c r="Y107" s="34">
        <f t="shared" si="174"/>
        <v>0</v>
      </c>
      <c r="Z107" s="34">
        <f t="shared" si="174"/>
        <v>0</v>
      </c>
      <c r="AA107" s="34">
        <f t="shared" si="174"/>
        <v>0</v>
      </c>
      <c r="AB107" s="34">
        <f t="shared" si="174"/>
        <v>0</v>
      </c>
      <c r="AC107" s="94">
        <f t="shared" si="160"/>
        <v>47.629150020663999</v>
      </c>
      <c r="AD107" s="16">
        <v>0</v>
      </c>
      <c r="AE107" s="44">
        <v>0</v>
      </c>
    </row>
    <row r="108" spans="1:32">
      <c r="A108" s="3" t="s">
        <v>95</v>
      </c>
      <c r="B108" s="5" t="s">
        <v>17</v>
      </c>
      <c r="C108" s="35">
        <f>C109</f>
        <v>12295</v>
      </c>
      <c r="D108" s="35">
        <f t="shared" ref="D108:AB108" si="175">D109</f>
        <v>12295</v>
      </c>
      <c r="E108" s="35">
        <f t="shared" si="175"/>
        <v>0</v>
      </c>
      <c r="F108" s="35">
        <f t="shared" si="175"/>
        <v>12295</v>
      </c>
      <c r="G108" s="35">
        <f t="shared" si="175"/>
        <v>0</v>
      </c>
      <c r="H108" s="35">
        <f t="shared" si="175"/>
        <v>0</v>
      </c>
      <c r="I108" s="35">
        <f t="shared" si="175"/>
        <v>0</v>
      </c>
      <c r="J108" s="35">
        <f t="shared" si="175"/>
        <v>0</v>
      </c>
      <c r="K108" s="35">
        <f t="shared" si="175"/>
        <v>0</v>
      </c>
      <c r="L108" s="35">
        <f t="shared" si="175"/>
        <v>0</v>
      </c>
      <c r="M108" s="35">
        <f t="shared" si="175"/>
        <v>0</v>
      </c>
      <c r="N108" s="35">
        <f t="shared" si="175"/>
        <v>0</v>
      </c>
      <c r="O108" s="35">
        <f t="shared" si="175"/>
        <v>0</v>
      </c>
      <c r="P108" s="35">
        <f t="shared" si="175"/>
        <v>10760</v>
      </c>
      <c r="Q108" s="39">
        <f t="shared" si="175"/>
        <v>10760</v>
      </c>
      <c r="R108" s="39">
        <f t="shared" si="175"/>
        <v>0</v>
      </c>
      <c r="S108" s="39">
        <f t="shared" si="175"/>
        <v>10760</v>
      </c>
      <c r="T108" s="39">
        <f t="shared" si="175"/>
        <v>0</v>
      </c>
      <c r="U108" s="39">
        <f t="shared" si="175"/>
        <v>0</v>
      </c>
      <c r="V108" s="39">
        <f t="shared" si="175"/>
        <v>0</v>
      </c>
      <c r="W108" s="39">
        <f t="shared" si="175"/>
        <v>0</v>
      </c>
      <c r="X108" s="39">
        <f t="shared" si="175"/>
        <v>0</v>
      </c>
      <c r="Y108" s="39">
        <f t="shared" si="175"/>
        <v>0</v>
      </c>
      <c r="Z108" s="39">
        <f t="shared" si="175"/>
        <v>0</v>
      </c>
      <c r="AA108" s="39">
        <f t="shared" si="175"/>
        <v>0</v>
      </c>
      <c r="AB108" s="39">
        <f t="shared" si="175"/>
        <v>0</v>
      </c>
      <c r="AC108" s="95">
        <f t="shared" si="160"/>
        <v>87.515250101667334</v>
      </c>
      <c r="AD108" s="12"/>
      <c r="AE108" s="45"/>
    </row>
    <row r="109" spans="1:32" ht="36">
      <c r="A109" s="30"/>
      <c r="B109" s="18" t="s">
        <v>96</v>
      </c>
      <c r="C109" s="36">
        <f t="shared" ref="C109" si="176">D109+I109</f>
        <v>12295</v>
      </c>
      <c r="D109" s="36">
        <f t="shared" ref="D109" si="177">SUM(E109:H109)</f>
        <v>12295</v>
      </c>
      <c r="E109" s="36"/>
      <c r="F109" s="36">
        <v>12295</v>
      </c>
      <c r="G109" s="36"/>
      <c r="H109" s="36"/>
      <c r="I109" s="36"/>
      <c r="J109" s="36"/>
      <c r="K109" s="36"/>
      <c r="L109" s="36"/>
      <c r="M109" s="36"/>
      <c r="N109" s="36"/>
      <c r="O109" s="36"/>
      <c r="P109" s="36">
        <f t="shared" ref="P109" si="178">Q109+V109</f>
        <v>10760</v>
      </c>
      <c r="Q109" s="36">
        <f t="shared" ref="Q109" si="179">R109+S109+T109+U109</f>
        <v>10760</v>
      </c>
      <c r="R109" s="36"/>
      <c r="S109" s="284">
        <v>10760</v>
      </c>
      <c r="T109" s="36"/>
      <c r="U109" s="36"/>
      <c r="V109" s="36"/>
      <c r="W109" s="36"/>
      <c r="X109" s="36"/>
      <c r="Y109" s="36"/>
      <c r="Z109" s="36"/>
      <c r="AA109" s="36"/>
      <c r="AB109" s="36"/>
      <c r="AC109" s="98">
        <f t="shared" si="160"/>
        <v>87.515250101667334</v>
      </c>
      <c r="AD109" s="30" t="s">
        <v>264</v>
      </c>
      <c r="AE109" s="47"/>
      <c r="AF109">
        <v>1</v>
      </c>
    </row>
    <row r="110" spans="1:32">
      <c r="A110" s="3" t="s">
        <v>97</v>
      </c>
      <c r="B110" s="5" t="s">
        <v>14</v>
      </c>
      <c r="C110" s="35">
        <f>C111</f>
        <v>10000</v>
      </c>
      <c r="D110" s="35">
        <f t="shared" ref="D110:AB110" si="180">D111</f>
        <v>10000</v>
      </c>
      <c r="E110" s="35">
        <f t="shared" si="180"/>
        <v>0</v>
      </c>
      <c r="F110" s="35">
        <f t="shared" si="180"/>
        <v>10000</v>
      </c>
      <c r="G110" s="35">
        <f t="shared" si="180"/>
        <v>0</v>
      </c>
      <c r="H110" s="35">
        <f t="shared" si="180"/>
        <v>0</v>
      </c>
      <c r="I110" s="35">
        <f t="shared" si="180"/>
        <v>0</v>
      </c>
      <c r="J110" s="35">
        <f t="shared" si="180"/>
        <v>0</v>
      </c>
      <c r="K110" s="35">
        <f t="shared" si="180"/>
        <v>0</v>
      </c>
      <c r="L110" s="35">
        <f t="shared" si="180"/>
        <v>0</v>
      </c>
      <c r="M110" s="35">
        <f t="shared" si="180"/>
        <v>0</v>
      </c>
      <c r="N110" s="35">
        <f t="shared" si="180"/>
        <v>0</v>
      </c>
      <c r="O110" s="35">
        <f t="shared" si="180"/>
        <v>0</v>
      </c>
      <c r="P110" s="35">
        <f t="shared" si="180"/>
        <v>0</v>
      </c>
      <c r="Q110" s="39">
        <f t="shared" si="180"/>
        <v>0</v>
      </c>
      <c r="R110" s="39">
        <f t="shared" si="180"/>
        <v>0</v>
      </c>
      <c r="S110" s="39">
        <f t="shared" si="180"/>
        <v>0</v>
      </c>
      <c r="T110" s="39">
        <f t="shared" si="180"/>
        <v>0</v>
      </c>
      <c r="U110" s="39">
        <f t="shared" si="180"/>
        <v>0</v>
      </c>
      <c r="V110" s="39">
        <f t="shared" si="180"/>
        <v>0</v>
      </c>
      <c r="W110" s="39">
        <f t="shared" si="180"/>
        <v>0</v>
      </c>
      <c r="X110" s="39">
        <f t="shared" si="180"/>
        <v>0</v>
      </c>
      <c r="Y110" s="39">
        <f t="shared" si="180"/>
        <v>0</v>
      </c>
      <c r="Z110" s="39">
        <f t="shared" si="180"/>
        <v>0</v>
      </c>
      <c r="AA110" s="39">
        <f t="shared" si="180"/>
        <v>0</v>
      </c>
      <c r="AB110" s="39">
        <f t="shared" si="180"/>
        <v>0</v>
      </c>
      <c r="AC110" s="95">
        <f t="shared" si="160"/>
        <v>0</v>
      </c>
      <c r="AD110" s="12"/>
      <c r="AE110" s="45"/>
    </row>
    <row r="111" spans="1:32" ht="36">
      <c r="A111" s="17"/>
      <c r="B111" s="18" t="s">
        <v>98</v>
      </c>
      <c r="C111" s="36">
        <f t="shared" ref="C111" si="181">D111+I111</f>
        <v>10000</v>
      </c>
      <c r="D111" s="36">
        <f t="shared" ref="D111" si="182">SUM(E111:H111)</f>
        <v>10000</v>
      </c>
      <c r="E111" s="36"/>
      <c r="F111" s="36">
        <v>10000</v>
      </c>
      <c r="G111" s="36"/>
      <c r="H111" s="36"/>
      <c r="I111" s="36"/>
      <c r="J111" s="36"/>
      <c r="K111" s="36"/>
      <c r="L111" s="36"/>
      <c r="M111" s="36"/>
      <c r="N111" s="36"/>
      <c r="O111" s="36"/>
      <c r="P111" s="36"/>
      <c r="Q111" s="36"/>
      <c r="R111" s="36"/>
      <c r="S111" s="36"/>
      <c r="T111" s="36"/>
      <c r="U111" s="36"/>
      <c r="V111" s="36"/>
      <c r="W111" s="36"/>
      <c r="X111" s="36"/>
      <c r="Y111" s="36"/>
      <c r="Z111" s="36"/>
      <c r="AA111" s="36"/>
      <c r="AB111" s="36"/>
      <c r="AC111" s="95">
        <f t="shared" si="160"/>
        <v>0</v>
      </c>
      <c r="AD111" s="30" t="s">
        <v>261</v>
      </c>
      <c r="AE111" s="47"/>
      <c r="AF111">
        <v>1</v>
      </c>
    </row>
    <row r="112" spans="1:32">
      <c r="A112" s="3" t="s">
        <v>99</v>
      </c>
      <c r="B112" s="5" t="s">
        <v>15</v>
      </c>
      <c r="C112" s="35">
        <f>C113</f>
        <v>14000</v>
      </c>
      <c r="D112" s="35">
        <f t="shared" ref="D112:AB112" si="183">D113</f>
        <v>14000</v>
      </c>
      <c r="E112" s="35">
        <f t="shared" si="183"/>
        <v>0</v>
      </c>
      <c r="F112" s="35">
        <f t="shared" si="183"/>
        <v>14000</v>
      </c>
      <c r="G112" s="35">
        <f t="shared" si="183"/>
        <v>0</v>
      </c>
      <c r="H112" s="35">
        <f t="shared" si="183"/>
        <v>0</v>
      </c>
      <c r="I112" s="35">
        <f t="shared" si="183"/>
        <v>0</v>
      </c>
      <c r="J112" s="35">
        <f t="shared" si="183"/>
        <v>0</v>
      </c>
      <c r="K112" s="35">
        <f t="shared" si="183"/>
        <v>0</v>
      </c>
      <c r="L112" s="35">
        <f t="shared" si="183"/>
        <v>0</v>
      </c>
      <c r="M112" s="35">
        <f t="shared" si="183"/>
        <v>0</v>
      </c>
      <c r="N112" s="35">
        <f t="shared" si="183"/>
        <v>0</v>
      </c>
      <c r="O112" s="35">
        <f t="shared" si="183"/>
        <v>0</v>
      </c>
      <c r="P112" s="35">
        <f t="shared" si="183"/>
        <v>6527</v>
      </c>
      <c r="Q112" s="39">
        <f t="shared" si="183"/>
        <v>6527</v>
      </c>
      <c r="R112" s="39">
        <f t="shared" si="183"/>
        <v>0</v>
      </c>
      <c r="S112" s="39">
        <f t="shared" si="183"/>
        <v>6527</v>
      </c>
      <c r="T112" s="39">
        <f t="shared" si="183"/>
        <v>0</v>
      </c>
      <c r="U112" s="39">
        <f t="shared" si="183"/>
        <v>0</v>
      </c>
      <c r="V112" s="39">
        <f t="shared" si="183"/>
        <v>0</v>
      </c>
      <c r="W112" s="39">
        <f t="shared" si="183"/>
        <v>0</v>
      </c>
      <c r="X112" s="39">
        <f t="shared" si="183"/>
        <v>0</v>
      </c>
      <c r="Y112" s="39">
        <f t="shared" si="183"/>
        <v>0</v>
      </c>
      <c r="Z112" s="39">
        <f t="shared" si="183"/>
        <v>0</v>
      </c>
      <c r="AA112" s="39">
        <f t="shared" si="183"/>
        <v>0</v>
      </c>
      <c r="AB112" s="39">
        <f t="shared" si="183"/>
        <v>0</v>
      </c>
      <c r="AC112" s="95">
        <f t="shared" si="160"/>
        <v>46.621428571428567</v>
      </c>
      <c r="AD112" s="19"/>
      <c r="AE112" s="45"/>
    </row>
    <row r="113" spans="1:32" ht="36">
      <c r="A113" s="17"/>
      <c r="B113" s="18" t="s">
        <v>100</v>
      </c>
      <c r="C113" s="36">
        <f t="shared" ref="C113" si="184">D113+I113</f>
        <v>14000</v>
      </c>
      <c r="D113" s="36">
        <f t="shared" ref="D113" si="185">SUM(E113:H113)</f>
        <v>14000</v>
      </c>
      <c r="E113" s="36"/>
      <c r="F113" s="36">
        <v>14000</v>
      </c>
      <c r="G113" s="36"/>
      <c r="H113" s="36"/>
      <c r="I113" s="36"/>
      <c r="J113" s="36"/>
      <c r="K113" s="36"/>
      <c r="L113" s="36"/>
      <c r="M113" s="36"/>
      <c r="N113" s="36"/>
      <c r="O113" s="36"/>
      <c r="P113" s="36">
        <f t="shared" ref="P113" si="186">Q113+V113</f>
        <v>6527</v>
      </c>
      <c r="Q113" s="36">
        <f t="shared" ref="Q113" si="187">R113+S113+T113+U113</f>
        <v>6527</v>
      </c>
      <c r="R113" s="36"/>
      <c r="S113" s="284">
        <v>6527</v>
      </c>
      <c r="T113" s="36"/>
      <c r="U113" s="36"/>
      <c r="V113" s="36"/>
      <c r="W113" s="36"/>
      <c r="X113" s="36"/>
      <c r="Y113" s="36"/>
      <c r="Z113" s="36"/>
      <c r="AA113" s="36"/>
      <c r="AB113" s="36"/>
      <c r="AC113" s="98">
        <f t="shared" si="160"/>
        <v>46.621428571428567</v>
      </c>
      <c r="AD113" s="30" t="s">
        <v>265</v>
      </c>
      <c r="AE113" s="47"/>
      <c r="AF113">
        <v>1</v>
      </c>
    </row>
    <row r="114" spans="1:32">
      <c r="A114" s="21" t="s">
        <v>46</v>
      </c>
      <c r="B114" s="56" t="s">
        <v>33</v>
      </c>
      <c r="C114" s="38">
        <f>SUM(C115:C132,C135)</f>
        <v>203767</v>
      </c>
      <c r="D114" s="38">
        <f t="shared" ref="D114:AB114" si="188">SUM(D115:D132,D135)</f>
        <v>203767</v>
      </c>
      <c r="E114" s="38">
        <f t="shared" si="188"/>
        <v>0</v>
      </c>
      <c r="F114" s="38">
        <f t="shared" si="188"/>
        <v>203767</v>
      </c>
      <c r="G114" s="38">
        <f t="shared" si="188"/>
        <v>0</v>
      </c>
      <c r="H114" s="38">
        <f t="shared" si="188"/>
        <v>0</v>
      </c>
      <c r="I114" s="38">
        <f t="shared" si="188"/>
        <v>0</v>
      </c>
      <c r="J114" s="38">
        <f t="shared" si="188"/>
        <v>0</v>
      </c>
      <c r="K114" s="38">
        <f t="shared" si="188"/>
        <v>0</v>
      </c>
      <c r="L114" s="38">
        <f t="shared" si="188"/>
        <v>0</v>
      </c>
      <c r="M114" s="38">
        <f t="shared" si="188"/>
        <v>0</v>
      </c>
      <c r="N114" s="38">
        <f t="shared" si="188"/>
        <v>0</v>
      </c>
      <c r="O114" s="38">
        <f t="shared" si="188"/>
        <v>0</v>
      </c>
      <c r="P114" s="38">
        <f t="shared" si="188"/>
        <v>19110</v>
      </c>
      <c r="Q114" s="38">
        <f t="shared" si="188"/>
        <v>19110</v>
      </c>
      <c r="R114" s="38">
        <f t="shared" si="188"/>
        <v>0</v>
      </c>
      <c r="S114" s="38">
        <f t="shared" si="188"/>
        <v>19110</v>
      </c>
      <c r="T114" s="38">
        <f t="shared" si="188"/>
        <v>0</v>
      </c>
      <c r="U114" s="38">
        <f t="shared" si="188"/>
        <v>0</v>
      </c>
      <c r="V114" s="38">
        <f t="shared" si="188"/>
        <v>0</v>
      </c>
      <c r="W114" s="38">
        <f t="shared" si="188"/>
        <v>0</v>
      </c>
      <c r="X114" s="38">
        <f t="shared" si="188"/>
        <v>0</v>
      </c>
      <c r="Y114" s="38">
        <f t="shared" si="188"/>
        <v>0</v>
      </c>
      <c r="Z114" s="38">
        <f t="shared" si="188"/>
        <v>0</v>
      </c>
      <c r="AA114" s="38">
        <f t="shared" si="188"/>
        <v>0</v>
      </c>
      <c r="AB114" s="38">
        <f t="shared" si="188"/>
        <v>0</v>
      </c>
      <c r="AC114" s="100">
        <f t="shared" si="160"/>
        <v>9.3783586154774827</v>
      </c>
      <c r="AD114" s="31"/>
      <c r="AE114" s="51"/>
    </row>
    <row r="115" spans="1:32" ht="41.25" customHeight="1">
      <c r="A115" s="12">
        <v>1</v>
      </c>
      <c r="B115" s="5" t="s">
        <v>101</v>
      </c>
      <c r="C115" s="39">
        <f t="shared" ref="C115:C124" si="189">D115+I115</f>
        <v>10644</v>
      </c>
      <c r="D115" s="39">
        <f t="shared" ref="D115:D124" si="190">SUM(E115:H115)</f>
        <v>10644</v>
      </c>
      <c r="E115" s="35"/>
      <c r="F115" s="35">
        <v>10644</v>
      </c>
      <c r="G115" s="35"/>
      <c r="H115" s="35"/>
      <c r="I115" s="35"/>
      <c r="J115" s="35"/>
      <c r="K115" s="35"/>
      <c r="L115" s="35"/>
      <c r="M115" s="35"/>
      <c r="N115" s="35"/>
      <c r="O115" s="35"/>
      <c r="P115" s="39">
        <f t="shared" ref="P115:P123" si="191">Q115+V115</f>
        <v>1641</v>
      </c>
      <c r="Q115" s="39">
        <f t="shared" ref="Q115:Q123" si="192">R115+S115+T115+U115</f>
        <v>1641</v>
      </c>
      <c r="R115" s="39"/>
      <c r="S115" s="272">
        <v>1641</v>
      </c>
      <c r="T115" s="39"/>
      <c r="U115" s="39"/>
      <c r="V115" s="39"/>
      <c r="W115" s="39"/>
      <c r="X115" s="39"/>
      <c r="Y115" s="39"/>
      <c r="Z115" s="39"/>
      <c r="AA115" s="39"/>
      <c r="AB115" s="39"/>
      <c r="AC115" s="95">
        <f t="shared" si="160"/>
        <v>15.417136414881623</v>
      </c>
      <c r="AD115" s="12" t="s">
        <v>266</v>
      </c>
      <c r="AE115" s="45"/>
      <c r="AF115">
        <v>1</v>
      </c>
    </row>
    <row r="116" spans="1:32" ht="48" customHeight="1">
      <c r="A116" s="12">
        <v>2</v>
      </c>
      <c r="B116" s="5" t="s">
        <v>102</v>
      </c>
      <c r="C116" s="39">
        <f t="shared" si="189"/>
        <v>19445</v>
      </c>
      <c r="D116" s="39">
        <f t="shared" si="190"/>
        <v>19445</v>
      </c>
      <c r="E116" s="35"/>
      <c r="F116" s="35">
        <v>19445</v>
      </c>
      <c r="G116" s="35"/>
      <c r="H116" s="35"/>
      <c r="I116" s="35"/>
      <c r="J116" s="35"/>
      <c r="K116" s="35"/>
      <c r="L116" s="35"/>
      <c r="M116" s="35"/>
      <c r="N116" s="35"/>
      <c r="O116" s="35"/>
      <c r="P116" s="39">
        <f t="shared" si="191"/>
        <v>3169</v>
      </c>
      <c r="Q116" s="39">
        <f t="shared" si="192"/>
        <v>3169</v>
      </c>
      <c r="R116" s="39"/>
      <c r="S116" s="272">
        <v>3169</v>
      </c>
      <c r="T116" s="39"/>
      <c r="U116" s="39"/>
      <c r="V116" s="39"/>
      <c r="W116" s="39"/>
      <c r="X116" s="39"/>
      <c r="Y116" s="39"/>
      <c r="Z116" s="39"/>
      <c r="AA116" s="39"/>
      <c r="AB116" s="39"/>
      <c r="AC116" s="95">
        <f t="shared" si="160"/>
        <v>16.297248650038572</v>
      </c>
      <c r="AD116" s="12" t="s">
        <v>266</v>
      </c>
      <c r="AE116" s="45"/>
      <c r="AF116">
        <v>1</v>
      </c>
    </row>
    <row r="117" spans="1:32" ht="45.75" customHeight="1">
      <c r="A117" s="12">
        <v>3</v>
      </c>
      <c r="B117" s="5" t="s">
        <v>103</v>
      </c>
      <c r="C117" s="39">
        <f t="shared" si="189"/>
        <v>11363</v>
      </c>
      <c r="D117" s="39">
        <f t="shared" si="190"/>
        <v>11363</v>
      </c>
      <c r="E117" s="35"/>
      <c r="F117" s="35">
        <v>11363</v>
      </c>
      <c r="G117" s="35"/>
      <c r="H117" s="35"/>
      <c r="I117" s="35"/>
      <c r="J117" s="35"/>
      <c r="K117" s="35"/>
      <c r="L117" s="35"/>
      <c r="M117" s="35"/>
      <c r="N117" s="35"/>
      <c r="O117" s="35"/>
      <c r="P117" s="39">
        <f t="shared" si="191"/>
        <v>1855</v>
      </c>
      <c r="Q117" s="39">
        <f t="shared" si="192"/>
        <v>1855</v>
      </c>
      <c r="R117" s="39"/>
      <c r="S117" s="272">
        <v>1855</v>
      </c>
      <c r="T117" s="39"/>
      <c r="U117" s="39"/>
      <c r="V117" s="39"/>
      <c r="W117" s="39"/>
      <c r="X117" s="39"/>
      <c r="Y117" s="39"/>
      <c r="Z117" s="39"/>
      <c r="AA117" s="39"/>
      <c r="AB117" s="39"/>
      <c r="AC117" s="95">
        <f t="shared" si="160"/>
        <v>16.324914195194932</v>
      </c>
      <c r="AD117" s="12" t="s">
        <v>266</v>
      </c>
      <c r="AE117" s="45"/>
      <c r="AF117">
        <v>1</v>
      </c>
    </row>
    <row r="118" spans="1:32" ht="54">
      <c r="A118" s="12">
        <v>4</v>
      </c>
      <c r="B118" s="5" t="s">
        <v>104</v>
      </c>
      <c r="C118" s="39">
        <f t="shared" si="189"/>
        <v>5000</v>
      </c>
      <c r="D118" s="39">
        <f t="shared" si="190"/>
        <v>5000</v>
      </c>
      <c r="E118" s="35"/>
      <c r="F118" s="35">
        <v>5000</v>
      </c>
      <c r="G118" s="35"/>
      <c r="H118" s="35"/>
      <c r="I118" s="35"/>
      <c r="J118" s="35"/>
      <c r="K118" s="35"/>
      <c r="L118" s="35"/>
      <c r="M118" s="35"/>
      <c r="N118" s="35"/>
      <c r="O118" s="35"/>
      <c r="P118" s="39">
        <f t="shared" si="191"/>
        <v>332</v>
      </c>
      <c r="Q118" s="39">
        <f t="shared" si="192"/>
        <v>332</v>
      </c>
      <c r="R118" s="39"/>
      <c r="S118" s="272">
        <v>332</v>
      </c>
      <c r="T118" s="39"/>
      <c r="U118" s="39"/>
      <c r="V118" s="39"/>
      <c r="W118" s="39"/>
      <c r="X118" s="39"/>
      <c r="Y118" s="39"/>
      <c r="Z118" s="39"/>
      <c r="AA118" s="39"/>
      <c r="AB118" s="39"/>
      <c r="AC118" s="95">
        <f t="shared" si="160"/>
        <v>6.64</v>
      </c>
      <c r="AD118" s="12" t="s">
        <v>259</v>
      </c>
      <c r="AE118" s="45"/>
      <c r="AF118">
        <v>1</v>
      </c>
    </row>
    <row r="119" spans="1:32" ht="54">
      <c r="A119" s="12">
        <v>5</v>
      </c>
      <c r="B119" s="5" t="s">
        <v>105</v>
      </c>
      <c r="C119" s="39">
        <f t="shared" si="189"/>
        <v>10000</v>
      </c>
      <c r="D119" s="39">
        <f t="shared" si="190"/>
        <v>10000</v>
      </c>
      <c r="E119" s="35"/>
      <c r="F119" s="35">
        <v>10000</v>
      </c>
      <c r="G119" s="35"/>
      <c r="H119" s="35"/>
      <c r="I119" s="35"/>
      <c r="J119" s="35"/>
      <c r="K119" s="35"/>
      <c r="L119" s="35"/>
      <c r="M119" s="35"/>
      <c r="N119" s="35"/>
      <c r="O119" s="35"/>
      <c r="P119" s="39">
        <f t="shared" si="191"/>
        <v>209</v>
      </c>
      <c r="Q119" s="39">
        <f t="shared" si="192"/>
        <v>209</v>
      </c>
      <c r="R119" s="39"/>
      <c r="S119" s="272">
        <v>209</v>
      </c>
      <c r="T119" s="39"/>
      <c r="U119" s="39"/>
      <c r="V119" s="39"/>
      <c r="W119" s="39"/>
      <c r="X119" s="39"/>
      <c r="Y119" s="39"/>
      <c r="Z119" s="39"/>
      <c r="AA119" s="39"/>
      <c r="AB119" s="39"/>
      <c r="AC119" s="95">
        <f t="shared" si="160"/>
        <v>2.09</v>
      </c>
      <c r="AD119" s="12" t="s">
        <v>259</v>
      </c>
      <c r="AE119" s="45"/>
      <c r="AF119">
        <v>1</v>
      </c>
    </row>
    <row r="120" spans="1:32" ht="54">
      <c r="A120" s="12">
        <v>6</v>
      </c>
      <c r="B120" s="5" t="s">
        <v>106</v>
      </c>
      <c r="C120" s="39">
        <f t="shared" si="189"/>
        <v>12000</v>
      </c>
      <c r="D120" s="39">
        <f t="shared" si="190"/>
        <v>12000</v>
      </c>
      <c r="E120" s="35"/>
      <c r="F120" s="35">
        <v>12000</v>
      </c>
      <c r="G120" s="35"/>
      <c r="H120" s="35"/>
      <c r="I120" s="35"/>
      <c r="J120" s="35"/>
      <c r="K120" s="35"/>
      <c r="L120" s="35"/>
      <c r="M120" s="35"/>
      <c r="N120" s="35"/>
      <c r="O120" s="35"/>
      <c r="P120" s="39">
        <f t="shared" si="191"/>
        <v>309</v>
      </c>
      <c r="Q120" s="39">
        <f t="shared" si="192"/>
        <v>309</v>
      </c>
      <c r="R120" s="39"/>
      <c r="S120" s="272">
        <v>309</v>
      </c>
      <c r="T120" s="39"/>
      <c r="U120" s="39"/>
      <c r="V120" s="39"/>
      <c r="W120" s="39"/>
      <c r="X120" s="39"/>
      <c r="Y120" s="39"/>
      <c r="Z120" s="39"/>
      <c r="AA120" s="39"/>
      <c r="AB120" s="39"/>
      <c r="AC120" s="95">
        <f t="shared" si="160"/>
        <v>2.5749999999999997</v>
      </c>
      <c r="AD120" s="12" t="s">
        <v>259</v>
      </c>
      <c r="AE120" s="45"/>
      <c r="AF120">
        <v>1</v>
      </c>
    </row>
    <row r="121" spans="1:32" ht="36">
      <c r="A121" s="12">
        <v>7</v>
      </c>
      <c r="B121" s="5" t="s">
        <v>107</v>
      </c>
      <c r="C121" s="39">
        <f t="shared" si="189"/>
        <v>5000</v>
      </c>
      <c r="D121" s="39">
        <f t="shared" si="190"/>
        <v>5000</v>
      </c>
      <c r="E121" s="35"/>
      <c r="F121" s="35">
        <v>5000</v>
      </c>
      <c r="G121" s="35"/>
      <c r="H121" s="35"/>
      <c r="I121" s="35"/>
      <c r="J121" s="35"/>
      <c r="K121" s="35"/>
      <c r="L121" s="35"/>
      <c r="M121" s="35"/>
      <c r="N121" s="35"/>
      <c r="O121" s="35"/>
      <c r="P121" s="39">
        <f t="shared" si="191"/>
        <v>0</v>
      </c>
      <c r="Q121" s="39">
        <f t="shared" si="192"/>
        <v>0</v>
      </c>
      <c r="R121" s="39"/>
      <c r="S121" s="39"/>
      <c r="T121" s="39"/>
      <c r="U121" s="39"/>
      <c r="V121" s="39"/>
      <c r="W121" s="39"/>
      <c r="X121" s="39"/>
      <c r="Y121" s="39"/>
      <c r="Z121" s="39"/>
      <c r="AA121" s="39"/>
      <c r="AB121" s="39"/>
      <c r="AC121" s="95">
        <f t="shared" si="160"/>
        <v>0</v>
      </c>
      <c r="AD121" s="12" t="s">
        <v>267</v>
      </c>
      <c r="AE121" s="45"/>
      <c r="AF121">
        <v>1</v>
      </c>
    </row>
    <row r="122" spans="1:32" ht="36">
      <c r="A122" s="12">
        <v>8</v>
      </c>
      <c r="B122" s="5" t="s">
        <v>108</v>
      </c>
      <c r="C122" s="39">
        <f t="shared" si="189"/>
        <v>10000</v>
      </c>
      <c r="D122" s="39">
        <f t="shared" si="190"/>
        <v>10000</v>
      </c>
      <c r="E122" s="35"/>
      <c r="F122" s="35">
        <v>10000</v>
      </c>
      <c r="G122" s="35"/>
      <c r="H122" s="35"/>
      <c r="I122" s="35"/>
      <c r="J122" s="35"/>
      <c r="K122" s="35"/>
      <c r="L122" s="35"/>
      <c r="M122" s="35"/>
      <c r="N122" s="35"/>
      <c r="O122" s="35"/>
      <c r="P122" s="39">
        <f t="shared" si="191"/>
        <v>4111</v>
      </c>
      <c r="Q122" s="39">
        <f t="shared" si="192"/>
        <v>4111</v>
      </c>
      <c r="R122" s="39"/>
      <c r="S122" s="272">
        <v>4111</v>
      </c>
      <c r="T122" s="39"/>
      <c r="U122" s="39"/>
      <c r="V122" s="39"/>
      <c r="W122" s="39"/>
      <c r="X122" s="39"/>
      <c r="Y122" s="39"/>
      <c r="Z122" s="39"/>
      <c r="AA122" s="39"/>
      <c r="AB122" s="39"/>
      <c r="AC122" s="95">
        <f t="shared" si="160"/>
        <v>41.11</v>
      </c>
      <c r="AD122" s="12" t="s">
        <v>267</v>
      </c>
      <c r="AE122" s="45"/>
      <c r="AF122">
        <v>1</v>
      </c>
    </row>
    <row r="123" spans="1:32" ht="36">
      <c r="A123" s="12">
        <v>10</v>
      </c>
      <c r="B123" s="5" t="s">
        <v>109</v>
      </c>
      <c r="C123" s="39">
        <f t="shared" si="189"/>
        <v>10000</v>
      </c>
      <c r="D123" s="39">
        <f t="shared" si="190"/>
        <v>10000</v>
      </c>
      <c r="E123" s="35"/>
      <c r="F123" s="35">
        <v>10000</v>
      </c>
      <c r="G123" s="35"/>
      <c r="H123" s="35"/>
      <c r="I123" s="35"/>
      <c r="J123" s="35"/>
      <c r="K123" s="35"/>
      <c r="L123" s="35"/>
      <c r="M123" s="35"/>
      <c r="N123" s="35"/>
      <c r="O123" s="35"/>
      <c r="P123" s="39">
        <f t="shared" si="191"/>
        <v>1575</v>
      </c>
      <c r="Q123" s="39">
        <f t="shared" si="192"/>
        <v>1575</v>
      </c>
      <c r="R123" s="39"/>
      <c r="S123" s="272">
        <v>1575</v>
      </c>
      <c r="T123" s="39"/>
      <c r="U123" s="39"/>
      <c r="V123" s="39"/>
      <c r="W123" s="39"/>
      <c r="X123" s="39"/>
      <c r="Y123" s="39"/>
      <c r="Z123" s="39"/>
      <c r="AA123" s="39"/>
      <c r="AB123" s="39"/>
      <c r="AC123" s="95">
        <f t="shared" si="160"/>
        <v>15.75</v>
      </c>
      <c r="AD123" s="12" t="s">
        <v>267</v>
      </c>
      <c r="AE123" s="45"/>
      <c r="AF123">
        <v>1</v>
      </c>
    </row>
    <row r="124" spans="1:32" ht="36">
      <c r="A124" s="12">
        <v>11</v>
      </c>
      <c r="B124" s="5" t="s">
        <v>110</v>
      </c>
      <c r="C124" s="39">
        <f t="shared" si="189"/>
        <v>9263</v>
      </c>
      <c r="D124" s="39">
        <f t="shared" si="190"/>
        <v>9263</v>
      </c>
      <c r="E124" s="35"/>
      <c r="F124" s="35">
        <v>9263</v>
      </c>
      <c r="G124" s="35"/>
      <c r="H124" s="35"/>
      <c r="I124" s="35"/>
      <c r="J124" s="35"/>
      <c r="K124" s="35"/>
      <c r="L124" s="35"/>
      <c r="M124" s="35"/>
      <c r="N124" s="35"/>
      <c r="O124" s="35"/>
      <c r="P124" s="35"/>
      <c r="Q124" s="39"/>
      <c r="R124" s="39"/>
      <c r="S124" s="39"/>
      <c r="T124" s="39"/>
      <c r="U124" s="39"/>
      <c r="V124" s="39"/>
      <c r="W124" s="39"/>
      <c r="X124" s="39"/>
      <c r="Y124" s="39"/>
      <c r="Z124" s="39"/>
      <c r="AA124" s="39"/>
      <c r="AB124" s="39"/>
      <c r="AC124" s="95">
        <f t="shared" si="160"/>
        <v>0</v>
      </c>
      <c r="AD124" s="12" t="s">
        <v>267</v>
      </c>
      <c r="AE124" s="45"/>
      <c r="AF124">
        <v>1</v>
      </c>
    </row>
    <row r="125" spans="1:32" ht="36">
      <c r="A125" s="12">
        <v>12</v>
      </c>
      <c r="B125" s="5" t="s">
        <v>111</v>
      </c>
      <c r="C125" s="39">
        <f t="shared" ref="C125:C131" si="193">D125+I125</f>
        <v>6000</v>
      </c>
      <c r="D125" s="39">
        <f t="shared" ref="D125:D131" si="194">SUM(E125:H125)</f>
        <v>6000</v>
      </c>
      <c r="E125" s="35"/>
      <c r="F125" s="35">
        <v>6000</v>
      </c>
      <c r="G125" s="35"/>
      <c r="H125" s="35"/>
      <c r="I125" s="35"/>
      <c r="J125" s="35"/>
      <c r="K125" s="35"/>
      <c r="L125" s="35"/>
      <c r="M125" s="35"/>
      <c r="N125" s="35"/>
      <c r="O125" s="35"/>
      <c r="P125" s="35"/>
      <c r="Q125" s="39"/>
      <c r="R125" s="39"/>
      <c r="S125" s="39"/>
      <c r="T125" s="39"/>
      <c r="U125" s="39"/>
      <c r="V125" s="39"/>
      <c r="W125" s="39"/>
      <c r="X125" s="39"/>
      <c r="Y125" s="39"/>
      <c r="Z125" s="39"/>
      <c r="AA125" s="39"/>
      <c r="AB125" s="39"/>
      <c r="AC125" s="95">
        <f t="shared" si="160"/>
        <v>0</v>
      </c>
      <c r="AD125" s="12" t="s">
        <v>267</v>
      </c>
      <c r="AE125" s="45"/>
      <c r="AF125">
        <v>1</v>
      </c>
    </row>
    <row r="126" spans="1:32" ht="36">
      <c r="A126" s="12">
        <v>13</v>
      </c>
      <c r="B126" s="5" t="s">
        <v>112</v>
      </c>
      <c r="C126" s="39">
        <f t="shared" si="193"/>
        <v>5000</v>
      </c>
      <c r="D126" s="39">
        <f t="shared" si="194"/>
        <v>5000</v>
      </c>
      <c r="E126" s="35"/>
      <c r="F126" s="35">
        <v>5000</v>
      </c>
      <c r="G126" s="35"/>
      <c r="H126" s="35"/>
      <c r="I126" s="35"/>
      <c r="J126" s="35"/>
      <c r="K126" s="35"/>
      <c r="L126" s="35"/>
      <c r="M126" s="35"/>
      <c r="N126" s="35"/>
      <c r="O126" s="35"/>
      <c r="P126" s="35"/>
      <c r="Q126" s="39"/>
      <c r="R126" s="39"/>
      <c r="S126" s="39"/>
      <c r="T126" s="39"/>
      <c r="U126" s="39"/>
      <c r="V126" s="39"/>
      <c r="W126" s="39"/>
      <c r="X126" s="39"/>
      <c r="Y126" s="39"/>
      <c r="Z126" s="39"/>
      <c r="AA126" s="39"/>
      <c r="AB126" s="39"/>
      <c r="AC126" s="95">
        <f t="shared" si="160"/>
        <v>0</v>
      </c>
      <c r="AD126" s="12" t="s">
        <v>267</v>
      </c>
      <c r="AE126" s="45"/>
      <c r="AF126">
        <v>1</v>
      </c>
    </row>
    <row r="127" spans="1:32" ht="36">
      <c r="A127" s="12">
        <v>14</v>
      </c>
      <c r="B127" s="5" t="s">
        <v>113</v>
      </c>
      <c r="C127" s="39">
        <f t="shared" si="193"/>
        <v>7000</v>
      </c>
      <c r="D127" s="39">
        <f t="shared" si="194"/>
        <v>7000</v>
      </c>
      <c r="E127" s="35"/>
      <c r="F127" s="35">
        <v>7000</v>
      </c>
      <c r="G127" s="35"/>
      <c r="H127" s="35"/>
      <c r="I127" s="35"/>
      <c r="J127" s="35"/>
      <c r="K127" s="35"/>
      <c r="L127" s="35"/>
      <c r="M127" s="35"/>
      <c r="N127" s="35"/>
      <c r="O127" s="35"/>
      <c r="P127" s="35"/>
      <c r="Q127" s="39"/>
      <c r="R127" s="39"/>
      <c r="S127" s="39"/>
      <c r="T127" s="39"/>
      <c r="U127" s="39"/>
      <c r="V127" s="39"/>
      <c r="W127" s="39"/>
      <c r="X127" s="39"/>
      <c r="Y127" s="39"/>
      <c r="Z127" s="39"/>
      <c r="AA127" s="39"/>
      <c r="AB127" s="39"/>
      <c r="AC127" s="95">
        <f t="shared" si="160"/>
        <v>0</v>
      </c>
      <c r="AD127" s="12" t="s">
        <v>267</v>
      </c>
      <c r="AE127" s="45"/>
      <c r="AF127">
        <v>1</v>
      </c>
    </row>
    <row r="128" spans="1:32" ht="36">
      <c r="A128" s="12">
        <v>15</v>
      </c>
      <c r="B128" s="5" t="s">
        <v>114</v>
      </c>
      <c r="C128" s="39">
        <f t="shared" si="193"/>
        <v>5000</v>
      </c>
      <c r="D128" s="39">
        <f t="shared" si="194"/>
        <v>5000</v>
      </c>
      <c r="E128" s="35"/>
      <c r="F128" s="35">
        <v>5000</v>
      </c>
      <c r="G128" s="35"/>
      <c r="H128" s="35"/>
      <c r="I128" s="35"/>
      <c r="J128" s="35"/>
      <c r="K128" s="35"/>
      <c r="L128" s="35"/>
      <c r="M128" s="35"/>
      <c r="N128" s="35"/>
      <c r="O128" s="35"/>
      <c r="P128" s="35"/>
      <c r="Q128" s="39"/>
      <c r="R128" s="39"/>
      <c r="S128" s="39"/>
      <c r="T128" s="39"/>
      <c r="U128" s="39"/>
      <c r="V128" s="39"/>
      <c r="W128" s="39"/>
      <c r="X128" s="39"/>
      <c r="Y128" s="39"/>
      <c r="Z128" s="39"/>
      <c r="AA128" s="39"/>
      <c r="AB128" s="39"/>
      <c r="AC128" s="95">
        <f t="shared" si="160"/>
        <v>0</v>
      </c>
      <c r="AD128" s="12" t="s">
        <v>267</v>
      </c>
      <c r="AE128" s="45"/>
      <c r="AF128">
        <v>1</v>
      </c>
    </row>
    <row r="129" spans="1:32" ht="36">
      <c r="A129" s="12">
        <v>16</v>
      </c>
      <c r="B129" s="5" t="s">
        <v>115</v>
      </c>
      <c r="C129" s="39">
        <f t="shared" si="193"/>
        <v>3000</v>
      </c>
      <c r="D129" s="39">
        <f t="shared" si="194"/>
        <v>3000</v>
      </c>
      <c r="E129" s="35"/>
      <c r="F129" s="35">
        <v>3000</v>
      </c>
      <c r="G129" s="35"/>
      <c r="H129" s="35"/>
      <c r="I129" s="35"/>
      <c r="J129" s="35"/>
      <c r="K129" s="35"/>
      <c r="L129" s="35"/>
      <c r="M129" s="35"/>
      <c r="N129" s="35"/>
      <c r="O129" s="35"/>
      <c r="P129" s="35"/>
      <c r="Q129" s="39"/>
      <c r="R129" s="39"/>
      <c r="S129" s="39"/>
      <c r="T129" s="39"/>
      <c r="U129" s="39"/>
      <c r="V129" s="39"/>
      <c r="W129" s="39"/>
      <c r="X129" s="39"/>
      <c r="Y129" s="39"/>
      <c r="Z129" s="39"/>
      <c r="AA129" s="39"/>
      <c r="AB129" s="39"/>
      <c r="AC129" s="95">
        <f t="shared" si="160"/>
        <v>0</v>
      </c>
      <c r="AD129" s="12" t="s">
        <v>267</v>
      </c>
      <c r="AE129" s="45"/>
      <c r="AF129">
        <v>1</v>
      </c>
    </row>
    <row r="130" spans="1:32" ht="36">
      <c r="A130" s="12">
        <v>17</v>
      </c>
      <c r="B130" s="5" t="s">
        <v>116</v>
      </c>
      <c r="C130" s="39">
        <f t="shared" si="193"/>
        <v>5000</v>
      </c>
      <c r="D130" s="39">
        <f t="shared" si="194"/>
        <v>5000</v>
      </c>
      <c r="E130" s="35"/>
      <c r="F130" s="35">
        <v>5000</v>
      </c>
      <c r="G130" s="35"/>
      <c r="H130" s="35"/>
      <c r="I130" s="35"/>
      <c r="J130" s="35"/>
      <c r="K130" s="35"/>
      <c r="L130" s="35"/>
      <c r="M130" s="35"/>
      <c r="N130" s="35"/>
      <c r="O130" s="35"/>
      <c r="P130" s="35"/>
      <c r="Q130" s="39"/>
      <c r="R130" s="39"/>
      <c r="S130" s="39"/>
      <c r="T130" s="39"/>
      <c r="U130" s="39"/>
      <c r="V130" s="39"/>
      <c r="W130" s="39"/>
      <c r="X130" s="39"/>
      <c r="Y130" s="39"/>
      <c r="Z130" s="39"/>
      <c r="AA130" s="39"/>
      <c r="AB130" s="39"/>
      <c r="AC130" s="95">
        <f t="shared" si="160"/>
        <v>0</v>
      </c>
      <c r="AD130" s="12" t="s">
        <v>267</v>
      </c>
      <c r="AE130" s="45"/>
      <c r="AF130">
        <v>1</v>
      </c>
    </row>
    <row r="131" spans="1:32" ht="36">
      <c r="A131" s="12">
        <v>18</v>
      </c>
      <c r="B131" s="5" t="s">
        <v>117</v>
      </c>
      <c r="C131" s="39">
        <f t="shared" si="193"/>
        <v>3000</v>
      </c>
      <c r="D131" s="39">
        <f t="shared" si="194"/>
        <v>3000</v>
      </c>
      <c r="E131" s="35"/>
      <c r="F131" s="35">
        <v>3000</v>
      </c>
      <c r="G131" s="35"/>
      <c r="H131" s="35"/>
      <c r="I131" s="35"/>
      <c r="J131" s="35"/>
      <c r="K131" s="35"/>
      <c r="L131" s="35"/>
      <c r="M131" s="35"/>
      <c r="N131" s="35"/>
      <c r="O131" s="35"/>
      <c r="P131" s="35"/>
      <c r="Q131" s="39"/>
      <c r="R131" s="39"/>
      <c r="S131" s="39"/>
      <c r="T131" s="39"/>
      <c r="U131" s="39"/>
      <c r="V131" s="39"/>
      <c r="W131" s="39"/>
      <c r="X131" s="39"/>
      <c r="Y131" s="39"/>
      <c r="Z131" s="39"/>
      <c r="AA131" s="39"/>
      <c r="AB131" s="39"/>
      <c r="AC131" s="95">
        <f t="shared" si="160"/>
        <v>0</v>
      </c>
      <c r="AD131" s="12" t="s">
        <v>265</v>
      </c>
      <c r="AE131" s="45"/>
      <c r="AF131">
        <v>1</v>
      </c>
    </row>
    <row r="132" spans="1:32" ht="87.75" customHeight="1">
      <c r="A132" s="16">
        <v>19</v>
      </c>
      <c r="B132" s="2" t="s">
        <v>118</v>
      </c>
      <c r="C132" s="34">
        <f>SUM(C133:C134)</f>
        <v>6800</v>
      </c>
      <c r="D132" s="34">
        <f t="shared" ref="D132:AB132" si="195">SUM(D133:D134)</f>
        <v>6800</v>
      </c>
      <c r="E132" s="34">
        <f t="shared" si="195"/>
        <v>0</v>
      </c>
      <c r="F132" s="34">
        <f t="shared" si="195"/>
        <v>6800</v>
      </c>
      <c r="G132" s="34">
        <f t="shared" si="195"/>
        <v>0</v>
      </c>
      <c r="H132" s="34">
        <f t="shared" si="195"/>
        <v>0</v>
      </c>
      <c r="I132" s="34">
        <f t="shared" si="195"/>
        <v>0</v>
      </c>
      <c r="J132" s="34">
        <f t="shared" si="195"/>
        <v>0</v>
      </c>
      <c r="K132" s="34">
        <f t="shared" si="195"/>
        <v>0</v>
      </c>
      <c r="L132" s="34">
        <f t="shared" si="195"/>
        <v>0</v>
      </c>
      <c r="M132" s="34">
        <f t="shared" si="195"/>
        <v>0</v>
      </c>
      <c r="N132" s="34">
        <f t="shared" si="195"/>
        <v>0</v>
      </c>
      <c r="O132" s="34">
        <f t="shared" si="195"/>
        <v>0</v>
      </c>
      <c r="P132" s="34">
        <f t="shared" si="195"/>
        <v>2025</v>
      </c>
      <c r="Q132" s="34">
        <f t="shared" si="195"/>
        <v>2025</v>
      </c>
      <c r="R132" s="34">
        <f t="shared" si="195"/>
        <v>0</v>
      </c>
      <c r="S132" s="34">
        <f t="shared" si="195"/>
        <v>2025</v>
      </c>
      <c r="T132" s="34">
        <f t="shared" si="195"/>
        <v>0</v>
      </c>
      <c r="U132" s="34">
        <f t="shared" si="195"/>
        <v>0</v>
      </c>
      <c r="V132" s="34">
        <f t="shared" si="195"/>
        <v>0</v>
      </c>
      <c r="W132" s="34">
        <f t="shared" si="195"/>
        <v>0</v>
      </c>
      <c r="X132" s="34">
        <f t="shared" si="195"/>
        <v>0</v>
      </c>
      <c r="Y132" s="34">
        <f t="shared" si="195"/>
        <v>0</v>
      </c>
      <c r="Z132" s="34">
        <f t="shared" si="195"/>
        <v>0</v>
      </c>
      <c r="AA132" s="34">
        <f t="shared" si="195"/>
        <v>0</v>
      </c>
      <c r="AB132" s="34">
        <f t="shared" si="195"/>
        <v>0</v>
      </c>
      <c r="AC132" s="94">
        <f t="shared" si="160"/>
        <v>29.77941176470588</v>
      </c>
      <c r="AD132" s="20"/>
      <c r="AE132" s="44"/>
    </row>
    <row r="133" spans="1:32" ht="90" customHeight="1">
      <c r="A133" s="17"/>
      <c r="B133" s="18" t="s">
        <v>119</v>
      </c>
      <c r="C133" s="36">
        <f t="shared" ref="C133:C134" si="196">D133+I133</f>
        <v>3800</v>
      </c>
      <c r="D133" s="36">
        <f t="shared" ref="D133:D134" si="197">SUM(E133:H133)</f>
        <v>3800</v>
      </c>
      <c r="E133" s="36"/>
      <c r="F133" s="36">
        <v>3800</v>
      </c>
      <c r="G133" s="36"/>
      <c r="H133" s="36"/>
      <c r="I133" s="36"/>
      <c r="J133" s="36"/>
      <c r="K133" s="36"/>
      <c r="L133" s="36"/>
      <c r="M133" s="36"/>
      <c r="N133" s="36"/>
      <c r="O133" s="36"/>
      <c r="P133" s="36"/>
      <c r="Q133" s="36"/>
      <c r="R133" s="36"/>
      <c r="S133" s="36"/>
      <c r="T133" s="36"/>
      <c r="U133" s="36"/>
      <c r="V133" s="36"/>
      <c r="W133" s="36"/>
      <c r="X133" s="36"/>
      <c r="Y133" s="36"/>
      <c r="Z133" s="36"/>
      <c r="AA133" s="36"/>
      <c r="AB133" s="36"/>
      <c r="AC133" s="95">
        <f t="shared" si="160"/>
        <v>0</v>
      </c>
      <c r="AD133" s="30" t="s">
        <v>262</v>
      </c>
      <c r="AE133" s="47"/>
      <c r="AF133">
        <v>1</v>
      </c>
    </row>
    <row r="134" spans="1:32" ht="84.75" customHeight="1">
      <c r="A134" s="17"/>
      <c r="B134" s="18" t="s">
        <v>120</v>
      </c>
      <c r="C134" s="36">
        <f t="shared" si="196"/>
        <v>3000</v>
      </c>
      <c r="D134" s="36">
        <f t="shared" si="197"/>
        <v>3000</v>
      </c>
      <c r="E134" s="36"/>
      <c r="F134" s="36">
        <v>3000</v>
      </c>
      <c r="G134" s="36"/>
      <c r="H134" s="36"/>
      <c r="I134" s="36"/>
      <c r="J134" s="36"/>
      <c r="K134" s="36"/>
      <c r="L134" s="36"/>
      <c r="M134" s="36"/>
      <c r="N134" s="36"/>
      <c r="O134" s="36"/>
      <c r="P134" s="36">
        <f t="shared" ref="P134" si="198">Q134+V134</f>
        <v>2025</v>
      </c>
      <c r="Q134" s="36">
        <f t="shared" ref="Q134" si="199">R134+S134+T134+U134</f>
        <v>2025</v>
      </c>
      <c r="R134" s="36"/>
      <c r="S134" s="284">
        <v>2025</v>
      </c>
      <c r="T134" s="36"/>
      <c r="U134" s="36"/>
      <c r="V134" s="36"/>
      <c r="W134" s="36"/>
      <c r="X134" s="36"/>
      <c r="Y134" s="36"/>
      <c r="Z134" s="36"/>
      <c r="AA134" s="36"/>
      <c r="AB134" s="36"/>
      <c r="AC134" s="98">
        <f t="shared" si="160"/>
        <v>67.5</v>
      </c>
      <c r="AD134" s="30" t="s">
        <v>267</v>
      </c>
      <c r="AE134" s="47"/>
      <c r="AF134">
        <v>1</v>
      </c>
    </row>
    <row r="135" spans="1:32">
      <c r="A135" s="15">
        <v>20</v>
      </c>
      <c r="B135" s="2" t="s">
        <v>64</v>
      </c>
      <c r="C135" s="34">
        <f>SUM(C136:C141)</f>
        <v>60252</v>
      </c>
      <c r="D135" s="34">
        <f t="shared" ref="D135:AB135" si="200">SUM(D136:D141)</f>
        <v>60252</v>
      </c>
      <c r="E135" s="34">
        <f t="shared" si="200"/>
        <v>0</v>
      </c>
      <c r="F135" s="34">
        <f t="shared" si="200"/>
        <v>60252</v>
      </c>
      <c r="G135" s="34">
        <f t="shared" si="200"/>
        <v>0</v>
      </c>
      <c r="H135" s="34">
        <f t="shared" si="200"/>
        <v>0</v>
      </c>
      <c r="I135" s="34">
        <f t="shared" si="200"/>
        <v>0</v>
      </c>
      <c r="J135" s="34">
        <f t="shared" si="200"/>
        <v>0</v>
      </c>
      <c r="K135" s="34">
        <f t="shared" si="200"/>
        <v>0</v>
      </c>
      <c r="L135" s="34">
        <f t="shared" si="200"/>
        <v>0</v>
      </c>
      <c r="M135" s="34">
        <f t="shared" si="200"/>
        <v>0</v>
      </c>
      <c r="N135" s="34">
        <f t="shared" si="200"/>
        <v>0</v>
      </c>
      <c r="O135" s="34">
        <f t="shared" si="200"/>
        <v>0</v>
      </c>
      <c r="P135" s="34">
        <f t="shared" si="200"/>
        <v>3884</v>
      </c>
      <c r="Q135" s="34">
        <f t="shared" si="200"/>
        <v>3884</v>
      </c>
      <c r="R135" s="34">
        <f t="shared" si="200"/>
        <v>0</v>
      </c>
      <c r="S135" s="34">
        <f t="shared" si="200"/>
        <v>3884</v>
      </c>
      <c r="T135" s="34">
        <f t="shared" si="200"/>
        <v>0</v>
      </c>
      <c r="U135" s="34">
        <f t="shared" si="200"/>
        <v>0</v>
      </c>
      <c r="V135" s="34">
        <f t="shared" si="200"/>
        <v>0</v>
      </c>
      <c r="W135" s="34">
        <f t="shared" si="200"/>
        <v>0</v>
      </c>
      <c r="X135" s="34">
        <f t="shared" si="200"/>
        <v>0</v>
      </c>
      <c r="Y135" s="34">
        <f t="shared" si="200"/>
        <v>0</v>
      </c>
      <c r="Z135" s="34">
        <f t="shared" si="200"/>
        <v>0</v>
      </c>
      <c r="AA135" s="34">
        <f t="shared" si="200"/>
        <v>0</v>
      </c>
      <c r="AB135" s="34">
        <f t="shared" si="200"/>
        <v>0</v>
      </c>
      <c r="AC135" s="94">
        <f t="shared" si="160"/>
        <v>6.4462590453428934</v>
      </c>
      <c r="AD135" s="16"/>
      <c r="AE135" s="44"/>
    </row>
    <row r="136" spans="1:32" ht="54">
      <c r="A136" s="30" t="s">
        <v>30</v>
      </c>
      <c r="B136" s="18" t="s">
        <v>121</v>
      </c>
      <c r="C136" s="36">
        <f t="shared" ref="C136:C141" si="201">D136+I136</f>
        <v>10000</v>
      </c>
      <c r="D136" s="36">
        <f t="shared" ref="D136:D141" si="202">SUM(E136:H136)</f>
        <v>10000</v>
      </c>
      <c r="E136" s="36"/>
      <c r="F136" s="36">
        <v>10000</v>
      </c>
      <c r="G136" s="36"/>
      <c r="H136" s="36"/>
      <c r="I136" s="36"/>
      <c r="J136" s="36"/>
      <c r="K136" s="36"/>
      <c r="L136" s="36"/>
      <c r="M136" s="36"/>
      <c r="N136" s="36"/>
      <c r="O136" s="36"/>
      <c r="P136" s="36"/>
      <c r="Q136" s="36"/>
      <c r="R136" s="36"/>
      <c r="S136" s="36"/>
      <c r="T136" s="36"/>
      <c r="U136" s="36"/>
      <c r="V136" s="36"/>
      <c r="W136" s="36"/>
      <c r="X136" s="36"/>
      <c r="Y136" s="36"/>
      <c r="Z136" s="36"/>
      <c r="AA136" s="36"/>
      <c r="AB136" s="36"/>
      <c r="AC136" s="95">
        <f t="shared" si="160"/>
        <v>0</v>
      </c>
      <c r="AD136" s="30" t="s">
        <v>262</v>
      </c>
      <c r="AE136" s="47"/>
      <c r="AF136">
        <v>1</v>
      </c>
    </row>
    <row r="137" spans="1:32" ht="54">
      <c r="A137" s="30" t="s">
        <v>34</v>
      </c>
      <c r="B137" s="18" t="s">
        <v>122</v>
      </c>
      <c r="C137" s="36">
        <f t="shared" si="201"/>
        <v>17598</v>
      </c>
      <c r="D137" s="36">
        <f t="shared" si="202"/>
        <v>17598</v>
      </c>
      <c r="E137" s="36"/>
      <c r="F137" s="36">
        <v>17598</v>
      </c>
      <c r="G137" s="36"/>
      <c r="H137" s="36"/>
      <c r="I137" s="36"/>
      <c r="J137" s="36"/>
      <c r="K137" s="36"/>
      <c r="L137" s="36"/>
      <c r="M137" s="36"/>
      <c r="N137" s="36"/>
      <c r="O137" s="36"/>
      <c r="P137" s="36"/>
      <c r="Q137" s="36"/>
      <c r="R137" s="36"/>
      <c r="S137" s="36"/>
      <c r="T137" s="36"/>
      <c r="U137" s="36"/>
      <c r="V137" s="36"/>
      <c r="W137" s="36"/>
      <c r="X137" s="36"/>
      <c r="Y137" s="36"/>
      <c r="Z137" s="36"/>
      <c r="AA137" s="36"/>
      <c r="AB137" s="36"/>
      <c r="AC137" s="95">
        <f t="shared" si="160"/>
        <v>0</v>
      </c>
      <c r="AD137" s="30" t="s">
        <v>262</v>
      </c>
      <c r="AE137" s="47"/>
      <c r="AF137">
        <v>1</v>
      </c>
    </row>
    <row r="138" spans="1:32" ht="54">
      <c r="A138" s="30" t="s">
        <v>36</v>
      </c>
      <c r="B138" s="18" t="s">
        <v>123</v>
      </c>
      <c r="C138" s="36">
        <f t="shared" si="201"/>
        <v>18200</v>
      </c>
      <c r="D138" s="36">
        <f t="shared" si="202"/>
        <v>18200</v>
      </c>
      <c r="E138" s="36"/>
      <c r="F138" s="36">
        <v>18200</v>
      </c>
      <c r="G138" s="36"/>
      <c r="H138" s="36"/>
      <c r="I138" s="36"/>
      <c r="J138" s="36"/>
      <c r="K138" s="36"/>
      <c r="L138" s="36"/>
      <c r="M138" s="36"/>
      <c r="N138" s="36"/>
      <c r="O138" s="36"/>
      <c r="P138" s="36"/>
      <c r="Q138" s="36"/>
      <c r="R138" s="36"/>
      <c r="S138" s="36"/>
      <c r="T138" s="36"/>
      <c r="U138" s="36"/>
      <c r="V138" s="36"/>
      <c r="W138" s="36"/>
      <c r="X138" s="36"/>
      <c r="Y138" s="36"/>
      <c r="Z138" s="36"/>
      <c r="AA138" s="36"/>
      <c r="AB138" s="36"/>
      <c r="AC138" s="95">
        <f t="shared" si="160"/>
        <v>0</v>
      </c>
      <c r="AD138" s="30" t="s">
        <v>262</v>
      </c>
      <c r="AE138" s="47"/>
      <c r="AF138">
        <v>1</v>
      </c>
    </row>
    <row r="139" spans="1:32" ht="36">
      <c r="A139" s="30" t="s">
        <v>80</v>
      </c>
      <c r="B139" s="18" t="s">
        <v>124</v>
      </c>
      <c r="C139" s="36">
        <f t="shared" si="201"/>
        <v>10000</v>
      </c>
      <c r="D139" s="36">
        <f t="shared" si="202"/>
        <v>10000</v>
      </c>
      <c r="E139" s="36"/>
      <c r="F139" s="36">
        <v>10000</v>
      </c>
      <c r="G139" s="36"/>
      <c r="H139" s="36"/>
      <c r="I139" s="36"/>
      <c r="J139" s="36"/>
      <c r="K139" s="36"/>
      <c r="L139" s="36"/>
      <c r="M139" s="36"/>
      <c r="N139" s="36"/>
      <c r="O139" s="36"/>
      <c r="P139" s="36">
        <f t="shared" ref="P139:P141" si="203">Q139+V139</f>
        <v>173</v>
      </c>
      <c r="Q139" s="36">
        <f t="shared" ref="Q139:Q141" si="204">R139+S139+T139+U139</f>
        <v>173</v>
      </c>
      <c r="R139" s="36"/>
      <c r="S139" s="284">
        <v>173</v>
      </c>
      <c r="T139" s="36"/>
      <c r="U139" s="36"/>
      <c r="V139" s="36"/>
      <c r="W139" s="36"/>
      <c r="X139" s="36"/>
      <c r="Y139" s="36"/>
      <c r="Z139" s="36"/>
      <c r="AA139" s="36"/>
      <c r="AB139" s="36"/>
      <c r="AC139" s="98">
        <f t="shared" si="160"/>
        <v>1.73</v>
      </c>
      <c r="AD139" s="30" t="s">
        <v>265</v>
      </c>
      <c r="AE139" s="47"/>
      <c r="AF139">
        <v>1</v>
      </c>
    </row>
    <row r="140" spans="1:32" ht="36">
      <c r="A140" s="30" t="s">
        <v>82</v>
      </c>
      <c r="B140" s="18" t="s">
        <v>125</v>
      </c>
      <c r="C140" s="36">
        <f t="shared" si="201"/>
        <v>1467</v>
      </c>
      <c r="D140" s="36">
        <f t="shared" si="202"/>
        <v>1467</v>
      </c>
      <c r="E140" s="36"/>
      <c r="F140" s="36">
        <v>1467</v>
      </c>
      <c r="G140" s="36"/>
      <c r="H140" s="36"/>
      <c r="I140" s="36"/>
      <c r="J140" s="36"/>
      <c r="K140" s="36"/>
      <c r="L140" s="36"/>
      <c r="M140" s="36"/>
      <c r="N140" s="36"/>
      <c r="O140" s="36"/>
      <c r="P140" s="36">
        <f t="shared" si="203"/>
        <v>724</v>
      </c>
      <c r="Q140" s="36">
        <f t="shared" si="204"/>
        <v>724</v>
      </c>
      <c r="R140" s="36"/>
      <c r="S140" s="284">
        <v>724</v>
      </c>
      <c r="T140" s="36"/>
      <c r="U140" s="36"/>
      <c r="V140" s="36"/>
      <c r="W140" s="36"/>
      <c r="X140" s="36"/>
      <c r="Y140" s="36"/>
      <c r="Z140" s="36"/>
      <c r="AA140" s="36"/>
      <c r="AB140" s="36"/>
      <c r="AC140" s="98">
        <f t="shared" si="160"/>
        <v>49.352419904567149</v>
      </c>
      <c r="AD140" s="30" t="s">
        <v>265</v>
      </c>
      <c r="AE140" s="47"/>
      <c r="AF140">
        <v>1</v>
      </c>
    </row>
    <row r="141" spans="1:32" ht="36">
      <c r="A141" s="30" t="s">
        <v>84</v>
      </c>
      <c r="B141" s="18" t="s">
        <v>126</v>
      </c>
      <c r="C141" s="36">
        <f t="shared" si="201"/>
        <v>2987</v>
      </c>
      <c r="D141" s="36">
        <f t="shared" si="202"/>
        <v>2987</v>
      </c>
      <c r="E141" s="36"/>
      <c r="F141" s="36">
        <v>2987</v>
      </c>
      <c r="G141" s="36"/>
      <c r="H141" s="36"/>
      <c r="I141" s="36"/>
      <c r="J141" s="36"/>
      <c r="K141" s="36"/>
      <c r="L141" s="36"/>
      <c r="M141" s="36"/>
      <c r="N141" s="36"/>
      <c r="O141" s="36"/>
      <c r="P141" s="36">
        <f t="shared" si="203"/>
        <v>2987</v>
      </c>
      <c r="Q141" s="36">
        <f t="shared" si="204"/>
        <v>2987</v>
      </c>
      <c r="R141" s="36"/>
      <c r="S141" s="284">
        <v>2987</v>
      </c>
      <c r="T141" s="36"/>
      <c r="U141" s="36"/>
      <c r="V141" s="36"/>
      <c r="W141" s="36"/>
      <c r="X141" s="36"/>
      <c r="Y141" s="36"/>
      <c r="Z141" s="36"/>
      <c r="AA141" s="36"/>
      <c r="AB141" s="36"/>
      <c r="AC141" s="98">
        <f t="shared" si="160"/>
        <v>100</v>
      </c>
      <c r="AD141" s="30" t="s">
        <v>265</v>
      </c>
      <c r="AE141" s="47"/>
      <c r="AF141">
        <v>1</v>
      </c>
    </row>
    <row r="142" spans="1:32">
      <c r="A142" s="16" t="s">
        <v>36</v>
      </c>
      <c r="B142" s="2" t="s">
        <v>37</v>
      </c>
      <c r="C142" s="34">
        <f>C143+C158</f>
        <v>444864</v>
      </c>
      <c r="D142" s="34">
        <f t="shared" ref="D142:F142" si="205">D143+D158</f>
        <v>444864</v>
      </c>
      <c r="E142" s="34">
        <f t="shared" si="205"/>
        <v>0</v>
      </c>
      <c r="F142" s="34">
        <f t="shared" si="205"/>
        <v>444864</v>
      </c>
      <c r="G142" s="34">
        <f t="shared" ref="G142:AB142" si="206">G143+G158</f>
        <v>0</v>
      </c>
      <c r="H142" s="34">
        <f t="shared" si="206"/>
        <v>0</v>
      </c>
      <c r="I142" s="34">
        <f t="shared" si="206"/>
        <v>0</v>
      </c>
      <c r="J142" s="34">
        <f t="shared" si="206"/>
        <v>0</v>
      </c>
      <c r="K142" s="34">
        <f t="shared" si="206"/>
        <v>0</v>
      </c>
      <c r="L142" s="34">
        <f t="shared" si="206"/>
        <v>0</v>
      </c>
      <c r="M142" s="34">
        <f t="shared" si="206"/>
        <v>0</v>
      </c>
      <c r="N142" s="34">
        <f t="shared" si="206"/>
        <v>0</v>
      </c>
      <c r="O142" s="34">
        <f t="shared" si="206"/>
        <v>0</v>
      </c>
      <c r="P142" s="34">
        <f t="shared" si="206"/>
        <v>76592</v>
      </c>
      <c r="Q142" s="34">
        <f t="shared" si="206"/>
        <v>76592</v>
      </c>
      <c r="R142" s="34">
        <f t="shared" si="206"/>
        <v>0</v>
      </c>
      <c r="S142" s="34">
        <f t="shared" si="206"/>
        <v>76592</v>
      </c>
      <c r="T142" s="34">
        <f t="shared" si="206"/>
        <v>0</v>
      </c>
      <c r="U142" s="34">
        <f t="shared" si="206"/>
        <v>0</v>
      </c>
      <c r="V142" s="34">
        <f t="shared" si="206"/>
        <v>0</v>
      </c>
      <c r="W142" s="34">
        <f t="shared" si="206"/>
        <v>0</v>
      </c>
      <c r="X142" s="34">
        <f t="shared" si="206"/>
        <v>0</v>
      </c>
      <c r="Y142" s="34">
        <f t="shared" si="206"/>
        <v>0</v>
      </c>
      <c r="Z142" s="34">
        <f t="shared" si="206"/>
        <v>0</v>
      </c>
      <c r="AA142" s="34">
        <f t="shared" si="206"/>
        <v>0</v>
      </c>
      <c r="AB142" s="34">
        <f t="shared" si="206"/>
        <v>0</v>
      </c>
      <c r="AC142" s="94">
        <f t="shared" si="160"/>
        <v>17.216947201841464</v>
      </c>
      <c r="AD142" s="16"/>
      <c r="AE142" s="44"/>
    </row>
    <row r="143" spans="1:32">
      <c r="A143" s="21" t="s">
        <v>52</v>
      </c>
      <c r="B143" s="56" t="s">
        <v>32</v>
      </c>
      <c r="C143" s="38">
        <f>C144+C145+C153</f>
        <v>299607</v>
      </c>
      <c r="D143" s="38">
        <f t="shared" ref="D143:F143" si="207">D144+D145+D153</f>
        <v>299607</v>
      </c>
      <c r="E143" s="38">
        <f t="shared" si="207"/>
        <v>0</v>
      </c>
      <c r="F143" s="38">
        <f t="shared" si="207"/>
        <v>299607</v>
      </c>
      <c r="G143" s="38">
        <f t="shared" ref="G143:AB143" si="208">G144+G145+G153</f>
        <v>0</v>
      </c>
      <c r="H143" s="38">
        <f t="shared" si="208"/>
        <v>0</v>
      </c>
      <c r="I143" s="38">
        <f t="shared" si="208"/>
        <v>0</v>
      </c>
      <c r="J143" s="38">
        <f t="shared" si="208"/>
        <v>0</v>
      </c>
      <c r="K143" s="38">
        <f t="shared" si="208"/>
        <v>0</v>
      </c>
      <c r="L143" s="38">
        <f t="shared" si="208"/>
        <v>0</v>
      </c>
      <c r="M143" s="38">
        <f t="shared" si="208"/>
        <v>0</v>
      </c>
      <c r="N143" s="38">
        <f t="shared" si="208"/>
        <v>0</v>
      </c>
      <c r="O143" s="38">
        <f t="shared" si="208"/>
        <v>0</v>
      </c>
      <c r="P143" s="38">
        <f t="shared" si="208"/>
        <v>39804</v>
      </c>
      <c r="Q143" s="38">
        <f t="shared" si="208"/>
        <v>39804</v>
      </c>
      <c r="R143" s="38">
        <f t="shared" si="208"/>
        <v>0</v>
      </c>
      <c r="S143" s="38">
        <f t="shared" si="208"/>
        <v>39804</v>
      </c>
      <c r="T143" s="38">
        <f t="shared" si="208"/>
        <v>0</v>
      </c>
      <c r="U143" s="38">
        <f t="shared" si="208"/>
        <v>0</v>
      </c>
      <c r="V143" s="38">
        <f t="shared" si="208"/>
        <v>0</v>
      </c>
      <c r="W143" s="38">
        <f t="shared" si="208"/>
        <v>0</v>
      </c>
      <c r="X143" s="38">
        <f t="shared" si="208"/>
        <v>0</v>
      </c>
      <c r="Y143" s="38">
        <f t="shared" si="208"/>
        <v>0</v>
      </c>
      <c r="Z143" s="38">
        <f t="shared" si="208"/>
        <v>0</v>
      </c>
      <c r="AA143" s="38">
        <f t="shared" si="208"/>
        <v>0</v>
      </c>
      <c r="AB143" s="38">
        <f t="shared" si="208"/>
        <v>0</v>
      </c>
      <c r="AC143" s="94">
        <f t="shared" si="160"/>
        <v>13.285403879081597</v>
      </c>
      <c r="AD143" s="31"/>
      <c r="AE143" s="51"/>
    </row>
    <row r="144" spans="1:32" ht="36">
      <c r="A144" s="12">
        <v>1</v>
      </c>
      <c r="B144" s="5" t="s">
        <v>127</v>
      </c>
      <c r="C144" s="39">
        <f t="shared" ref="C144" si="209">D144+I144</f>
        <v>9000</v>
      </c>
      <c r="D144" s="39">
        <f t="shared" ref="D144" si="210">SUM(E144:H144)</f>
        <v>9000</v>
      </c>
      <c r="E144" s="35"/>
      <c r="F144" s="35">
        <v>9000</v>
      </c>
      <c r="G144" s="35"/>
      <c r="H144" s="35"/>
      <c r="I144" s="35"/>
      <c r="J144" s="35"/>
      <c r="K144" s="35"/>
      <c r="L144" s="35"/>
      <c r="M144" s="35"/>
      <c r="N144" s="35"/>
      <c r="O144" s="35"/>
      <c r="P144" s="35"/>
      <c r="Q144" s="39"/>
      <c r="R144" s="39"/>
      <c r="S144" s="39"/>
      <c r="T144" s="39"/>
      <c r="U144" s="39"/>
      <c r="V144" s="39"/>
      <c r="W144" s="39"/>
      <c r="X144" s="39"/>
      <c r="Y144" s="39"/>
      <c r="Z144" s="39"/>
      <c r="AA144" s="39"/>
      <c r="AB144" s="39"/>
      <c r="AC144" s="95">
        <f t="shared" si="160"/>
        <v>0</v>
      </c>
      <c r="AD144" s="12" t="s">
        <v>315</v>
      </c>
      <c r="AE144" s="45"/>
      <c r="AF144">
        <v>1</v>
      </c>
    </row>
    <row r="145" spans="1:32" ht="70.5" customHeight="1">
      <c r="A145" s="16">
        <v>2</v>
      </c>
      <c r="B145" s="2" t="s">
        <v>118</v>
      </c>
      <c r="C145" s="34">
        <f>SUM(C146:C152)</f>
        <v>54780</v>
      </c>
      <c r="D145" s="34">
        <f t="shared" ref="D145:AB145" si="211">SUM(D146:D152)</f>
        <v>54780</v>
      </c>
      <c r="E145" s="34">
        <f t="shared" si="211"/>
        <v>0</v>
      </c>
      <c r="F145" s="34">
        <f t="shared" si="211"/>
        <v>54780</v>
      </c>
      <c r="G145" s="34">
        <f t="shared" si="211"/>
        <v>0</v>
      </c>
      <c r="H145" s="34">
        <f t="shared" si="211"/>
        <v>0</v>
      </c>
      <c r="I145" s="34">
        <f t="shared" si="211"/>
        <v>0</v>
      </c>
      <c r="J145" s="34">
        <f t="shared" si="211"/>
        <v>0</v>
      </c>
      <c r="K145" s="34">
        <f t="shared" si="211"/>
        <v>0</v>
      </c>
      <c r="L145" s="34">
        <f t="shared" si="211"/>
        <v>0</v>
      </c>
      <c r="M145" s="34">
        <f t="shared" si="211"/>
        <v>0</v>
      </c>
      <c r="N145" s="34">
        <f t="shared" si="211"/>
        <v>0</v>
      </c>
      <c r="O145" s="34">
        <f t="shared" si="211"/>
        <v>0</v>
      </c>
      <c r="P145" s="34">
        <f t="shared" si="211"/>
        <v>11586</v>
      </c>
      <c r="Q145" s="34">
        <f t="shared" si="211"/>
        <v>11586</v>
      </c>
      <c r="R145" s="34">
        <f t="shared" si="211"/>
        <v>0</v>
      </c>
      <c r="S145" s="34">
        <f t="shared" si="211"/>
        <v>11586</v>
      </c>
      <c r="T145" s="34">
        <f t="shared" si="211"/>
        <v>0</v>
      </c>
      <c r="U145" s="34">
        <f t="shared" si="211"/>
        <v>0</v>
      </c>
      <c r="V145" s="34">
        <f t="shared" si="211"/>
        <v>0</v>
      </c>
      <c r="W145" s="34">
        <f t="shared" si="211"/>
        <v>0</v>
      </c>
      <c r="X145" s="34">
        <f t="shared" si="211"/>
        <v>0</v>
      </c>
      <c r="Y145" s="34">
        <f t="shared" si="211"/>
        <v>0</v>
      </c>
      <c r="Z145" s="34">
        <f t="shared" si="211"/>
        <v>0</v>
      </c>
      <c r="AA145" s="34">
        <f t="shared" si="211"/>
        <v>0</v>
      </c>
      <c r="AB145" s="34">
        <f t="shared" si="211"/>
        <v>0</v>
      </c>
      <c r="AC145" s="94">
        <f t="shared" si="160"/>
        <v>21.150054764512596</v>
      </c>
      <c r="AD145" s="16"/>
      <c r="AE145" s="44"/>
    </row>
    <row r="146" spans="1:32" ht="63" customHeight="1">
      <c r="A146" s="17"/>
      <c r="B146" s="18" t="s">
        <v>304</v>
      </c>
      <c r="C146" s="36">
        <f t="shared" ref="C146:C152" si="212">D146+I146</f>
        <v>5000</v>
      </c>
      <c r="D146" s="36">
        <f t="shared" ref="D146:D152" si="213">SUM(E146:H146)</f>
        <v>5000</v>
      </c>
      <c r="E146" s="36"/>
      <c r="F146" s="36">
        <v>5000</v>
      </c>
      <c r="G146" s="36"/>
      <c r="H146" s="36"/>
      <c r="I146" s="36"/>
      <c r="J146" s="36"/>
      <c r="K146" s="36"/>
      <c r="L146" s="36"/>
      <c r="M146" s="36"/>
      <c r="N146" s="36"/>
      <c r="O146" s="36"/>
      <c r="P146" s="36">
        <f t="shared" ref="P146:P148" si="214">Q146+V146</f>
        <v>0</v>
      </c>
      <c r="Q146" s="36">
        <f t="shared" ref="Q146:Q148" si="215">R146+S146+T146+U146</f>
        <v>0</v>
      </c>
      <c r="R146" s="36"/>
      <c r="S146" s="36"/>
      <c r="T146" s="36"/>
      <c r="U146" s="36"/>
      <c r="V146" s="36"/>
      <c r="W146" s="36"/>
      <c r="X146" s="36"/>
      <c r="Y146" s="36"/>
      <c r="Z146" s="36"/>
      <c r="AA146" s="36"/>
      <c r="AB146" s="36"/>
      <c r="AC146" s="95">
        <f t="shared" si="160"/>
        <v>0</v>
      </c>
      <c r="AD146" s="30" t="s">
        <v>264</v>
      </c>
      <c r="AE146" s="47"/>
      <c r="AF146">
        <v>1</v>
      </c>
    </row>
    <row r="147" spans="1:32" ht="80.25" customHeight="1">
      <c r="A147" s="17"/>
      <c r="B147" s="18" t="s">
        <v>128</v>
      </c>
      <c r="C147" s="36">
        <f t="shared" si="212"/>
        <v>3000</v>
      </c>
      <c r="D147" s="36">
        <f t="shared" si="213"/>
        <v>3000</v>
      </c>
      <c r="E147" s="36"/>
      <c r="F147" s="36">
        <v>3000</v>
      </c>
      <c r="G147" s="36"/>
      <c r="H147" s="36"/>
      <c r="I147" s="36"/>
      <c r="J147" s="36"/>
      <c r="K147" s="36"/>
      <c r="L147" s="36"/>
      <c r="M147" s="36"/>
      <c r="N147" s="36"/>
      <c r="O147" s="36"/>
      <c r="P147" s="36">
        <f t="shared" si="214"/>
        <v>0</v>
      </c>
      <c r="Q147" s="36">
        <f t="shared" si="215"/>
        <v>0</v>
      </c>
      <c r="R147" s="36"/>
      <c r="S147" s="36"/>
      <c r="T147" s="36"/>
      <c r="U147" s="36"/>
      <c r="V147" s="36"/>
      <c r="W147" s="36"/>
      <c r="X147" s="36"/>
      <c r="Y147" s="36"/>
      <c r="Z147" s="36"/>
      <c r="AA147" s="36"/>
      <c r="AB147" s="36"/>
      <c r="AC147" s="95">
        <f t="shared" si="160"/>
        <v>0</v>
      </c>
      <c r="AD147" s="30" t="s">
        <v>266</v>
      </c>
      <c r="AE147" s="47"/>
      <c r="AF147">
        <v>1</v>
      </c>
    </row>
    <row r="148" spans="1:32" ht="71.25" customHeight="1">
      <c r="A148" s="17"/>
      <c r="B148" s="18" t="s">
        <v>129</v>
      </c>
      <c r="C148" s="36">
        <f t="shared" si="212"/>
        <v>9780</v>
      </c>
      <c r="D148" s="36">
        <f t="shared" si="213"/>
        <v>9780</v>
      </c>
      <c r="E148" s="36"/>
      <c r="F148" s="36">
        <v>9780</v>
      </c>
      <c r="G148" s="36"/>
      <c r="H148" s="36"/>
      <c r="I148" s="36"/>
      <c r="J148" s="36"/>
      <c r="K148" s="36"/>
      <c r="L148" s="36"/>
      <c r="M148" s="36"/>
      <c r="N148" s="36"/>
      <c r="O148" s="36"/>
      <c r="P148" s="36">
        <f t="shared" si="214"/>
        <v>0</v>
      </c>
      <c r="Q148" s="36">
        <f t="shared" si="215"/>
        <v>0</v>
      </c>
      <c r="R148" s="36"/>
      <c r="S148" s="36"/>
      <c r="T148" s="36"/>
      <c r="U148" s="36"/>
      <c r="V148" s="36"/>
      <c r="W148" s="36"/>
      <c r="X148" s="36"/>
      <c r="Y148" s="36"/>
      <c r="Z148" s="36"/>
      <c r="AA148" s="36"/>
      <c r="AB148" s="36"/>
      <c r="AC148" s="95">
        <f t="shared" si="160"/>
        <v>0</v>
      </c>
      <c r="AD148" s="30" t="s">
        <v>313</v>
      </c>
      <c r="AE148" s="47"/>
      <c r="AF148">
        <v>1</v>
      </c>
    </row>
    <row r="149" spans="1:32" ht="54">
      <c r="A149" s="17"/>
      <c r="B149" s="18" t="s">
        <v>130</v>
      </c>
      <c r="C149" s="36">
        <f t="shared" si="212"/>
        <v>16000</v>
      </c>
      <c r="D149" s="36">
        <f t="shared" si="213"/>
        <v>16000</v>
      </c>
      <c r="E149" s="36"/>
      <c r="F149" s="36">
        <v>16000</v>
      </c>
      <c r="G149" s="36"/>
      <c r="H149" s="36"/>
      <c r="I149" s="36"/>
      <c r="J149" s="36"/>
      <c r="K149" s="36"/>
      <c r="L149" s="36"/>
      <c r="M149" s="36"/>
      <c r="N149" s="36"/>
      <c r="O149" s="36"/>
      <c r="P149" s="36">
        <f t="shared" ref="P149:P152" si="216">Q149+V149</f>
        <v>2602</v>
      </c>
      <c r="Q149" s="36">
        <f t="shared" ref="Q149:Q152" si="217">R149+S149+T149+U149</f>
        <v>2602</v>
      </c>
      <c r="R149" s="36"/>
      <c r="S149" s="284">
        <v>2602</v>
      </c>
      <c r="T149" s="36"/>
      <c r="U149" s="36"/>
      <c r="V149" s="36"/>
      <c r="W149" s="36"/>
      <c r="X149" s="36"/>
      <c r="Y149" s="36"/>
      <c r="Z149" s="36"/>
      <c r="AA149" s="36"/>
      <c r="AB149" s="36"/>
      <c r="AC149" s="98">
        <f t="shared" si="160"/>
        <v>16.262499999999999</v>
      </c>
      <c r="AD149" s="30" t="s">
        <v>315</v>
      </c>
      <c r="AE149" s="47"/>
      <c r="AF149">
        <v>1</v>
      </c>
    </row>
    <row r="150" spans="1:32" ht="54">
      <c r="A150" s="17"/>
      <c r="B150" s="18" t="s">
        <v>316</v>
      </c>
      <c r="C150" s="36">
        <f t="shared" si="212"/>
        <v>10000</v>
      </c>
      <c r="D150" s="36">
        <f t="shared" si="213"/>
        <v>10000</v>
      </c>
      <c r="E150" s="36"/>
      <c r="F150" s="36">
        <v>10000</v>
      </c>
      <c r="G150" s="36"/>
      <c r="H150" s="36"/>
      <c r="I150" s="36"/>
      <c r="J150" s="36"/>
      <c r="K150" s="36"/>
      <c r="L150" s="36"/>
      <c r="M150" s="36"/>
      <c r="N150" s="36"/>
      <c r="O150" s="36"/>
      <c r="P150" s="36">
        <f t="shared" si="216"/>
        <v>6266</v>
      </c>
      <c r="Q150" s="36">
        <f t="shared" si="217"/>
        <v>6266</v>
      </c>
      <c r="R150" s="36"/>
      <c r="S150" s="284">
        <v>6266</v>
      </c>
      <c r="T150" s="36"/>
      <c r="U150" s="36"/>
      <c r="V150" s="36"/>
      <c r="W150" s="36"/>
      <c r="X150" s="36"/>
      <c r="Y150" s="36"/>
      <c r="Z150" s="36"/>
      <c r="AA150" s="36"/>
      <c r="AB150" s="36"/>
      <c r="AC150" s="98">
        <f t="shared" si="160"/>
        <v>62.660000000000004</v>
      </c>
      <c r="AD150" s="30" t="s">
        <v>261</v>
      </c>
      <c r="AE150" s="47"/>
      <c r="AF150">
        <v>1</v>
      </c>
    </row>
    <row r="151" spans="1:32" ht="54">
      <c r="A151" s="17"/>
      <c r="B151" s="18" t="s">
        <v>131</v>
      </c>
      <c r="C151" s="36">
        <f t="shared" si="212"/>
        <v>5000</v>
      </c>
      <c r="D151" s="36">
        <f t="shared" si="213"/>
        <v>5000</v>
      </c>
      <c r="E151" s="36"/>
      <c r="F151" s="36">
        <v>5000</v>
      </c>
      <c r="G151" s="36"/>
      <c r="H151" s="36"/>
      <c r="I151" s="36"/>
      <c r="J151" s="36"/>
      <c r="K151" s="36"/>
      <c r="L151" s="36"/>
      <c r="M151" s="36"/>
      <c r="N151" s="36"/>
      <c r="O151" s="36"/>
      <c r="P151" s="36">
        <f t="shared" si="216"/>
        <v>2418</v>
      </c>
      <c r="Q151" s="36">
        <f t="shared" si="217"/>
        <v>2418</v>
      </c>
      <c r="R151" s="36"/>
      <c r="S151" s="284">
        <v>2418</v>
      </c>
      <c r="T151" s="36"/>
      <c r="U151" s="36"/>
      <c r="V151" s="36"/>
      <c r="W151" s="36"/>
      <c r="X151" s="36"/>
      <c r="Y151" s="36"/>
      <c r="Z151" s="36"/>
      <c r="AA151" s="36"/>
      <c r="AB151" s="36"/>
      <c r="AC151" s="98">
        <f t="shared" si="160"/>
        <v>48.36</v>
      </c>
      <c r="AD151" s="30" t="s">
        <v>264</v>
      </c>
      <c r="AE151" s="47"/>
      <c r="AF151">
        <v>1</v>
      </c>
    </row>
    <row r="152" spans="1:32" ht="69.75" customHeight="1">
      <c r="A152" s="17"/>
      <c r="B152" s="18" t="s">
        <v>303</v>
      </c>
      <c r="C152" s="36">
        <f t="shared" si="212"/>
        <v>6000</v>
      </c>
      <c r="D152" s="36">
        <f t="shared" si="213"/>
        <v>6000</v>
      </c>
      <c r="E152" s="36"/>
      <c r="F152" s="36">
        <v>6000</v>
      </c>
      <c r="G152" s="36"/>
      <c r="H152" s="36"/>
      <c r="I152" s="36"/>
      <c r="J152" s="36"/>
      <c r="K152" s="36"/>
      <c r="L152" s="36"/>
      <c r="M152" s="36"/>
      <c r="N152" s="36"/>
      <c r="O152" s="36"/>
      <c r="P152" s="36">
        <f t="shared" si="216"/>
        <v>300</v>
      </c>
      <c r="Q152" s="36">
        <f t="shared" si="217"/>
        <v>300</v>
      </c>
      <c r="R152" s="36"/>
      <c r="S152" s="284">
        <v>300</v>
      </c>
      <c r="T152" s="36"/>
      <c r="U152" s="36"/>
      <c r="V152" s="36"/>
      <c r="W152" s="36"/>
      <c r="X152" s="36"/>
      <c r="Y152" s="36"/>
      <c r="Z152" s="36"/>
      <c r="AA152" s="36"/>
      <c r="AB152" s="36"/>
      <c r="AC152" s="98">
        <f t="shared" si="160"/>
        <v>5</v>
      </c>
      <c r="AD152" s="30" t="s">
        <v>265</v>
      </c>
      <c r="AE152" s="47"/>
      <c r="AF152">
        <v>1</v>
      </c>
    </row>
    <row r="153" spans="1:32" ht="52.2">
      <c r="A153" s="16">
        <v>3</v>
      </c>
      <c r="B153" s="2" t="s">
        <v>132</v>
      </c>
      <c r="C153" s="34">
        <f>SUM(C154:C157)</f>
        <v>235827</v>
      </c>
      <c r="D153" s="34">
        <f t="shared" ref="D153:AB153" si="218">SUM(D154:D157)</f>
        <v>235827</v>
      </c>
      <c r="E153" s="34">
        <f t="shared" si="218"/>
        <v>0</v>
      </c>
      <c r="F153" s="34">
        <f t="shared" si="218"/>
        <v>235827</v>
      </c>
      <c r="G153" s="34">
        <f t="shared" si="218"/>
        <v>0</v>
      </c>
      <c r="H153" s="34">
        <f t="shared" si="218"/>
        <v>0</v>
      </c>
      <c r="I153" s="34">
        <f t="shared" si="218"/>
        <v>0</v>
      </c>
      <c r="J153" s="34">
        <f t="shared" si="218"/>
        <v>0</v>
      </c>
      <c r="K153" s="34">
        <f t="shared" si="218"/>
        <v>0</v>
      </c>
      <c r="L153" s="34">
        <f t="shared" si="218"/>
        <v>0</v>
      </c>
      <c r="M153" s="34">
        <f t="shared" si="218"/>
        <v>0</v>
      </c>
      <c r="N153" s="34">
        <f t="shared" si="218"/>
        <v>0</v>
      </c>
      <c r="O153" s="34">
        <f t="shared" si="218"/>
        <v>0</v>
      </c>
      <c r="P153" s="34">
        <f t="shared" si="218"/>
        <v>28218</v>
      </c>
      <c r="Q153" s="34">
        <f t="shared" si="218"/>
        <v>28218</v>
      </c>
      <c r="R153" s="34">
        <f t="shared" si="218"/>
        <v>0</v>
      </c>
      <c r="S153" s="34">
        <f t="shared" si="218"/>
        <v>28218</v>
      </c>
      <c r="T153" s="34">
        <f t="shared" si="218"/>
        <v>0</v>
      </c>
      <c r="U153" s="34">
        <f t="shared" si="218"/>
        <v>0</v>
      </c>
      <c r="V153" s="34">
        <f t="shared" si="218"/>
        <v>0</v>
      </c>
      <c r="W153" s="34">
        <f t="shared" si="218"/>
        <v>0</v>
      </c>
      <c r="X153" s="34">
        <f t="shared" si="218"/>
        <v>0</v>
      </c>
      <c r="Y153" s="34">
        <f t="shared" si="218"/>
        <v>0</v>
      </c>
      <c r="Z153" s="34">
        <f t="shared" si="218"/>
        <v>0</v>
      </c>
      <c r="AA153" s="34">
        <f t="shared" si="218"/>
        <v>0</v>
      </c>
      <c r="AB153" s="34">
        <f t="shared" si="218"/>
        <v>0</v>
      </c>
      <c r="AC153" s="94">
        <f t="shared" si="160"/>
        <v>11.965551018331235</v>
      </c>
      <c r="AD153" s="16"/>
      <c r="AE153" s="44"/>
    </row>
    <row r="154" spans="1:32" ht="82.5" customHeight="1">
      <c r="A154" s="17"/>
      <c r="B154" s="18" t="s">
        <v>133</v>
      </c>
      <c r="C154" s="36">
        <f t="shared" ref="C154:C157" si="219">D154+I154</f>
        <v>27553</v>
      </c>
      <c r="D154" s="36">
        <f t="shared" ref="D154:D157" si="220">SUM(E154:H154)</f>
        <v>27553</v>
      </c>
      <c r="E154" s="36"/>
      <c r="F154" s="36">
        <v>27553</v>
      </c>
      <c r="G154" s="36"/>
      <c r="H154" s="36"/>
      <c r="I154" s="36"/>
      <c r="J154" s="36"/>
      <c r="K154" s="36"/>
      <c r="L154" s="36"/>
      <c r="M154" s="36"/>
      <c r="N154" s="36"/>
      <c r="O154" s="36"/>
      <c r="P154" s="36">
        <f t="shared" ref="P154:P157" si="221">Q154+V154</f>
        <v>0</v>
      </c>
      <c r="Q154" s="36">
        <f t="shared" ref="Q154:Q157" si="222">R154+S154+T154+U154</f>
        <v>0</v>
      </c>
      <c r="R154" s="36"/>
      <c r="S154" s="36"/>
      <c r="T154" s="36"/>
      <c r="U154" s="36"/>
      <c r="V154" s="36"/>
      <c r="W154" s="36"/>
      <c r="X154" s="36"/>
      <c r="Y154" s="36"/>
      <c r="Z154" s="36"/>
      <c r="AA154" s="36"/>
      <c r="AB154" s="36"/>
      <c r="AC154" s="95">
        <f t="shared" si="160"/>
        <v>0</v>
      </c>
      <c r="AD154" s="30" t="s">
        <v>262</v>
      </c>
      <c r="AE154" s="47"/>
      <c r="AF154">
        <v>1</v>
      </c>
    </row>
    <row r="155" spans="1:32" ht="80.25" customHeight="1">
      <c r="A155" s="17"/>
      <c r="B155" s="18" t="s">
        <v>285</v>
      </c>
      <c r="C155" s="36">
        <f t="shared" si="219"/>
        <v>55179</v>
      </c>
      <c r="D155" s="36">
        <f t="shared" si="220"/>
        <v>55179</v>
      </c>
      <c r="E155" s="36"/>
      <c r="F155" s="36">
        <v>55179</v>
      </c>
      <c r="G155" s="36"/>
      <c r="H155" s="36"/>
      <c r="I155" s="36"/>
      <c r="J155" s="36"/>
      <c r="K155" s="36"/>
      <c r="L155" s="36"/>
      <c r="M155" s="36"/>
      <c r="N155" s="36"/>
      <c r="O155" s="36"/>
      <c r="P155" s="36">
        <f t="shared" si="221"/>
        <v>19951</v>
      </c>
      <c r="Q155" s="36">
        <f t="shared" si="222"/>
        <v>19951</v>
      </c>
      <c r="R155" s="36"/>
      <c r="S155" s="284">
        <v>19951</v>
      </c>
      <c r="T155" s="36"/>
      <c r="U155" s="36"/>
      <c r="V155" s="36"/>
      <c r="W155" s="36"/>
      <c r="X155" s="36"/>
      <c r="Y155" s="36"/>
      <c r="Z155" s="36"/>
      <c r="AA155" s="36"/>
      <c r="AB155" s="36"/>
      <c r="AC155" s="95">
        <f t="shared" si="160"/>
        <v>36.156871273491724</v>
      </c>
      <c r="AD155" s="30" t="s">
        <v>265</v>
      </c>
      <c r="AE155" s="47"/>
      <c r="AF155">
        <v>1</v>
      </c>
    </row>
    <row r="156" spans="1:32" ht="66" customHeight="1">
      <c r="A156" s="17"/>
      <c r="B156" s="18" t="s">
        <v>134</v>
      </c>
      <c r="C156" s="36">
        <f t="shared" si="219"/>
        <v>98355</v>
      </c>
      <c r="D156" s="36">
        <f t="shared" si="220"/>
        <v>98355</v>
      </c>
      <c r="E156" s="36"/>
      <c r="F156" s="36">
        <v>98355</v>
      </c>
      <c r="G156" s="36"/>
      <c r="H156" s="36"/>
      <c r="I156" s="36"/>
      <c r="J156" s="36"/>
      <c r="K156" s="36"/>
      <c r="L156" s="36"/>
      <c r="M156" s="36"/>
      <c r="N156" s="36"/>
      <c r="O156" s="36"/>
      <c r="P156" s="36">
        <f t="shared" si="221"/>
        <v>8267</v>
      </c>
      <c r="Q156" s="36">
        <f t="shared" si="222"/>
        <v>8267</v>
      </c>
      <c r="R156" s="36"/>
      <c r="S156" s="284">
        <v>8267</v>
      </c>
      <c r="T156" s="36"/>
      <c r="U156" s="36"/>
      <c r="V156" s="36"/>
      <c r="W156" s="36"/>
      <c r="X156" s="36"/>
      <c r="Y156" s="36"/>
      <c r="Z156" s="36"/>
      <c r="AA156" s="36"/>
      <c r="AB156" s="36"/>
      <c r="AC156" s="95">
        <f t="shared" si="160"/>
        <v>8.405266636164912</v>
      </c>
      <c r="AD156" s="30" t="s">
        <v>315</v>
      </c>
      <c r="AE156" s="47"/>
      <c r="AF156">
        <v>1</v>
      </c>
    </row>
    <row r="157" spans="1:32" ht="77.25" customHeight="1">
      <c r="A157" s="17"/>
      <c r="B157" s="18" t="s">
        <v>135</v>
      </c>
      <c r="C157" s="36">
        <f t="shared" si="219"/>
        <v>54740</v>
      </c>
      <c r="D157" s="36">
        <f t="shared" si="220"/>
        <v>54740</v>
      </c>
      <c r="E157" s="36"/>
      <c r="F157" s="36">
        <v>54740</v>
      </c>
      <c r="G157" s="36"/>
      <c r="H157" s="36"/>
      <c r="I157" s="36"/>
      <c r="J157" s="36"/>
      <c r="K157" s="36"/>
      <c r="L157" s="36"/>
      <c r="M157" s="36"/>
      <c r="N157" s="36"/>
      <c r="O157" s="36"/>
      <c r="P157" s="36">
        <f t="shared" si="221"/>
        <v>0</v>
      </c>
      <c r="Q157" s="36">
        <f t="shared" si="222"/>
        <v>0</v>
      </c>
      <c r="R157" s="36"/>
      <c r="S157" s="36"/>
      <c r="T157" s="36"/>
      <c r="U157" s="36"/>
      <c r="V157" s="36"/>
      <c r="W157" s="36"/>
      <c r="X157" s="36"/>
      <c r="Y157" s="36"/>
      <c r="Z157" s="36"/>
      <c r="AA157" s="36"/>
      <c r="AB157" s="36"/>
      <c r="AC157" s="95">
        <f t="shared" si="160"/>
        <v>0</v>
      </c>
      <c r="AD157" s="30" t="s">
        <v>268</v>
      </c>
      <c r="AE157" s="47"/>
      <c r="AF157">
        <v>1</v>
      </c>
    </row>
    <row r="158" spans="1:32">
      <c r="A158" s="21" t="s">
        <v>46</v>
      </c>
      <c r="B158" s="56" t="s">
        <v>33</v>
      </c>
      <c r="C158" s="38">
        <f>SUM(C159:C164,C167:C171)</f>
        <v>145257</v>
      </c>
      <c r="D158" s="38">
        <f t="shared" ref="D158:AB158" si="223">SUM(D159:D164,D167:D171)</f>
        <v>145257</v>
      </c>
      <c r="E158" s="38">
        <f t="shared" si="223"/>
        <v>0</v>
      </c>
      <c r="F158" s="38">
        <f t="shared" si="223"/>
        <v>145257</v>
      </c>
      <c r="G158" s="38">
        <f t="shared" si="223"/>
        <v>0</v>
      </c>
      <c r="H158" s="38">
        <f t="shared" si="223"/>
        <v>0</v>
      </c>
      <c r="I158" s="38">
        <f t="shared" si="223"/>
        <v>0</v>
      </c>
      <c r="J158" s="38">
        <f t="shared" si="223"/>
        <v>0</v>
      </c>
      <c r="K158" s="38">
        <f t="shared" si="223"/>
        <v>0</v>
      </c>
      <c r="L158" s="38">
        <f t="shared" si="223"/>
        <v>0</v>
      </c>
      <c r="M158" s="38">
        <f t="shared" si="223"/>
        <v>0</v>
      </c>
      <c r="N158" s="38">
        <f t="shared" si="223"/>
        <v>0</v>
      </c>
      <c r="O158" s="38">
        <f t="shared" si="223"/>
        <v>0</v>
      </c>
      <c r="P158" s="38">
        <f t="shared" si="223"/>
        <v>36788</v>
      </c>
      <c r="Q158" s="38">
        <f t="shared" si="223"/>
        <v>36788</v>
      </c>
      <c r="R158" s="38">
        <f t="shared" si="223"/>
        <v>0</v>
      </c>
      <c r="S158" s="38">
        <f t="shared" si="223"/>
        <v>36788</v>
      </c>
      <c r="T158" s="38">
        <f t="shared" si="223"/>
        <v>0</v>
      </c>
      <c r="U158" s="38">
        <f t="shared" si="223"/>
        <v>0</v>
      </c>
      <c r="V158" s="38">
        <f t="shared" si="223"/>
        <v>0</v>
      </c>
      <c r="W158" s="38">
        <f t="shared" si="223"/>
        <v>0</v>
      </c>
      <c r="X158" s="38">
        <f t="shared" si="223"/>
        <v>0</v>
      </c>
      <c r="Y158" s="38">
        <f t="shared" si="223"/>
        <v>0</v>
      </c>
      <c r="Z158" s="38">
        <f t="shared" si="223"/>
        <v>0</v>
      </c>
      <c r="AA158" s="38">
        <f t="shared" si="223"/>
        <v>0</v>
      </c>
      <c r="AB158" s="38">
        <f t="shared" si="223"/>
        <v>0</v>
      </c>
      <c r="AC158" s="100">
        <f t="shared" si="160"/>
        <v>25.326146072134215</v>
      </c>
      <c r="AD158" s="31"/>
      <c r="AE158" s="51"/>
    </row>
    <row r="159" spans="1:32" ht="36">
      <c r="A159" s="12">
        <v>1</v>
      </c>
      <c r="B159" s="5" t="s">
        <v>136</v>
      </c>
      <c r="C159" s="39">
        <f t="shared" ref="C159:C163" si="224">D159+I159</f>
        <v>10000</v>
      </c>
      <c r="D159" s="39">
        <f t="shared" ref="D159:D163" si="225">SUM(E159:H159)</f>
        <v>10000</v>
      </c>
      <c r="E159" s="35"/>
      <c r="F159" s="35">
        <v>10000</v>
      </c>
      <c r="G159" s="35"/>
      <c r="H159" s="35"/>
      <c r="I159" s="35"/>
      <c r="J159" s="35"/>
      <c r="K159" s="35"/>
      <c r="L159" s="35"/>
      <c r="M159" s="35"/>
      <c r="N159" s="35"/>
      <c r="O159" s="35"/>
      <c r="P159" s="35"/>
      <c r="Q159" s="39"/>
      <c r="R159" s="39"/>
      <c r="S159" s="39"/>
      <c r="T159" s="39"/>
      <c r="U159" s="39"/>
      <c r="V159" s="39"/>
      <c r="W159" s="39"/>
      <c r="X159" s="39"/>
      <c r="Y159" s="39"/>
      <c r="Z159" s="39"/>
      <c r="AA159" s="39"/>
      <c r="AB159" s="39"/>
      <c r="AC159" s="95">
        <f t="shared" si="160"/>
        <v>0</v>
      </c>
      <c r="AD159" s="12" t="s">
        <v>266</v>
      </c>
      <c r="AE159" s="45"/>
      <c r="AF159">
        <v>1</v>
      </c>
    </row>
    <row r="160" spans="1:32" ht="36">
      <c r="A160" s="12">
        <v>2</v>
      </c>
      <c r="B160" s="5" t="s">
        <v>137</v>
      </c>
      <c r="C160" s="39">
        <f t="shared" si="224"/>
        <v>10000</v>
      </c>
      <c r="D160" s="39">
        <f t="shared" si="225"/>
        <v>10000</v>
      </c>
      <c r="E160" s="35"/>
      <c r="F160" s="35">
        <v>10000</v>
      </c>
      <c r="G160" s="35"/>
      <c r="H160" s="35"/>
      <c r="I160" s="35"/>
      <c r="J160" s="35"/>
      <c r="K160" s="35"/>
      <c r="L160" s="35"/>
      <c r="M160" s="35"/>
      <c r="N160" s="35"/>
      <c r="O160" s="35"/>
      <c r="P160" s="39">
        <f t="shared" ref="P160" si="226">Q160+V160</f>
        <v>2458</v>
      </c>
      <c r="Q160" s="39">
        <f t="shared" ref="Q160" si="227">R160+S160+T160+U160</f>
        <v>2458</v>
      </c>
      <c r="R160" s="39"/>
      <c r="S160" s="272">
        <v>2458</v>
      </c>
      <c r="T160" s="39"/>
      <c r="U160" s="39"/>
      <c r="V160" s="39"/>
      <c r="W160" s="39"/>
      <c r="X160" s="39"/>
      <c r="Y160" s="39"/>
      <c r="Z160" s="39"/>
      <c r="AA160" s="39"/>
      <c r="AB160" s="39"/>
      <c r="AC160" s="95">
        <f t="shared" si="160"/>
        <v>24.58</v>
      </c>
      <c r="AD160" s="12" t="s">
        <v>264</v>
      </c>
      <c r="AE160" s="45"/>
      <c r="AF160">
        <v>1</v>
      </c>
    </row>
    <row r="161" spans="1:32" ht="36">
      <c r="A161" s="12" t="s">
        <v>138</v>
      </c>
      <c r="B161" s="5" t="s">
        <v>139</v>
      </c>
      <c r="C161" s="39">
        <f t="shared" si="224"/>
        <v>10000</v>
      </c>
      <c r="D161" s="39">
        <f t="shared" si="225"/>
        <v>10000</v>
      </c>
      <c r="E161" s="35"/>
      <c r="F161" s="35">
        <v>10000</v>
      </c>
      <c r="G161" s="35"/>
      <c r="H161" s="35"/>
      <c r="I161" s="35"/>
      <c r="J161" s="35"/>
      <c r="K161" s="35"/>
      <c r="L161" s="35"/>
      <c r="M161" s="35"/>
      <c r="N161" s="35"/>
      <c r="O161" s="35"/>
      <c r="P161" s="39">
        <f t="shared" ref="P161:P162" si="228">Q161+V161</f>
        <v>0</v>
      </c>
      <c r="Q161" s="39">
        <f t="shared" ref="Q161:Q162" si="229">R161+S161+T161+U161</f>
        <v>0</v>
      </c>
      <c r="R161" s="39"/>
      <c r="S161" s="39"/>
      <c r="T161" s="39"/>
      <c r="U161" s="39"/>
      <c r="V161" s="39"/>
      <c r="W161" s="39"/>
      <c r="X161" s="39"/>
      <c r="Y161" s="39"/>
      <c r="Z161" s="39"/>
      <c r="AA161" s="39"/>
      <c r="AB161" s="39"/>
      <c r="AC161" s="95">
        <f t="shared" si="160"/>
        <v>0</v>
      </c>
      <c r="AD161" s="12" t="s">
        <v>264</v>
      </c>
      <c r="AE161" s="45"/>
      <c r="AF161">
        <v>1</v>
      </c>
    </row>
    <row r="162" spans="1:32" ht="36">
      <c r="A162" s="12" t="s">
        <v>140</v>
      </c>
      <c r="B162" s="5" t="s">
        <v>141</v>
      </c>
      <c r="C162" s="39">
        <f t="shared" si="224"/>
        <v>1500</v>
      </c>
      <c r="D162" s="39">
        <f t="shared" si="225"/>
        <v>1500</v>
      </c>
      <c r="E162" s="35"/>
      <c r="F162" s="35">
        <v>1500</v>
      </c>
      <c r="G162" s="35"/>
      <c r="H162" s="35"/>
      <c r="I162" s="35"/>
      <c r="J162" s="35"/>
      <c r="K162" s="35"/>
      <c r="L162" s="35"/>
      <c r="M162" s="35"/>
      <c r="N162" s="35"/>
      <c r="O162" s="35"/>
      <c r="P162" s="39">
        <f t="shared" si="228"/>
        <v>1039</v>
      </c>
      <c r="Q162" s="39">
        <f t="shared" si="229"/>
        <v>1039</v>
      </c>
      <c r="R162" s="39"/>
      <c r="S162" s="272">
        <v>1039</v>
      </c>
      <c r="T162" s="39"/>
      <c r="U162" s="39"/>
      <c r="V162" s="39"/>
      <c r="W162" s="39"/>
      <c r="X162" s="39"/>
      <c r="Y162" s="39"/>
      <c r="Z162" s="39"/>
      <c r="AA162" s="39"/>
      <c r="AB162" s="39"/>
      <c r="AC162" s="95">
        <f t="shared" si="160"/>
        <v>69.266666666666666</v>
      </c>
      <c r="AD162" s="12" t="s">
        <v>264</v>
      </c>
      <c r="AE162" s="45"/>
      <c r="AF162">
        <v>1</v>
      </c>
    </row>
    <row r="163" spans="1:32" ht="36">
      <c r="A163" s="12">
        <v>5</v>
      </c>
      <c r="B163" s="5" t="s">
        <v>142</v>
      </c>
      <c r="C163" s="39">
        <f t="shared" si="224"/>
        <v>10000</v>
      </c>
      <c r="D163" s="39">
        <f t="shared" si="225"/>
        <v>10000</v>
      </c>
      <c r="E163" s="35"/>
      <c r="F163" s="35">
        <v>10000</v>
      </c>
      <c r="G163" s="35"/>
      <c r="H163" s="35"/>
      <c r="I163" s="35"/>
      <c r="J163" s="35"/>
      <c r="K163" s="35"/>
      <c r="L163" s="35"/>
      <c r="M163" s="35"/>
      <c r="N163" s="35"/>
      <c r="O163" s="35"/>
      <c r="P163" s="35"/>
      <c r="Q163" s="39"/>
      <c r="R163" s="39"/>
      <c r="S163" s="39"/>
      <c r="T163" s="39"/>
      <c r="U163" s="39"/>
      <c r="V163" s="39"/>
      <c r="W163" s="39"/>
      <c r="X163" s="39"/>
      <c r="Y163" s="39"/>
      <c r="Z163" s="39"/>
      <c r="AA163" s="39"/>
      <c r="AB163" s="39"/>
      <c r="AC163" s="95">
        <f t="shared" ref="AC163:AC226" si="230">P163/C163*100</f>
        <v>0</v>
      </c>
      <c r="AD163" s="12" t="s">
        <v>264</v>
      </c>
      <c r="AE163" s="45"/>
      <c r="AF163">
        <v>1</v>
      </c>
    </row>
    <row r="164" spans="1:32" ht="87" customHeight="1">
      <c r="A164" s="16">
        <v>6</v>
      </c>
      <c r="B164" s="2" t="s">
        <v>118</v>
      </c>
      <c r="C164" s="34">
        <f>C165+C166</f>
        <v>13986</v>
      </c>
      <c r="D164" s="34">
        <f t="shared" ref="D164:AB164" si="231">D165+D166</f>
        <v>13986</v>
      </c>
      <c r="E164" s="34">
        <f t="shared" si="231"/>
        <v>0</v>
      </c>
      <c r="F164" s="34">
        <f t="shared" si="231"/>
        <v>13986</v>
      </c>
      <c r="G164" s="34">
        <f t="shared" si="231"/>
        <v>0</v>
      </c>
      <c r="H164" s="34">
        <f t="shared" si="231"/>
        <v>0</v>
      </c>
      <c r="I164" s="34">
        <f t="shared" si="231"/>
        <v>0</v>
      </c>
      <c r="J164" s="34">
        <f t="shared" si="231"/>
        <v>0</v>
      </c>
      <c r="K164" s="34">
        <f t="shared" si="231"/>
        <v>0</v>
      </c>
      <c r="L164" s="34">
        <f t="shared" si="231"/>
        <v>0</v>
      </c>
      <c r="M164" s="34">
        <f t="shared" si="231"/>
        <v>0</v>
      </c>
      <c r="N164" s="34">
        <f t="shared" si="231"/>
        <v>0</v>
      </c>
      <c r="O164" s="34">
        <f t="shared" si="231"/>
        <v>0</v>
      </c>
      <c r="P164" s="34">
        <f t="shared" si="231"/>
        <v>13340</v>
      </c>
      <c r="Q164" s="34">
        <f t="shared" si="231"/>
        <v>13340</v>
      </c>
      <c r="R164" s="34">
        <f t="shared" si="231"/>
        <v>0</v>
      </c>
      <c r="S164" s="34">
        <f t="shared" si="231"/>
        <v>13340</v>
      </c>
      <c r="T164" s="34">
        <f t="shared" si="231"/>
        <v>0</v>
      </c>
      <c r="U164" s="34">
        <f t="shared" si="231"/>
        <v>0</v>
      </c>
      <c r="V164" s="34">
        <f t="shared" si="231"/>
        <v>0</v>
      </c>
      <c r="W164" s="34">
        <f t="shared" si="231"/>
        <v>0</v>
      </c>
      <c r="X164" s="34">
        <f t="shared" si="231"/>
        <v>0</v>
      </c>
      <c r="Y164" s="34">
        <f t="shared" si="231"/>
        <v>0</v>
      </c>
      <c r="Z164" s="34">
        <f t="shared" si="231"/>
        <v>0</v>
      </c>
      <c r="AA164" s="34">
        <f t="shared" si="231"/>
        <v>0</v>
      </c>
      <c r="AB164" s="34">
        <f t="shared" si="231"/>
        <v>0</v>
      </c>
      <c r="AC164" s="94">
        <f t="shared" si="230"/>
        <v>95.381095381095378</v>
      </c>
      <c r="AD164" s="16"/>
      <c r="AE164" s="44"/>
    </row>
    <row r="165" spans="1:32" ht="81" customHeight="1">
      <c r="A165" s="17"/>
      <c r="B165" s="18" t="s">
        <v>286</v>
      </c>
      <c r="C165" s="36">
        <f t="shared" ref="C165:C170" si="232">D165+I165</f>
        <v>10000</v>
      </c>
      <c r="D165" s="36">
        <f t="shared" ref="D165:D170" si="233">SUM(E165:H165)</f>
        <v>10000</v>
      </c>
      <c r="E165" s="36"/>
      <c r="F165" s="36">
        <v>10000</v>
      </c>
      <c r="G165" s="36"/>
      <c r="H165" s="36"/>
      <c r="I165" s="36"/>
      <c r="J165" s="36"/>
      <c r="K165" s="36"/>
      <c r="L165" s="36"/>
      <c r="M165" s="36"/>
      <c r="N165" s="36"/>
      <c r="O165" s="36"/>
      <c r="P165" s="36">
        <f t="shared" ref="P165:P166" si="234">Q165+V165</f>
        <v>9757</v>
      </c>
      <c r="Q165" s="36">
        <f t="shared" ref="Q165:Q166" si="235">R165+S165+T165+U165</f>
        <v>9757</v>
      </c>
      <c r="R165" s="36"/>
      <c r="S165" s="284">
        <v>9757</v>
      </c>
      <c r="T165" s="36"/>
      <c r="U165" s="36"/>
      <c r="V165" s="36"/>
      <c r="W165" s="36"/>
      <c r="X165" s="36"/>
      <c r="Y165" s="36"/>
      <c r="Z165" s="36"/>
      <c r="AA165" s="36"/>
      <c r="AB165" s="36"/>
      <c r="AC165" s="95">
        <f t="shared" si="230"/>
        <v>97.570000000000007</v>
      </c>
      <c r="AD165" s="30" t="s">
        <v>268</v>
      </c>
      <c r="AE165" s="47"/>
      <c r="AF165">
        <v>1</v>
      </c>
    </row>
    <row r="166" spans="1:32" ht="83.25" customHeight="1">
      <c r="A166" s="17"/>
      <c r="B166" s="18" t="s">
        <v>287</v>
      </c>
      <c r="C166" s="36">
        <f t="shared" si="232"/>
        <v>3986</v>
      </c>
      <c r="D166" s="36">
        <f t="shared" si="233"/>
        <v>3986</v>
      </c>
      <c r="E166" s="36"/>
      <c r="F166" s="36">
        <v>3986</v>
      </c>
      <c r="G166" s="36"/>
      <c r="H166" s="36"/>
      <c r="I166" s="36"/>
      <c r="J166" s="36"/>
      <c r="K166" s="36"/>
      <c r="L166" s="36"/>
      <c r="M166" s="36"/>
      <c r="N166" s="36"/>
      <c r="O166" s="36"/>
      <c r="P166" s="36">
        <f t="shared" si="234"/>
        <v>3583</v>
      </c>
      <c r="Q166" s="36">
        <f t="shared" si="235"/>
        <v>3583</v>
      </c>
      <c r="R166" s="36"/>
      <c r="S166" s="284">
        <v>3583</v>
      </c>
      <c r="T166" s="36"/>
      <c r="U166" s="36"/>
      <c r="V166" s="36"/>
      <c r="W166" s="36"/>
      <c r="X166" s="36"/>
      <c r="Y166" s="36"/>
      <c r="Z166" s="36"/>
      <c r="AA166" s="36"/>
      <c r="AB166" s="36"/>
      <c r="AC166" s="95">
        <f t="shared" si="230"/>
        <v>89.889613647767192</v>
      </c>
      <c r="AD166" s="30" t="s">
        <v>312</v>
      </c>
      <c r="AE166" s="30" t="s">
        <v>269</v>
      </c>
      <c r="AF166">
        <v>1</v>
      </c>
    </row>
    <row r="167" spans="1:32" ht="54">
      <c r="A167" s="12" t="s">
        <v>143</v>
      </c>
      <c r="B167" s="5" t="s">
        <v>144</v>
      </c>
      <c r="C167" s="39">
        <f t="shared" si="232"/>
        <v>10000</v>
      </c>
      <c r="D167" s="39">
        <f t="shared" si="233"/>
        <v>10000</v>
      </c>
      <c r="E167" s="35"/>
      <c r="F167" s="35">
        <v>10000</v>
      </c>
      <c r="G167" s="35"/>
      <c r="H167" s="35"/>
      <c r="I167" s="35"/>
      <c r="J167" s="35"/>
      <c r="K167" s="35"/>
      <c r="L167" s="35"/>
      <c r="M167" s="35"/>
      <c r="N167" s="35"/>
      <c r="O167" s="35"/>
      <c r="P167" s="39">
        <f t="shared" ref="P167" si="236">Q167+V167</f>
        <v>3083</v>
      </c>
      <c r="Q167" s="39">
        <f t="shared" ref="Q167" si="237">R167+S167+T167+U167</f>
        <v>3083</v>
      </c>
      <c r="R167" s="39"/>
      <c r="S167" s="272">
        <v>3083</v>
      </c>
      <c r="T167" s="39"/>
      <c r="U167" s="39"/>
      <c r="V167" s="39"/>
      <c r="W167" s="39"/>
      <c r="X167" s="39"/>
      <c r="Y167" s="39"/>
      <c r="Z167" s="39"/>
      <c r="AA167" s="39"/>
      <c r="AB167" s="39"/>
      <c r="AC167" s="95">
        <f t="shared" si="230"/>
        <v>30.830000000000002</v>
      </c>
      <c r="AD167" s="12" t="s">
        <v>268</v>
      </c>
      <c r="AE167" s="12" t="s">
        <v>269</v>
      </c>
      <c r="AF167">
        <v>1</v>
      </c>
    </row>
    <row r="168" spans="1:32" ht="36">
      <c r="A168" s="12" t="s">
        <v>145</v>
      </c>
      <c r="B168" s="5" t="s">
        <v>146</v>
      </c>
      <c r="C168" s="39">
        <f t="shared" si="232"/>
        <v>10000</v>
      </c>
      <c r="D168" s="39">
        <f t="shared" si="233"/>
        <v>10000</v>
      </c>
      <c r="E168" s="35"/>
      <c r="F168" s="35">
        <v>10000</v>
      </c>
      <c r="G168" s="35"/>
      <c r="H168" s="35"/>
      <c r="I168" s="35"/>
      <c r="J168" s="35"/>
      <c r="K168" s="35"/>
      <c r="L168" s="35"/>
      <c r="M168" s="35"/>
      <c r="N168" s="35"/>
      <c r="O168" s="35"/>
      <c r="P168" s="35"/>
      <c r="Q168" s="39"/>
      <c r="R168" s="39"/>
      <c r="S168" s="39"/>
      <c r="T168" s="39"/>
      <c r="U168" s="39"/>
      <c r="V168" s="39"/>
      <c r="W168" s="39"/>
      <c r="X168" s="39"/>
      <c r="Y168" s="39"/>
      <c r="Z168" s="39"/>
      <c r="AA168" s="39"/>
      <c r="AB168" s="39"/>
      <c r="AC168" s="95">
        <f t="shared" si="230"/>
        <v>0</v>
      </c>
      <c r="AD168" s="12" t="s">
        <v>268</v>
      </c>
      <c r="AE168" s="45"/>
      <c r="AF168">
        <v>1</v>
      </c>
    </row>
    <row r="169" spans="1:32" ht="44.25" customHeight="1">
      <c r="A169" s="12" t="s">
        <v>147</v>
      </c>
      <c r="B169" s="5" t="s">
        <v>148</v>
      </c>
      <c r="C169" s="39">
        <f t="shared" si="232"/>
        <v>16434</v>
      </c>
      <c r="D169" s="39">
        <f t="shared" si="233"/>
        <v>16434</v>
      </c>
      <c r="E169" s="35"/>
      <c r="F169" s="35">
        <v>16434</v>
      </c>
      <c r="G169" s="35"/>
      <c r="H169" s="35"/>
      <c r="I169" s="35"/>
      <c r="J169" s="35"/>
      <c r="K169" s="35"/>
      <c r="L169" s="35"/>
      <c r="M169" s="35"/>
      <c r="N169" s="35"/>
      <c r="O169" s="35"/>
      <c r="P169" s="39">
        <f t="shared" ref="P169" si="238">Q169+V169</f>
        <v>5916</v>
      </c>
      <c r="Q169" s="39">
        <f t="shared" ref="Q169" si="239">R169+S169+T169+U169</f>
        <v>5916</v>
      </c>
      <c r="R169" s="39"/>
      <c r="S169" s="272">
        <v>5916</v>
      </c>
      <c r="T169" s="39"/>
      <c r="U169" s="39"/>
      <c r="V169" s="39"/>
      <c r="W169" s="39"/>
      <c r="X169" s="39"/>
      <c r="Y169" s="39"/>
      <c r="Z169" s="39"/>
      <c r="AA169" s="39"/>
      <c r="AB169" s="39"/>
      <c r="AC169" s="95">
        <f t="shared" si="230"/>
        <v>35.99853961299744</v>
      </c>
      <c r="AD169" s="12" t="s">
        <v>268</v>
      </c>
      <c r="AE169" s="45"/>
      <c r="AF169">
        <v>1</v>
      </c>
    </row>
    <row r="170" spans="1:32" ht="47.25" customHeight="1">
      <c r="A170" s="12" t="s">
        <v>149</v>
      </c>
      <c r="B170" s="5" t="s">
        <v>150</v>
      </c>
      <c r="C170" s="39">
        <f t="shared" si="232"/>
        <v>4337</v>
      </c>
      <c r="D170" s="39">
        <f t="shared" si="233"/>
        <v>4337</v>
      </c>
      <c r="E170" s="35"/>
      <c r="F170" s="35">
        <v>4337</v>
      </c>
      <c r="G170" s="35"/>
      <c r="H170" s="35"/>
      <c r="I170" s="35"/>
      <c r="J170" s="35"/>
      <c r="K170" s="35"/>
      <c r="L170" s="35"/>
      <c r="M170" s="35"/>
      <c r="N170" s="35"/>
      <c r="O170" s="35"/>
      <c r="P170" s="39">
        <f t="shared" ref="P170" si="240">Q170+V170</f>
        <v>4097</v>
      </c>
      <c r="Q170" s="39">
        <f t="shared" ref="Q170" si="241">R170+S170+T170+U170</f>
        <v>4097</v>
      </c>
      <c r="R170" s="39"/>
      <c r="S170" s="272">
        <v>4097</v>
      </c>
      <c r="T170" s="39"/>
      <c r="U170" s="39"/>
      <c r="V170" s="39"/>
      <c r="W170" s="39"/>
      <c r="X170" s="39"/>
      <c r="Y170" s="39"/>
      <c r="Z170" s="39"/>
      <c r="AA170" s="39"/>
      <c r="AB170" s="39"/>
      <c r="AC170" s="95">
        <f t="shared" si="230"/>
        <v>94.466220890016146</v>
      </c>
      <c r="AD170" s="12" t="s">
        <v>268</v>
      </c>
      <c r="AE170" s="45"/>
      <c r="AF170">
        <v>1</v>
      </c>
    </row>
    <row r="171" spans="1:32">
      <c r="A171" s="15">
        <v>12</v>
      </c>
      <c r="B171" s="2" t="s">
        <v>64</v>
      </c>
      <c r="C171" s="34">
        <f>SUM(C172:C178)</f>
        <v>49000</v>
      </c>
      <c r="D171" s="34">
        <f t="shared" ref="D171:AB171" si="242">SUM(D172:D178)</f>
        <v>49000</v>
      </c>
      <c r="E171" s="34">
        <f t="shared" si="242"/>
        <v>0</v>
      </c>
      <c r="F171" s="34">
        <f t="shared" si="242"/>
        <v>49000</v>
      </c>
      <c r="G171" s="34">
        <f t="shared" si="242"/>
        <v>0</v>
      </c>
      <c r="H171" s="34">
        <f t="shared" si="242"/>
        <v>0</v>
      </c>
      <c r="I171" s="34">
        <f t="shared" si="242"/>
        <v>0</v>
      </c>
      <c r="J171" s="34">
        <f t="shared" si="242"/>
        <v>0</v>
      </c>
      <c r="K171" s="34">
        <f t="shared" si="242"/>
        <v>0</v>
      </c>
      <c r="L171" s="34">
        <f t="shared" si="242"/>
        <v>0</v>
      </c>
      <c r="M171" s="34">
        <f t="shared" si="242"/>
        <v>0</v>
      </c>
      <c r="N171" s="34">
        <f t="shared" si="242"/>
        <v>0</v>
      </c>
      <c r="O171" s="34">
        <f t="shared" si="242"/>
        <v>0</v>
      </c>
      <c r="P171" s="34">
        <f t="shared" si="242"/>
        <v>6855</v>
      </c>
      <c r="Q171" s="34">
        <f t="shared" si="242"/>
        <v>6855</v>
      </c>
      <c r="R171" s="34">
        <f t="shared" si="242"/>
        <v>0</v>
      </c>
      <c r="S171" s="34">
        <f t="shared" si="242"/>
        <v>6855</v>
      </c>
      <c r="T171" s="34">
        <f t="shared" si="242"/>
        <v>0</v>
      </c>
      <c r="U171" s="34">
        <f t="shared" si="242"/>
        <v>0</v>
      </c>
      <c r="V171" s="34">
        <f t="shared" si="242"/>
        <v>0</v>
      </c>
      <c r="W171" s="34">
        <f t="shared" si="242"/>
        <v>0</v>
      </c>
      <c r="X171" s="34">
        <f t="shared" si="242"/>
        <v>0</v>
      </c>
      <c r="Y171" s="34">
        <f t="shared" si="242"/>
        <v>0</v>
      </c>
      <c r="Z171" s="34">
        <f t="shared" si="242"/>
        <v>0</v>
      </c>
      <c r="AA171" s="34">
        <f t="shared" si="242"/>
        <v>0</v>
      </c>
      <c r="AB171" s="34">
        <f t="shared" si="242"/>
        <v>0</v>
      </c>
      <c r="AC171" s="95">
        <f t="shared" si="230"/>
        <v>13.989795918367347</v>
      </c>
      <c r="AD171" s="16"/>
      <c r="AE171" s="44"/>
    </row>
    <row r="172" spans="1:32" ht="54">
      <c r="A172" s="30" t="s">
        <v>30</v>
      </c>
      <c r="B172" s="18" t="s">
        <v>151</v>
      </c>
      <c r="C172" s="36">
        <f t="shared" ref="C172:C178" si="243">D172+I172</f>
        <v>10000</v>
      </c>
      <c r="D172" s="36">
        <f t="shared" ref="D172:D178" si="244">SUM(E172:H172)</f>
        <v>10000</v>
      </c>
      <c r="E172" s="36"/>
      <c r="F172" s="36">
        <v>10000</v>
      </c>
      <c r="G172" s="36"/>
      <c r="H172" s="36"/>
      <c r="I172" s="36"/>
      <c r="J172" s="36"/>
      <c r="K172" s="36"/>
      <c r="L172" s="36"/>
      <c r="M172" s="36"/>
      <c r="N172" s="36"/>
      <c r="O172" s="36"/>
      <c r="P172" s="39">
        <f t="shared" ref="P172" si="245">Q172+V172</f>
        <v>6855</v>
      </c>
      <c r="Q172" s="39">
        <f t="shared" ref="Q172" si="246">R172+S172+T172+U172</f>
        <v>6855</v>
      </c>
      <c r="R172" s="36"/>
      <c r="S172" s="284">
        <v>6855</v>
      </c>
      <c r="T172" s="36"/>
      <c r="U172" s="36"/>
      <c r="V172" s="36"/>
      <c r="W172" s="36"/>
      <c r="X172" s="36"/>
      <c r="Y172" s="36"/>
      <c r="Z172" s="36"/>
      <c r="AA172" s="36"/>
      <c r="AB172" s="36"/>
      <c r="AC172" s="95">
        <f t="shared" si="230"/>
        <v>68.55</v>
      </c>
      <c r="AD172" s="30" t="s">
        <v>262</v>
      </c>
      <c r="AE172" s="47"/>
      <c r="AF172">
        <v>1</v>
      </c>
    </row>
    <row r="173" spans="1:32" ht="54">
      <c r="A173" s="30" t="s">
        <v>34</v>
      </c>
      <c r="B173" s="18" t="s">
        <v>152</v>
      </c>
      <c r="C173" s="36">
        <f t="shared" si="243"/>
        <v>10000</v>
      </c>
      <c r="D173" s="36">
        <f t="shared" si="244"/>
        <v>10000</v>
      </c>
      <c r="E173" s="36"/>
      <c r="F173" s="36">
        <v>10000</v>
      </c>
      <c r="G173" s="36"/>
      <c r="H173" s="36"/>
      <c r="I173" s="36"/>
      <c r="J173" s="36"/>
      <c r="K173" s="36"/>
      <c r="L173" s="36"/>
      <c r="M173" s="36"/>
      <c r="N173" s="36"/>
      <c r="O173" s="36"/>
      <c r="P173" s="36"/>
      <c r="Q173" s="36"/>
      <c r="R173" s="36"/>
      <c r="S173" s="36"/>
      <c r="T173" s="36"/>
      <c r="U173" s="36"/>
      <c r="V173" s="36"/>
      <c r="W173" s="36"/>
      <c r="X173" s="36"/>
      <c r="Y173" s="36"/>
      <c r="Z173" s="36"/>
      <c r="AA173" s="36"/>
      <c r="AB173" s="36"/>
      <c r="AC173" s="95">
        <f t="shared" si="230"/>
        <v>0</v>
      </c>
      <c r="AD173" s="30" t="s">
        <v>262</v>
      </c>
      <c r="AE173" s="47"/>
      <c r="AF173">
        <v>1</v>
      </c>
    </row>
    <row r="174" spans="1:32" ht="54">
      <c r="A174" s="30" t="s">
        <v>36</v>
      </c>
      <c r="B174" s="18" t="s">
        <v>153</v>
      </c>
      <c r="C174" s="36">
        <f t="shared" si="243"/>
        <v>10000</v>
      </c>
      <c r="D174" s="36">
        <f t="shared" si="244"/>
        <v>10000</v>
      </c>
      <c r="E174" s="36"/>
      <c r="F174" s="36">
        <v>10000</v>
      </c>
      <c r="G174" s="36"/>
      <c r="H174" s="36"/>
      <c r="I174" s="36"/>
      <c r="J174" s="36"/>
      <c r="K174" s="36"/>
      <c r="L174" s="36"/>
      <c r="M174" s="36"/>
      <c r="N174" s="36"/>
      <c r="O174" s="36"/>
      <c r="P174" s="36"/>
      <c r="Q174" s="36"/>
      <c r="R174" s="36"/>
      <c r="S174" s="36"/>
      <c r="T174" s="36"/>
      <c r="U174" s="36"/>
      <c r="V174" s="36"/>
      <c r="W174" s="36"/>
      <c r="X174" s="36"/>
      <c r="Y174" s="36"/>
      <c r="Z174" s="36"/>
      <c r="AA174" s="36"/>
      <c r="AB174" s="36"/>
      <c r="AC174" s="95">
        <f t="shared" si="230"/>
        <v>0</v>
      </c>
      <c r="AD174" s="30" t="s">
        <v>262</v>
      </c>
      <c r="AE174" s="47"/>
      <c r="AF174">
        <v>1</v>
      </c>
    </row>
    <row r="175" spans="1:32" ht="54">
      <c r="A175" s="30" t="s">
        <v>80</v>
      </c>
      <c r="B175" s="18" t="s">
        <v>154</v>
      </c>
      <c r="C175" s="36">
        <f t="shared" si="243"/>
        <v>5000</v>
      </c>
      <c r="D175" s="36">
        <f t="shared" si="244"/>
        <v>5000</v>
      </c>
      <c r="E175" s="36"/>
      <c r="F175" s="36">
        <v>5000</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95">
        <f t="shared" si="230"/>
        <v>0</v>
      </c>
      <c r="AD175" s="30" t="s">
        <v>262</v>
      </c>
      <c r="AE175" s="47"/>
      <c r="AF175">
        <v>1</v>
      </c>
    </row>
    <row r="176" spans="1:32" ht="54">
      <c r="A176" s="30" t="s">
        <v>82</v>
      </c>
      <c r="B176" s="18" t="s">
        <v>155</v>
      </c>
      <c r="C176" s="36">
        <f t="shared" si="243"/>
        <v>5000</v>
      </c>
      <c r="D176" s="36">
        <f t="shared" si="244"/>
        <v>5000</v>
      </c>
      <c r="E176" s="36"/>
      <c r="F176" s="36">
        <v>5000</v>
      </c>
      <c r="G176" s="36"/>
      <c r="H176" s="36"/>
      <c r="I176" s="36"/>
      <c r="J176" s="36"/>
      <c r="K176" s="36"/>
      <c r="L176" s="36"/>
      <c r="M176" s="36"/>
      <c r="N176" s="36"/>
      <c r="O176" s="36"/>
      <c r="P176" s="36"/>
      <c r="Q176" s="36"/>
      <c r="R176" s="36"/>
      <c r="S176" s="36"/>
      <c r="T176" s="36"/>
      <c r="U176" s="36"/>
      <c r="V176" s="36"/>
      <c r="W176" s="36"/>
      <c r="X176" s="36"/>
      <c r="Y176" s="36"/>
      <c r="Z176" s="36"/>
      <c r="AA176" s="36"/>
      <c r="AB176" s="36"/>
      <c r="AC176" s="95">
        <f t="shared" si="230"/>
        <v>0</v>
      </c>
      <c r="AD176" s="30" t="s">
        <v>262</v>
      </c>
      <c r="AE176" s="47"/>
      <c r="AF176">
        <v>1</v>
      </c>
    </row>
    <row r="177" spans="1:32" ht="54">
      <c r="A177" s="30" t="s">
        <v>84</v>
      </c>
      <c r="B177" s="18" t="s">
        <v>156</v>
      </c>
      <c r="C177" s="36">
        <f t="shared" si="243"/>
        <v>4000</v>
      </c>
      <c r="D177" s="36">
        <f t="shared" si="244"/>
        <v>4000</v>
      </c>
      <c r="E177" s="36"/>
      <c r="F177" s="36">
        <v>4000</v>
      </c>
      <c r="G177" s="36"/>
      <c r="H177" s="36"/>
      <c r="I177" s="36"/>
      <c r="J177" s="36"/>
      <c r="K177" s="36"/>
      <c r="L177" s="36"/>
      <c r="M177" s="36"/>
      <c r="N177" s="36"/>
      <c r="O177" s="36"/>
      <c r="P177" s="36"/>
      <c r="Q177" s="36"/>
      <c r="R177" s="36"/>
      <c r="S177" s="36"/>
      <c r="T177" s="36"/>
      <c r="U177" s="36"/>
      <c r="V177" s="36"/>
      <c r="W177" s="36"/>
      <c r="X177" s="36"/>
      <c r="Y177" s="36"/>
      <c r="Z177" s="36"/>
      <c r="AA177" s="36"/>
      <c r="AB177" s="36"/>
      <c r="AC177" s="95">
        <f t="shared" si="230"/>
        <v>0</v>
      </c>
      <c r="AD177" s="30" t="s">
        <v>262</v>
      </c>
      <c r="AE177" s="47"/>
      <c r="AF177">
        <v>1</v>
      </c>
    </row>
    <row r="178" spans="1:32" ht="54">
      <c r="A178" s="30" t="s">
        <v>67</v>
      </c>
      <c r="B178" s="18" t="s">
        <v>157</v>
      </c>
      <c r="C178" s="36">
        <f t="shared" si="243"/>
        <v>5000</v>
      </c>
      <c r="D178" s="36">
        <f t="shared" si="244"/>
        <v>5000</v>
      </c>
      <c r="E178" s="36"/>
      <c r="F178" s="36">
        <v>5000</v>
      </c>
      <c r="G178" s="36"/>
      <c r="H178" s="36"/>
      <c r="I178" s="36"/>
      <c r="J178" s="36"/>
      <c r="K178" s="36"/>
      <c r="L178" s="36"/>
      <c r="M178" s="36"/>
      <c r="N178" s="36"/>
      <c r="O178" s="36"/>
      <c r="P178" s="36"/>
      <c r="Q178" s="36"/>
      <c r="R178" s="36"/>
      <c r="S178" s="36"/>
      <c r="T178" s="36"/>
      <c r="U178" s="36"/>
      <c r="V178" s="36"/>
      <c r="W178" s="36"/>
      <c r="X178" s="36"/>
      <c r="Y178" s="36"/>
      <c r="Z178" s="36"/>
      <c r="AA178" s="36"/>
      <c r="AB178" s="36"/>
      <c r="AC178" s="95">
        <f t="shared" si="230"/>
        <v>0</v>
      </c>
      <c r="AD178" s="30" t="s">
        <v>262</v>
      </c>
      <c r="AE178" s="47"/>
      <c r="AF178">
        <v>1</v>
      </c>
    </row>
    <row r="179" spans="1:32">
      <c r="A179" s="24" t="s">
        <v>158</v>
      </c>
      <c r="B179" s="25" t="s">
        <v>159</v>
      </c>
      <c r="C179" s="37">
        <f>C180+C182</f>
        <v>600737</v>
      </c>
      <c r="D179" s="37">
        <f t="shared" ref="D179:O179" si="247">D180+D182</f>
        <v>398587</v>
      </c>
      <c r="E179" s="37">
        <f t="shared" si="247"/>
        <v>0</v>
      </c>
      <c r="F179" s="37">
        <f t="shared" si="247"/>
        <v>398587</v>
      </c>
      <c r="G179" s="37">
        <f t="shared" si="247"/>
        <v>0</v>
      </c>
      <c r="H179" s="37">
        <f t="shared" si="247"/>
        <v>0</v>
      </c>
      <c r="I179" s="37">
        <f t="shared" si="247"/>
        <v>202150</v>
      </c>
      <c r="J179" s="37">
        <f t="shared" si="247"/>
        <v>0</v>
      </c>
      <c r="K179" s="37">
        <f t="shared" si="247"/>
        <v>0</v>
      </c>
      <c r="L179" s="37">
        <f t="shared" si="247"/>
        <v>0</v>
      </c>
      <c r="M179" s="37">
        <f t="shared" si="247"/>
        <v>0</v>
      </c>
      <c r="N179" s="37">
        <f t="shared" si="247"/>
        <v>0</v>
      </c>
      <c r="O179" s="37">
        <f t="shared" si="247"/>
        <v>202150</v>
      </c>
      <c r="P179" s="37">
        <f t="shared" ref="P179:AB179" si="248">P180+P182</f>
        <v>17737</v>
      </c>
      <c r="Q179" s="37">
        <f t="shared" si="248"/>
        <v>17737</v>
      </c>
      <c r="R179" s="37">
        <f t="shared" si="248"/>
        <v>0</v>
      </c>
      <c r="S179" s="37">
        <f t="shared" si="248"/>
        <v>17737</v>
      </c>
      <c r="T179" s="37">
        <f t="shared" si="248"/>
        <v>0</v>
      </c>
      <c r="U179" s="37">
        <f t="shared" si="248"/>
        <v>0</v>
      </c>
      <c r="V179" s="37">
        <f t="shared" si="248"/>
        <v>0</v>
      </c>
      <c r="W179" s="37">
        <f t="shared" si="248"/>
        <v>0</v>
      </c>
      <c r="X179" s="37">
        <f t="shared" si="248"/>
        <v>0</v>
      </c>
      <c r="Y179" s="37">
        <f t="shared" si="248"/>
        <v>0</v>
      </c>
      <c r="Z179" s="37">
        <f t="shared" si="248"/>
        <v>0</v>
      </c>
      <c r="AA179" s="37">
        <f t="shared" si="248"/>
        <v>0</v>
      </c>
      <c r="AB179" s="37">
        <f t="shared" si="248"/>
        <v>0</v>
      </c>
      <c r="AC179" s="97">
        <f t="shared" si="230"/>
        <v>2.9525399634116094</v>
      </c>
      <c r="AD179" s="26"/>
      <c r="AE179" s="49"/>
    </row>
    <row r="180" spans="1:32">
      <c r="A180" s="15" t="s">
        <v>26</v>
      </c>
      <c r="B180" s="2" t="s">
        <v>28</v>
      </c>
      <c r="C180" s="34">
        <f>C181</f>
        <v>1296</v>
      </c>
      <c r="D180" s="34">
        <f t="shared" ref="D180:AB180" si="249">D181</f>
        <v>1296</v>
      </c>
      <c r="E180" s="34">
        <f t="shared" si="249"/>
        <v>0</v>
      </c>
      <c r="F180" s="34">
        <f t="shared" si="249"/>
        <v>1296</v>
      </c>
      <c r="G180" s="34">
        <f t="shared" si="249"/>
        <v>0</v>
      </c>
      <c r="H180" s="34">
        <f t="shared" si="249"/>
        <v>0</v>
      </c>
      <c r="I180" s="34">
        <f t="shared" si="249"/>
        <v>0</v>
      </c>
      <c r="J180" s="34">
        <f t="shared" si="249"/>
        <v>0</v>
      </c>
      <c r="K180" s="34">
        <f t="shared" si="249"/>
        <v>0</v>
      </c>
      <c r="L180" s="34">
        <f t="shared" si="249"/>
        <v>0</v>
      </c>
      <c r="M180" s="34">
        <f t="shared" si="249"/>
        <v>0</v>
      </c>
      <c r="N180" s="34">
        <f t="shared" si="249"/>
        <v>0</v>
      </c>
      <c r="O180" s="34">
        <f t="shared" si="249"/>
        <v>0</v>
      </c>
      <c r="P180" s="34">
        <f t="shared" si="249"/>
        <v>596</v>
      </c>
      <c r="Q180" s="34">
        <f t="shared" si="249"/>
        <v>596</v>
      </c>
      <c r="R180" s="34">
        <f t="shared" si="249"/>
        <v>0</v>
      </c>
      <c r="S180" s="34">
        <f t="shared" si="249"/>
        <v>596</v>
      </c>
      <c r="T180" s="34">
        <f t="shared" si="249"/>
        <v>0</v>
      </c>
      <c r="U180" s="34">
        <f t="shared" si="249"/>
        <v>0</v>
      </c>
      <c r="V180" s="34">
        <f t="shared" si="249"/>
        <v>0</v>
      </c>
      <c r="W180" s="34">
        <f t="shared" si="249"/>
        <v>0</v>
      </c>
      <c r="X180" s="34">
        <f t="shared" si="249"/>
        <v>0</v>
      </c>
      <c r="Y180" s="34">
        <f t="shared" si="249"/>
        <v>0</v>
      </c>
      <c r="Z180" s="34">
        <f t="shared" si="249"/>
        <v>0</v>
      </c>
      <c r="AA180" s="34">
        <f t="shared" si="249"/>
        <v>0</v>
      </c>
      <c r="AB180" s="34">
        <f t="shared" si="249"/>
        <v>0</v>
      </c>
      <c r="AC180" s="95">
        <f t="shared" si="230"/>
        <v>45.987654320987652</v>
      </c>
      <c r="AD180" s="16"/>
      <c r="AE180" s="44"/>
    </row>
    <row r="181" spans="1:32" ht="54">
      <c r="A181" s="3"/>
      <c r="B181" s="5" t="s">
        <v>160</v>
      </c>
      <c r="C181" s="39">
        <f t="shared" ref="C181" si="250">D181+I181</f>
        <v>1296</v>
      </c>
      <c r="D181" s="39">
        <f t="shared" ref="D181" si="251">SUM(E181:H181)</f>
        <v>1296</v>
      </c>
      <c r="E181" s="35"/>
      <c r="F181" s="35">
        <v>1296</v>
      </c>
      <c r="G181" s="35"/>
      <c r="H181" s="35"/>
      <c r="I181" s="35"/>
      <c r="J181" s="35"/>
      <c r="K181" s="35"/>
      <c r="L181" s="35"/>
      <c r="M181" s="35"/>
      <c r="N181" s="35"/>
      <c r="O181" s="35"/>
      <c r="P181" s="35">
        <f t="shared" ref="P181" si="252">Q181+V181</f>
        <v>596</v>
      </c>
      <c r="Q181" s="39">
        <f t="shared" ref="Q181" si="253">R181+S181+T181+U181</f>
        <v>596</v>
      </c>
      <c r="R181" s="39"/>
      <c r="S181" s="272">
        <v>596</v>
      </c>
      <c r="T181" s="39"/>
      <c r="U181" s="39"/>
      <c r="V181" s="39"/>
      <c r="W181" s="39"/>
      <c r="X181" s="39"/>
      <c r="Y181" s="39"/>
      <c r="Z181" s="39"/>
      <c r="AA181" s="39"/>
      <c r="AB181" s="39"/>
      <c r="AC181" s="95">
        <f t="shared" si="230"/>
        <v>45.987654320987652</v>
      </c>
      <c r="AD181" s="12" t="s">
        <v>259</v>
      </c>
      <c r="AE181" s="12" t="s">
        <v>269</v>
      </c>
      <c r="AF181">
        <v>1</v>
      </c>
    </row>
    <row r="182" spans="1:32">
      <c r="A182" s="15" t="s">
        <v>38</v>
      </c>
      <c r="B182" s="2" t="s">
        <v>29</v>
      </c>
      <c r="C182" s="34">
        <f>C183+C195+C198</f>
        <v>599441</v>
      </c>
      <c r="D182" s="34">
        <f t="shared" ref="D182:N182" si="254">D183+D195+D198</f>
        <v>397291</v>
      </c>
      <c r="E182" s="34">
        <f t="shared" si="254"/>
        <v>0</v>
      </c>
      <c r="F182" s="34">
        <f t="shared" si="254"/>
        <v>397291</v>
      </c>
      <c r="G182" s="34">
        <f t="shared" si="254"/>
        <v>0</v>
      </c>
      <c r="H182" s="34">
        <f t="shared" si="254"/>
        <v>0</v>
      </c>
      <c r="I182" s="34">
        <f t="shared" si="254"/>
        <v>202150</v>
      </c>
      <c r="J182" s="34">
        <f t="shared" si="254"/>
        <v>0</v>
      </c>
      <c r="K182" s="34">
        <f t="shared" si="254"/>
        <v>0</v>
      </c>
      <c r="L182" s="34">
        <f t="shared" si="254"/>
        <v>0</v>
      </c>
      <c r="M182" s="34">
        <f t="shared" si="254"/>
        <v>0</v>
      </c>
      <c r="N182" s="34">
        <f t="shared" si="254"/>
        <v>0</v>
      </c>
      <c r="O182" s="34">
        <f t="shared" ref="O182:AB182" si="255">O183+O195+O198</f>
        <v>202150</v>
      </c>
      <c r="P182" s="34">
        <f t="shared" si="255"/>
        <v>17141</v>
      </c>
      <c r="Q182" s="34">
        <f t="shared" si="255"/>
        <v>17141</v>
      </c>
      <c r="R182" s="34">
        <f t="shared" si="255"/>
        <v>0</v>
      </c>
      <c r="S182" s="34">
        <f t="shared" si="255"/>
        <v>17141</v>
      </c>
      <c r="T182" s="34">
        <f t="shared" si="255"/>
        <v>0</v>
      </c>
      <c r="U182" s="34">
        <f t="shared" si="255"/>
        <v>0</v>
      </c>
      <c r="V182" s="34">
        <f t="shared" si="255"/>
        <v>0</v>
      </c>
      <c r="W182" s="34">
        <f t="shared" si="255"/>
        <v>0</v>
      </c>
      <c r="X182" s="34">
        <f t="shared" si="255"/>
        <v>0</v>
      </c>
      <c r="Y182" s="34">
        <f t="shared" si="255"/>
        <v>0</v>
      </c>
      <c r="Z182" s="34">
        <f t="shared" si="255"/>
        <v>0</v>
      </c>
      <c r="AA182" s="34">
        <f t="shared" si="255"/>
        <v>0</v>
      </c>
      <c r="AB182" s="34">
        <f t="shared" si="255"/>
        <v>0</v>
      </c>
      <c r="AC182" s="94">
        <f t="shared" si="230"/>
        <v>2.8594974317739363</v>
      </c>
      <c r="AD182" s="16"/>
      <c r="AE182" s="44"/>
    </row>
    <row r="183" spans="1:32">
      <c r="A183" s="16" t="s">
        <v>30</v>
      </c>
      <c r="B183" s="2" t="s">
        <v>31</v>
      </c>
      <c r="C183" s="34">
        <f>C184+C191</f>
        <v>566588</v>
      </c>
      <c r="D183" s="34">
        <f t="shared" ref="D183:N183" si="256">D184+D191</f>
        <v>364438</v>
      </c>
      <c r="E183" s="34">
        <f t="shared" si="256"/>
        <v>0</v>
      </c>
      <c r="F183" s="34">
        <f t="shared" si="256"/>
        <v>364438</v>
      </c>
      <c r="G183" s="34">
        <f t="shared" si="256"/>
        <v>0</v>
      </c>
      <c r="H183" s="34">
        <f t="shared" si="256"/>
        <v>0</v>
      </c>
      <c r="I183" s="34">
        <f t="shared" si="256"/>
        <v>202150</v>
      </c>
      <c r="J183" s="34">
        <f t="shared" si="256"/>
        <v>0</v>
      </c>
      <c r="K183" s="34">
        <f t="shared" si="256"/>
        <v>0</v>
      </c>
      <c r="L183" s="34">
        <f t="shared" si="256"/>
        <v>0</v>
      </c>
      <c r="M183" s="34">
        <f t="shared" si="256"/>
        <v>0</v>
      </c>
      <c r="N183" s="34">
        <f t="shared" si="256"/>
        <v>0</v>
      </c>
      <c r="O183" s="34">
        <f t="shared" ref="O183:AB183" si="257">O184+O191</f>
        <v>202150</v>
      </c>
      <c r="P183" s="34">
        <f t="shared" si="257"/>
        <v>15806</v>
      </c>
      <c r="Q183" s="34">
        <f t="shared" si="257"/>
        <v>15806</v>
      </c>
      <c r="R183" s="34">
        <f t="shared" si="257"/>
        <v>0</v>
      </c>
      <c r="S183" s="34">
        <f t="shared" si="257"/>
        <v>15806</v>
      </c>
      <c r="T183" s="34">
        <f t="shared" si="257"/>
        <v>0</v>
      </c>
      <c r="U183" s="34">
        <f t="shared" si="257"/>
        <v>0</v>
      </c>
      <c r="V183" s="34">
        <f t="shared" si="257"/>
        <v>0</v>
      </c>
      <c r="W183" s="34">
        <f t="shared" si="257"/>
        <v>0</v>
      </c>
      <c r="X183" s="34">
        <f t="shared" si="257"/>
        <v>0</v>
      </c>
      <c r="Y183" s="34">
        <f t="shared" si="257"/>
        <v>0</v>
      </c>
      <c r="Z183" s="34">
        <f t="shared" si="257"/>
        <v>0</v>
      </c>
      <c r="AA183" s="34">
        <f t="shared" si="257"/>
        <v>0</v>
      </c>
      <c r="AB183" s="34">
        <f t="shared" si="257"/>
        <v>0</v>
      </c>
      <c r="AC183" s="94">
        <f t="shared" si="230"/>
        <v>2.7896813910637008</v>
      </c>
      <c r="AD183" s="16"/>
      <c r="AE183" s="44"/>
    </row>
    <row r="184" spans="1:32">
      <c r="A184" s="21" t="s">
        <v>52</v>
      </c>
      <c r="B184" s="56" t="s">
        <v>32</v>
      </c>
      <c r="C184" s="38">
        <f>SUM(C185:C190)</f>
        <v>550854</v>
      </c>
      <c r="D184" s="38">
        <f t="shared" ref="D184:N184" si="258">SUM(D185:D190)</f>
        <v>348704</v>
      </c>
      <c r="E184" s="38">
        <f t="shared" si="258"/>
        <v>0</v>
      </c>
      <c r="F184" s="38">
        <f t="shared" si="258"/>
        <v>348704</v>
      </c>
      <c r="G184" s="38">
        <f t="shared" si="258"/>
        <v>0</v>
      </c>
      <c r="H184" s="38">
        <f t="shared" si="258"/>
        <v>0</v>
      </c>
      <c r="I184" s="38">
        <f t="shared" si="258"/>
        <v>202150</v>
      </c>
      <c r="J184" s="38">
        <f t="shared" si="258"/>
        <v>0</v>
      </c>
      <c r="K184" s="38">
        <f t="shared" si="258"/>
        <v>0</v>
      </c>
      <c r="L184" s="38">
        <f t="shared" si="258"/>
        <v>0</v>
      </c>
      <c r="M184" s="38">
        <f t="shared" si="258"/>
        <v>0</v>
      </c>
      <c r="N184" s="38">
        <f t="shared" si="258"/>
        <v>0</v>
      </c>
      <c r="O184" s="38">
        <f t="shared" ref="O184:AB184" si="259">SUM(O185:O190)</f>
        <v>202150</v>
      </c>
      <c r="P184" s="38">
        <f t="shared" si="259"/>
        <v>11563</v>
      </c>
      <c r="Q184" s="38">
        <f t="shared" si="259"/>
        <v>11563</v>
      </c>
      <c r="R184" s="38">
        <f t="shared" si="259"/>
        <v>0</v>
      </c>
      <c r="S184" s="38">
        <f t="shared" si="259"/>
        <v>11563</v>
      </c>
      <c r="T184" s="38">
        <f t="shared" si="259"/>
        <v>0</v>
      </c>
      <c r="U184" s="38">
        <f t="shared" si="259"/>
        <v>0</v>
      </c>
      <c r="V184" s="38">
        <f t="shared" si="259"/>
        <v>0</v>
      </c>
      <c r="W184" s="38">
        <f t="shared" si="259"/>
        <v>0</v>
      </c>
      <c r="X184" s="38">
        <f t="shared" si="259"/>
        <v>0</v>
      </c>
      <c r="Y184" s="38">
        <f t="shared" si="259"/>
        <v>0</v>
      </c>
      <c r="Z184" s="38">
        <f t="shared" si="259"/>
        <v>0</v>
      </c>
      <c r="AA184" s="38">
        <f t="shared" si="259"/>
        <v>0</v>
      </c>
      <c r="AB184" s="38">
        <f t="shared" si="259"/>
        <v>0</v>
      </c>
      <c r="AC184" s="100">
        <f t="shared" si="230"/>
        <v>2.0991042998689307</v>
      </c>
      <c r="AD184" s="31"/>
      <c r="AE184" s="51"/>
    </row>
    <row r="185" spans="1:32" ht="54">
      <c r="A185" s="12" t="s">
        <v>49</v>
      </c>
      <c r="B185" s="5" t="s">
        <v>161</v>
      </c>
      <c r="C185" s="39">
        <f t="shared" ref="C185:C190" si="260">D185+I185</f>
        <v>16000</v>
      </c>
      <c r="D185" s="39">
        <f t="shared" ref="D185:D190" si="261">SUM(E185:H185)</f>
        <v>16000</v>
      </c>
      <c r="E185" s="35"/>
      <c r="F185" s="35">
        <v>16000</v>
      </c>
      <c r="G185" s="35"/>
      <c r="H185" s="35"/>
      <c r="I185" s="39">
        <f t="shared" ref="I185:I190" si="262">J185+O185</f>
        <v>0</v>
      </c>
      <c r="J185" s="39">
        <f t="shared" ref="J185:J190" si="263">SUM(K185:N185)</f>
        <v>0</v>
      </c>
      <c r="K185" s="35"/>
      <c r="L185" s="35"/>
      <c r="M185" s="35"/>
      <c r="N185" s="35"/>
      <c r="O185" s="35"/>
      <c r="P185" s="35"/>
      <c r="Q185" s="39"/>
      <c r="R185" s="39"/>
      <c r="S185" s="39"/>
      <c r="T185" s="39"/>
      <c r="U185" s="39"/>
      <c r="V185" s="39"/>
      <c r="W185" s="39"/>
      <c r="X185" s="39"/>
      <c r="Y185" s="39"/>
      <c r="Z185" s="39"/>
      <c r="AA185" s="39"/>
      <c r="AB185" s="39"/>
      <c r="AC185" s="95">
        <f t="shared" si="230"/>
        <v>0</v>
      </c>
      <c r="AD185" s="12" t="s">
        <v>259</v>
      </c>
      <c r="AE185" s="45"/>
      <c r="AF185">
        <v>1</v>
      </c>
    </row>
    <row r="186" spans="1:32" ht="54">
      <c r="A186" s="12">
        <v>2</v>
      </c>
      <c r="B186" s="5" t="s">
        <v>162</v>
      </c>
      <c r="C186" s="39">
        <f t="shared" si="260"/>
        <v>98167</v>
      </c>
      <c r="D186" s="39">
        <f t="shared" si="261"/>
        <v>98167</v>
      </c>
      <c r="E186" s="35"/>
      <c r="F186" s="35">
        <v>98167</v>
      </c>
      <c r="G186" s="35"/>
      <c r="H186" s="35"/>
      <c r="I186" s="39">
        <f t="shared" si="262"/>
        <v>0</v>
      </c>
      <c r="J186" s="39">
        <f t="shared" si="263"/>
        <v>0</v>
      </c>
      <c r="K186" s="35"/>
      <c r="L186" s="35"/>
      <c r="M186" s="35"/>
      <c r="N186" s="35"/>
      <c r="O186" s="35"/>
      <c r="P186" s="35">
        <f t="shared" ref="P186" si="264">Q186+V186</f>
        <v>7577</v>
      </c>
      <c r="Q186" s="39">
        <f t="shared" ref="Q186" si="265">R186+S186+T186+U186</f>
        <v>7577</v>
      </c>
      <c r="R186" s="39"/>
      <c r="S186" s="272">
        <v>7577</v>
      </c>
      <c r="T186" s="39"/>
      <c r="U186" s="39"/>
      <c r="V186" s="39"/>
      <c r="W186" s="39"/>
      <c r="X186" s="39"/>
      <c r="Y186" s="39"/>
      <c r="Z186" s="39"/>
      <c r="AA186" s="39"/>
      <c r="AB186" s="39"/>
      <c r="AC186" s="95">
        <f t="shared" si="230"/>
        <v>7.7184797335153359</v>
      </c>
      <c r="AD186" s="12" t="s">
        <v>259</v>
      </c>
      <c r="AE186" s="45"/>
      <c r="AF186">
        <v>1</v>
      </c>
    </row>
    <row r="187" spans="1:32" ht="54">
      <c r="A187" s="12">
        <v>3</v>
      </c>
      <c r="B187" s="5" t="s">
        <v>163</v>
      </c>
      <c r="C187" s="39">
        <f t="shared" si="260"/>
        <v>235373</v>
      </c>
      <c r="D187" s="39">
        <f t="shared" si="261"/>
        <v>33223</v>
      </c>
      <c r="E187" s="35"/>
      <c r="F187" s="35">
        <v>33223</v>
      </c>
      <c r="G187" s="35"/>
      <c r="H187" s="35"/>
      <c r="I187" s="39">
        <f t="shared" si="262"/>
        <v>202150</v>
      </c>
      <c r="J187" s="39">
        <f t="shared" si="263"/>
        <v>0</v>
      </c>
      <c r="K187" s="35"/>
      <c r="L187" s="35"/>
      <c r="M187" s="35"/>
      <c r="N187" s="35"/>
      <c r="O187" s="35">
        <v>202150</v>
      </c>
      <c r="P187" s="35"/>
      <c r="Q187" s="39"/>
      <c r="R187" s="39"/>
      <c r="S187" s="39"/>
      <c r="T187" s="39"/>
      <c r="U187" s="39"/>
      <c r="V187" s="39"/>
      <c r="W187" s="39"/>
      <c r="X187" s="39"/>
      <c r="Y187" s="39"/>
      <c r="Z187" s="39"/>
      <c r="AA187" s="39"/>
      <c r="AB187" s="39"/>
      <c r="AC187" s="95">
        <f t="shared" si="230"/>
        <v>0</v>
      </c>
      <c r="AD187" s="12" t="s">
        <v>259</v>
      </c>
      <c r="AE187" s="45"/>
      <c r="AF187">
        <v>1</v>
      </c>
    </row>
    <row r="188" spans="1:32" ht="54">
      <c r="A188" s="12">
        <v>4</v>
      </c>
      <c r="B188" s="5" t="s">
        <v>164</v>
      </c>
      <c r="C188" s="39">
        <f t="shared" si="260"/>
        <v>110000</v>
      </c>
      <c r="D188" s="39">
        <f t="shared" si="261"/>
        <v>110000</v>
      </c>
      <c r="E188" s="35"/>
      <c r="F188" s="35">
        <v>110000</v>
      </c>
      <c r="G188" s="35"/>
      <c r="H188" s="35"/>
      <c r="I188" s="39">
        <f t="shared" si="262"/>
        <v>0</v>
      </c>
      <c r="J188" s="39">
        <f t="shared" si="263"/>
        <v>0</v>
      </c>
      <c r="K188" s="35"/>
      <c r="L188" s="35"/>
      <c r="M188" s="35"/>
      <c r="N188" s="35"/>
      <c r="O188" s="35"/>
      <c r="P188" s="35">
        <f t="shared" ref="P188" si="266">Q188+V188</f>
        <v>314</v>
      </c>
      <c r="Q188" s="39">
        <f t="shared" ref="Q188" si="267">R188+S188+T188+U188</f>
        <v>314</v>
      </c>
      <c r="R188" s="39"/>
      <c r="S188" s="272">
        <v>314</v>
      </c>
      <c r="T188" s="39"/>
      <c r="U188" s="39"/>
      <c r="V188" s="39"/>
      <c r="W188" s="39"/>
      <c r="X188" s="39"/>
      <c r="Y188" s="39"/>
      <c r="Z188" s="39"/>
      <c r="AA188" s="39"/>
      <c r="AB188" s="39"/>
      <c r="AC188" s="95">
        <f t="shared" si="230"/>
        <v>0.28545454545454546</v>
      </c>
      <c r="AD188" s="12" t="s">
        <v>259</v>
      </c>
      <c r="AE188" s="45"/>
      <c r="AF188">
        <v>1</v>
      </c>
    </row>
    <row r="189" spans="1:32">
      <c r="A189" s="12">
        <v>5</v>
      </c>
      <c r="B189" s="5" t="s">
        <v>165</v>
      </c>
      <c r="C189" s="39">
        <f t="shared" si="260"/>
        <v>85450</v>
      </c>
      <c r="D189" s="39">
        <f t="shared" si="261"/>
        <v>85450</v>
      </c>
      <c r="E189" s="35"/>
      <c r="F189" s="35">
        <v>85450</v>
      </c>
      <c r="G189" s="35"/>
      <c r="H189" s="35"/>
      <c r="I189" s="39">
        <f t="shared" si="262"/>
        <v>0</v>
      </c>
      <c r="J189" s="39">
        <f t="shared" si="263"/>
        <v>0</v>
      </c>
      <c r="K189" s="35"/>
      <c r="L189" s="35"/>
      <c r="M189" s="35"/>
      <c r="N189" s="35"/>
      <c r="O189" s="35"/>
      <c r="P189" s="35"/>
      <c r="Q189" s="39"/>
      <c r="R189" s="39"/>
      <c r="S189" s="39"/>
      <c r="T189" s="39"/>
      <c r="U189" s="39"/>
      <c r="V189" s="39"/>
      <c r="W189" s="39"/>
      <c r="X189" s="39"/>
      <c r="Y189" s="39"/>
      <c r="Z189" s="39"/>
      <c r="AA189" s="39"/>
      <c r="AB189" s="39"/>
      <c r="AC189" s="95">
        <f t="shared" si="230"/>
        <v>0</v>
      </c>
      <c r="AD189" s="12" t="s">
        <v>257</v>
      </c>
      <c r="AE189" s="45"/>
      <c r="AF189">
        <v>1</v>
      </c>
    </row>
    <row r="190" spans="1:32" ht="36">
      <c r="A190" s="12">
        <v>6</v>
      </c>
      <c r="B190" s="5" t="s">
        <v>166</v>
      </c>
      <c r="C190" s="39">
        <f t="shared" si="260"/>
        <v>5864</v>
      </c>
      <c r="D190" s="39">
        <f t="shared" si="261"/>
        <v>5864</v>
      </c>
      <c r="E190" s="35"/>
      <c r="F190" s="35">
        <v>5864</v>
      </c>
      <c r="G190" s="35"/>
      <c r="H190" s="35"/>
      <c r="I190" s="39">
        <f t="shared" si="262"/>
        <v>0</v>
      </c>
      <c r="J190" s="39">
        <f t="shared" si="263"/>
        <v>0</v>
      </c>
      <c r="K190" s="35"/>
      <c r="L190" s="35"/>
      <c r="M190" s="35"/>
      <c r="N190" s="35"/>
      <c r="O190" s="35"/>
      <c r="P190" s="35">
        <f t="shared" ref="P190" si="268">Q190+V190</f>
        <v>3672</v>
      </c>
      <c r="Q190" s="39">
        <f t="shared" ref="Q190" si="269">R190+S190+T190+U190</f>
        <v>3672</v>
      </c>
      <c r="R190" s="39"/>
      <c r="S190" s="272">
        <v>3672</v>
      </c>
      <c r="T190" s="39"/>
      <c r="U190" s="39"/>
      <c r="V190" s="39"/>
      <c r="W190" s="39"/>
      <c r="X190" s="39"/>
      <c r="Y190" s="39"/>
      <c r="Z190" s="39"/>
      <c r="AA190" s="39"/>
      <c r="AB190" s="39"/>
      <c r="AC190" s="95">
        <f t="shared" si="230"/>
        <v>62.619372442019092</v>
      </c>
      <c r="AD190" s="12" t="s">
        <v>267</v>
      </c>
      <c r="AE190" s="45"/>
      <c r="AF190">
        <v>1</v>
      </c>
    </row>
    <row r="191" spans="1:32">
      <c r="A191" s="21" t="s">
        <v>46</v>
      </c>
      <c r="B191" s="56" t="s">
        <v>33</v>
      </c>
      <c r="C191" s="38">
        <f>C192+C193</f>
        <v>15734</v>
      </c>
      <c r="D191" s="38">
        <f t="shared" ref="D191:AB191" si="270">D192+D193</f>
        <v>15734</v>
      </c>
      <c r="E191" s="38">
        <f t="shared" si="270"/>
        <v>0</v>
      </c>
      <c r="F191" s="38">
        <f t="shared" si="270"/>
        <v>15734</v>
      </c>
      <c r="G191" s="38">
        <f t="shared" si="270"/>
        <v>0</v>
      </c>
      <c r="H191" s="38">
        <f t="shared" si="270"/>
        <v>0</v>
      </c>
      <c r="I191" s="38">
        <f t="shared" si="270"/>
        <v>0</v>
      </c>
      <c r="J191" s="38">
        <f t="shared" si="270"/>
        <v>0</v>
      </c>
      <c r="K191" s="38">
        <f t="shared" si="270"/>
        <v>0</v>
      </c>
      <c r="L191" s="38">
        <f t="shared" si="270"/>
        <v>0</v>
      </c>
      <c r="M191" s="38">
        <f t="shared" si="270"/>
        <v>0</v>
      </c>
      <c r="N191" s="38">
        <f t="shared" si="270"/>
        <v>0</v>
      </c>
      <c r="O191" s="38">
        <f t="shared" si="270"/>
        <v>0</v>
      </c>
      <c r="P191" s="38">
        <f t="shared" si="270"/>
        <v>4243</v>
      </c>
      <c r="Q191" s="38">
        <f t="shared" si="270"/>
        <v>4243</v>
      </c>
      <c r="R191" s="38">
        <f t="shared" si="270"/>
        <v>0</v>
      </c>
      <c r="S191" s="38">
        <f t="shared" si="270"/>
        <v>4243</v>
      </c>
      <c r="T191" s="38">
        <f t="shared" si="270"/>
        <v>0</v>
      </c>
      <c r="U191" s="38">
        <f t="shared" si="270"/>
        <v>0</v>
      </c>
      <c r="V191" s="38">
        <f t="shared" si="270"/>
        <v>0</v>
      </c>
      <c r="W191" s="38">
        <f t="shared" si="270"/>
        <v>0</v>
      </c>
      <c r="X191" s="38">
        <f t="shared" si="270"/>
        <v>0</v>
      </c>
      <c r="Y191" s="38">
        <f t="shared" si="270"/>
        <v>0</v>
      </c>
      <c r="Z191" s="38">
        <f t="shared" si="270"/>
        <v>0</v>
      </c>
      <c r="AA191" s="38">
        <f t="shared" si="270"/>
        <v>0</v>
      </c>
      <c r="AB191" s="38">
        <f t="shared" si="270"/>
        <v>0</v>
      </c>
      <c r="AC191" s="94">
        <f t="shared" si="230"/>
        <v>26.967077666200584</v>
      </c>
      <c r="AD191" s="31"/>
      <c r="AE191" s="51"/>
    </row>
    <row r="192" spans="1:32" ht="54">
      <c r="A192" s="12">
        <v>1</v>
      </c>
      <c r="B192" s="5" t="s">
        <v>167</v>
      </c>
      <c r="C192" s="39">
        <f t="shared" ref="C192" si="271">D192+I192</f>
        <v>14654</v>
      </c>
      <c r="D192" s="39">
        <f t="shared" ref="D192" si="272">SUM(E192:H192)</f>
        <v>14654</v>
      </c>
      <c r="E192" s="35"/>
      <c r="F192" s="35">
        <v>14654</v>
      </c>
      <c r="G192" s="35"/>
      <c r="H192" s="35"/>
      <c r="I192" s="35"/>
      <c r="J192" s="35"/>
      <c r="K192" s="35"/>
      <c r="L192" s="35"/>
      <c r="M192" s="35"/>
      <c r="N192" s="35"/>
      <c r="O192" s="35"/>
      <c r="P192" s="35">
        <f t="shared" ref="P192" si="273">Q192+V192</f>
        <v>4003</v>
      </c>
      <c r="Q192" s="39">
        <f t="shared" ref="Q192" si="274">R192+S192+T192+U192</f>
        <v>4003</v>
      </c>
      <c r="R192" s="39"/>
      <c r="S192" s="272">
        <v>4003</v>
      </c>
      <c r="T192" s="39"/>
      <c r="U192" s="39"/>
      <c r="V192" s="39"/>
      <c r="W192" s="39"/>
      <c r="X192" s="39"/>
      <c r="Y192" s="39"/>
      <c r="Z192" s="39"/>
      <c r="AA192" s="39"/>
      <c r="AB192" s="39"/>
      <c r="AC192" s="95">
        <f t="shared" si="230"/>
        <v>27.316773577180292</v>
      </c>
      <c r="AD192" s="12" t="s">
        <v>259</v>
      </c>
      <c r="AE192" s="45"/>
      <c r="AF192">
        <v>1</v>
      </c>
    </row>
    <row r="193" spans="1:32">
      <c r="A193" s="16">
        <v>2</v>
      </c>
      <c r="B193" s="2" t="s">
        <v>168</v>
      </c>
      <c r="C193" s="34">
        <f>C194</f>
        <v>1080</v>
      </c>
      <c r="D193" s="34">
        <f t="shared" ref="D193:AB193" si="275">D194</f>
        <v>1080</v>
      </c>
      <c r="E193" s="34">
        <f t="shared" si="275"/>
        <v>0</v>
      </c>
      <c r="F193" s="34">
        <f t="shared" si="275"/>
        <v>1080</v>
      </c>
      <c r="G193" s="34">
        <f t="shared" si="275"/>
        <v>0</v>
      </c>
      <c r="H193" s="34">
        <f t="shared" si="275"/>
        <v>0</v>
      </c>
      <c r="I193" s="34">
        <f t="shared" si="275"/>
        <v>0</v>
      </c>
      <c r="J193" s="34">
        <f t="shared" si="275"/>
        <v>0</v>
      </c>
      <c r="K193" s="34">
        <f t="shared" si="275"/>
        <v>0</v>
      </c>
      <c r="L193" s="34">
        <f t="shared" si="275"/>
        <v>0</v>
      </c>
      <c r="M193" s="34">
        <f t="shared" si="275"/>
        <v>0</v>
      </c>
      <c r="N193" s="34">
        <f t="shared" si="275"/>
        <v>0</v>
      </c>
      <c r="O193" s="34">
        <f t="shared" si="275"/>
        <v>0</v>
      </c>
      <c r="P193" s="34">
        <f t="shared" si="275"/>
        <v>240</v>
      </c>
      <c r="Q193" s="34">
        <f t="shared" si="275"/>
        <v>240</v>
      </c>
      <c r="R193" s="34">
        <f t="shared" si="275"/>
        <v>0</v>
      </c>
      <c r="S193" s="34">
        <f t="shared" si="275"/>
        <v>240</v>
      </c>
      <c r="T193" s="34">
        <f t="shared" si="275"/>
        <v>0</v>
      </c>
      <c r="U193" s="34">
        <f t="shared" si="275"/>
        <v>0</v>
      </c>
      <c r="V193" s="34">
        <f t="shared" si="275"/>
        <v>0</v>
      </c>
      <c r="W193" s="34">
        <f t="shared" si="275"/>
        <v>0</v>
      </c>
      <c r="X193" s="34">
        <f t="shared" si="275"/>
        <v>0</v>
      </c>
      <c r="Y193" s="34">
        <f t="shared" si="275"/>
        <v>0</v>
      </c>
      <c r="Z193" s="34">
        <f t="shared" si="275"/>
        <v>0</v>
      </c>
      <c r="AA193" s="34">
        <f t="shared" si="275"/>
        <v>0</v>
      </c>
      <c r="AB193" s="34">
        <f t="shared" si="275"/>
        <v>0</v>
      </c>
      <c r="AC193" s="94">
        <f t="shared" si="230"/>
        <v>22.222222222222221</v>
      </c>
      <c r="AD193" s="16"/>
      <c r="AE193" s="44"/>
    </row>
    <row r="194" spans="1:32" ht="54">
      <c r="A194" s="17"/>
      <c r="B194" s="18" t="s">
        <v>169</v>
      </c>
      <c r="C194" s="36">
        <f t="shared" ref="C194" si="276">D194+I194</f>
        <v>1080</v>
      </c>
      <c r="D194" s="36">
        <f t="shared" ref="D194" si="277">SUM(E194:H194)</f>
        <v>1080</v>
      </c>
      <c r="E194" s="36"/>
      <c r="F194" s="36">
        <v>1080</v>
      </c>
      <c r="G194" s="36"/>
      <c r="H194" s="36"/>
      <c r="I194" s="36"/>
      <c r="J194" s="36"/>
      <c r="K194" s="36"/>
      <c r="L194" s="36"/>
      <c r="M194" s="36"/>
      <c r="N194" s="36"/>
      <c r="O194" s="36"/>
      <c r="P194" s="35">
        <f t="shared" ref="P194" si="278">Q194+V194</f>
        <v>240</v>
      </c>
      <c r="Q194" s="39">
        <f t="shared" ref="Q194" si="279">R194+S194+T194+U194</f>
        <v>240</v>
      </c>
      <c r="R194" s="36"/>
      <c r="S194" s="284">
        <v>240</v>
      </c>
      <c r="T194" s="36"/>
      <c r="U194" s="36"/>
      <c r="V194" s="36"/>
      <c r="W194" s="36"/>
      <c r="X194" s="36"/>
      <c r="Y194" s="36"/>
      <c r="Z194" s="36"/>
      <c r="AA194" s="36"/>
      <c r="AB194" s="36"/>
      <c r="AC194" s="95">
        <f t="shared" si="230"/>
        <v>22.222222222222221</v>
      </c>
      <c r="AD194" s="30" t="s">
        <v>262</v>
      </c>
      <c r="AE194" s="47"/>
      <c r="AF194">
        <v>1</v>
      </c>
    </row>
    <row r="195" spans="1:32">
      <c r="A195" s="16" t="s">
        <v>34</v>
      </c>
      <c r="B195" s="2" t="s">
        <v>35</v>
      </c>
      <c r="C195" s="34">
        <f>C196</f>
        <v>30000</v>
      </c>
      <c r="D195" s="34">
        <f t="shared" ref="D195:S196" si="280">D196</f>
        <v>30000</v>
      </c>
      <c r="E195" s="34">
        <f t="shared" si="280"/>
        <v>0</v>
      </c>
      <c r="F195" s="34">
        <f t="shared" si="280"/>
        <v>30000</v>
      </c>
      <c r="G195" s="34">
        <f t="shared" si="280"/>
        <v>0</v>
      </c>
      <c r="H195" s="34">
        <f t="shared" si="280"/>
        <v>0</v>
      </c>
      <c r="I195" s="34">
        <f t="shared" si="280"/>
        <v>0</v>
      </c>
      <c r="J195" s="34">
        <f t="shared" si="280"/>
        <v>0</v>
      </c>
      <c r="K195" s="34">
        <f t="shared" si="280"/>
        <v>0</v>
      </c>
      <c r="L195" s="34">
        <f t="shared" si="280"/>
        <v>0</v>
      </c>
      <c r="M195" s="34">
        <f t="shared" si="280"/>
        <v>0</v>
      </c>
      <c r="N195" s="34">
        <f t="shared" si="280"/>
        <v>0</v>
      </c>
      <c r="O195" s="34">
        <f t="shared" si="280"/>
        <v>0</v>
      </c>
      <c r="P195" s="34">
        <f t="shared" si="280"/>
        <v>228</v>
      </c>
      <c r="Q195" s="34">
        <f t="shared" si="280"/>
        <v>228</v>
      </c>
      <c r="R195" s="34">
        <f t="shared" si="280"/>
        <v>0</v>
      </c>
      <c r="S195" s="34">
        <f t="shared" si="280"/>
        <v>228</v>
      </c>
      <c r="T195" s="34">
        <f t="shared" ref="P195:AB196" si="281">T196</f>
        <v>0</v>
      </c>
      <c r="U195" s="34">
        <f t="shared" si="281"/>
        <v>0</v>
      </c>
      <c r="V195" s="34">
        <f t="shared" si="281"/>
        <v>0</v>
      </c>
      <c r="W195" s="34">
        <f t="shared" si="281"/>
        <v>0</v>
      </c>
      <c r="X195" s="34">
        <f t="shared" si="281"/>
        <v>0</v>
      </c>
      <c r="Y195" s="34">
        <f t="shared" si="281"/>
        <v>0</v>
      </c>
      <c r="Z195" s="34">
        <f t="shared" si="281"/>
        <v>0</v>
      </c>
      <c r="AA195" s="34">
        <f t="shared" si="281"/>
        <v>0</v>
      </c>
      <c r="AB195" s="34">
        <f t="shared" si="281"/>
        <v>0</v>
      </c>
      <c r="AC195" s="95">
        <f t="shared" si="230"/>
        <v>0.76</v>
      </c>
      <c r="AD195" s="20"/>
      <c r="AE195" s="44"/>
    </row>
    <row r="196" spans="1:32">
      <c r="A196" s="21" t="s">
        <v>52</v>
      </c>
      <c r="B196" s="56" t="s">
        <v>32</v>
      </c>
      <c r="C196" s="38">
        <f>C197</f>
        <v>30000</v>
      </c>
      <c r="D196" s="38">
        <f t="shared" si="280"/>
        <v>30000</v>
      </c>
      <c r="E196" s="38">
        <f t="shared" si="280"/>
        <v>0</v>
      </c>
      <c r="F196" s="38">
        <f t="shared" si="280"/>
        <v>30000</v>
      </c>
      <c r="G196" s="38">
        <f t="shared" si="280"/>
        <v>0</v>
      </c>
      <c r="H196" s="38">
        <f t="shared" si="280"/>
        <v>0</v>
      </c>
      <c r="I196" s="38">
        <f t="shared" si="280"/>
        <v>0</v>
      </c>
      <c r="J196" s="38">
        <f t="shared" si="280"/>
        <v>0</v>
      </c>
      <c r="K196" s="38">
        <f t="shared" si="280"/>
        <v>0</v>
      </c>
      <c r="L196" s="38">
        <f t="shared" si="280"/>
        <v>0</v>
      </c>
      <c r="M196" s="38">
        <f t="shared" si="280"/>
        <v>0</v>
      </c>
      <c r="N196" s="38">
        <f t="shared" si="280"/>
        <v>0</v>
      </c>
      <c r="O196" s="38">
        <f t="shared" si="280"/>
        <v>0</v>
      </c>
      <c r="P196" s="38">
        <f t="shared" si="281"/>
        <v>228</v>
      </c>
      <c r="Q196" s="38">
        <f t="shared" si="281"/>
        <v>228</v>
      </c>
      <c r="R196" s="38">
        <f t="shared" si="281"/>
        <v>0</v>
      </c>
      <c r="S196" s="38">
        <f t="shared" si="281"/>
        <v>228</v>
      </c>
      <c r="T196" s="38">
        <f t="shared" si="281"/>
        <v>0</v>
      </c>
      <c r="U196" s="38">
        <f t="shared" si="281"/>
        <v>0</v>
      </c>
      <c r="V196" s="38">
        <f t="shared" si="281"/>
        <v>0</v>
      </c>
      <c r="W196" s="38">
        <f t="shared" si="281"/>
        <v>0</v>
      </c>
      <c r="X196" s="38">
        <f t="shared" si="281"/>
        <v>0</v>
      </c>
      <c r="Y196" s="38">
        <f t="shared" si="281"/>
        <v>0</v>
      </c>
      <c r="Z196" s="38">
        <f t="shared" si="281"/>
        <v>0</v>
      </c>
      <c r="AA196" s="38">
        <f t="shared" si="281"/>
        <v>0</v>
      </c>
      <c r="AB196" s="38">
        <f t="shared" si="281"/>
        <v>0</v>
      </c>
      <c r="AC196" s="95">
        <f t="shared" si="230"/>
        <v>0.76</v>
      </c>
      <c r="AD196" s="50"/>
      <c r="AE196" s="51"/>
    </row>
    <row r="197" spans="1:32" ht="54">
      <c r="A197" s="3"/>
      <c r="B197" s="5" t="s">
        <v>170</v>
      </c>
      <c r="C197" s="39">
        <f t="shared" ref="C197" si="282">D197+I197</f>
        <v>30000</v>
      </c>
      <c r="D197" s="39">
        <f t="shared" ref="D197" si="283">SUM(E197:H197)</f>
        <v>30000</v>
      </c>
      <c r="E197" s="35"/>
      <c r="F197" s="35">
        <v>30000</v>
      </c>
      <c r="G197" s="35"/>
      <c r="H197" s="35"/>
      <c r="I197" s="35"/>
      <c r="J197" s="35"/>
      <c r="K197" s="35"/>
      <c r="L197" s="35"/>
      <c r="M197" s="35"/>
      <c r="N197" s="35"/>
      <c r="O197" s="35"/>
      <c r="P197" s="35">
        <f t="shared" ref="P197" si="284">Q197+V197</f>
        <v>228</v>
      </c>
      <c r="Q197" s="39">
        <f t="shared" ref="Q197" si="285">R197+S197+T197+U197</f>
        <v>228</v>
      </c>
      <c r="R197" s="39"/>
      <c r="S197" s="272">
        <v>228</v>
      </c>
      <c r="T197" s="39"/>
      <c r="U197" s="39"/>
      <c r="V197" s="39"/>
      <c r="W197" s="39"/>
      <c r="X197" s="39"/>
      <c r="Y197" s="39"/>
      <c r="Z197" s="39"/>
      <c r="AA197" s="39"/>
      <c r="AB197" s="39"/>
      <c r="AC197" s="95">
        <f t="shared" si="230"/>
        <v>0.76</v>
      </c>
      <c r="AD197" s="12" t="s">
        <v>259</v>
      </c>
      <c r="AE197" s="12" t="s">
        <v>269</v>
      </c>
      <c r="AF197">
        <v>1</v>
      </c>
    </row>
    <row r="198" spans="1:32">
      <c r="A198" s="15" t="s">
        <v>36</v>
      </c>
      <c r="B198" s="2" t="s">
        <v>37</v>
      </c>
      <c r="C198" s="34">
        <f>C199</f>
        <v>2853</v>
      </c>
      <c r="D198" s="34">
        <f t="shared" ref="D198:S199" si="286">D199</f>
        <v>2853</v>
      </c>
      <c r="E198" s="34">
        <f t="shared" si="286"/>
        <v>0</v>
      </c>
      <c r="F198" s="34">
        <f t="shared" si="286"/>
        <v>2853</v>
      </c>
      <c r="G198" s="34">
        <f t="shared" si="286"/>
        <v>0</v>
      </c>
      <c r="H198" s="34">
        <f t="shared" si="286"/>
        <v>0</v>
      </c>
      <c r="I198" s="34">
        <f t="shared" si="286"/>
        <v>0</v>
      </c>
      <c r="J198" s="34">
        <f t="shared" si="286"/>
        <v>0</v>
      </c>
      <c r="K198" s="34">
        <f t="shared" si="286"/>
        <v>0</v>
      </c>
      <c r="L198" s="34">
        <f t="shared" si="286"/>
        <v>0</v>
      </c>
      <c r="M198" s="34">
        <f t="shared" si="286"/>
        <v>0</v>
      </c>
      <c r="N198" s="34">
        <f t="shared" si="286"/>
        <v>0</v>
      </c>
      <c r="O198" s="34">
        <f t="shared" si="286"/>
        <v>0</v>
      </c>
      <c r="P198" s="34">
        <f t="shared" si="286"/>
        <v>1107</v>
      </c>
      <c r="Q198" s="34">
        <f t="shared" si="286"/>
        <v>1107</v>
      </c>
      <c r="R198" s="34">
        <f t="shared" si="286"/>
        <v>0</v>
      </c>
      <c r="S198" s="34">
        <f t="shared" si="286"/>
        <v>1107</v>
      </c>
      <c r="T198" s="34">
        <f t="shared" ref="P198:AB199" si="287">T199</f>
        <v>0</v>
      </c>
      <c r="U198" s="34">
        <f t="shared" si="287"/>
        <v>0</v>
      </c>
      <c r="V198" s="34">
        <f t="shared" si="287"/>
        <v>0</v>
      </c>
      <c r="W198" s="34">
        <f t="shared" si="287"/>
        <v>0</v>
      </c>
      <c r="X198" s="34">
        <f t="shared" si="287"/>
        <v>0</v>
      </c>
      <c r="Y198" s="34">
        <f t="shared" si="287"/>
        <v>0</v>
      </c>
      <c r="Z198" s="34">
        <f t="shared" si="287"/>
        <v>0</v>
      </c>
      <c r="AA198" s="34">
        <f t="shared" si="287"/>
        <v>0</v>
      </c>
      <c r="AB198" s="34">
        <f t="shared" si="287"/>
        <v>0</v>
      </c>
      <c r="AC198" s="95">
        <f t="shared" si="230"/>
        <v>38.801261829652994</v>
      </c>
      <c r="AD198" s="16"/>
      <c r="AE198" s="44"/>
    </row>
    <row r="199" spans="1:32">
      <c r="A199" s="21" t="s">
        <v>46</v>
      </c>
      <c r="B199" s="56" t="s">
        <v>33</v>
      </c>
      <c r="C199" s="38">
        <f>C200</f>
        <v>2853</v>
      </c>
      <c r="D199" s="38">
        <f t="shared" si="286"/>
        <v>2853</v>
      </c>
      <c r="E199" s="38">
        <f t="shared" si="286"/>
        <v>0</v>
      </c>
      <c r="F199" s="38">
        <f t="shared" si="286"/>
        <v>2853</v>
      </c>
      <c r="G199" s="38">
        <f t="shared" si="286"/>
        <v>0</v>
      </c>
      <c r="H199" s="38">
        <f t="shared" si="286"/>
        <v>0</v>
      </c>
      <c r="I199" s="38">
        <f t="shared" si="286"/>
        <v>0</v>
      </c>
      <c r="J199" s="38">
        <f t="shared" si="286"/>
        <v>0</v>
      </c>
      <c r="K199" s="38">
        <f t="shared" si="286"/>
        <v>0</v>
      </c>
      <c r="L199" s="38">
        <f t="shared" si="286"/>
        <v>0</v>
      </c>
      <c r="M199" s="38">
        <f t="shared" si="286"/>
        <v>0</v>
      </c>
      <c r="N199" s="38">
        <f t="shared" si="286"/>
        <v>0</v>
      </c>
      <c r="O199" s="38">
        <f t="shared" si="286"/>
        <v>0</v>
      </c>
      <c r="P199" s="38">
        <f t="shared" si="287"/>
        <v>1107</v>
      </c>
      <c r="Q199" s="38">
        <f t="shared" si="287"/>
        <v>1107</v>
      </c>
      <c r="R199" s="38">
        <f t="shared" si="287"/>
        <v>0</v>
      </c>
      <c r="S199" s="38">
        <f t="shared" si="287"/>
        <v>1107</v>
      </c>
      <c r="T199" s="38">
        <f t="shared" si="287"/>
        <v>0</v>
      </c>
      <c r="U199" s="38">
        <f t="shared" si="287"/>
        <v>0</v>
      </c>
      <c r="V199" s="38">
        <f t="shared" si="287"/>
        <v>0</v>
      </c>
      <c r="W199" s="38">
        <f t="shared" si="287"/>
        <v>0</v>
      </c>
      <c r="X199" s="38">
        <f t="shared" si="287"/>
        <v>0</v>
      </c>
      <c r="Y199" s="38">
        <f t="shared" si="287"/>
        <v>0</v>
      </c>
      <c r="Z199" s="38">
        <f t="shared" si="287"/>
        <v>0</v>
      </c>
      <c r="AA199" s="38">
        <f t="shared" si="287"/>
        <v>0</v>
      </c>
      <c r="AB199" s="38">
        <f t="shared" si="287"/>
        <v>0</v>
      </c>
      <c r="AC199" s="95">
        <f t="shared" si="230"/>
        <v>38.801261829652994</v>
      </c>
      <c r="AD199" s="31"/>
      <c r="AE199" s="51"/>
    </row>
    <row r="200" spans="1:32" ht="36">
      <c r="A200" s="12"/>
      <c r="B200" s="5" t="s">
        <v>171</v>
      </c>
      <c r="C200" s="39">
        <f t="shared" ref="C200" si="288">D200+I200</f>
        <v>2853</v>
      </c>
      <c r="D200" s="39">
        <f t="shared" ref="D200" si="289">SUM(E200:H200)</f>
        <v>2853</v>
      </c>
      <c r="E200" s="35"/>
      <c r="F200" s="35">
        <v>2853</v>
      </c>
      <c r="G200" s="35"/>
      <c r="H200" s="35"/>
      <c r="I200" s="35"/>
      <c r="J200" s="35"/>
      <c r="K200" s="35"/>
      <c r="L200" s="35"/>
      <c r="M200" s="35"/>
      <c r="N200" s="35"/>
      <c r="O200" s="35"/>
      <c r="P200" s="35">
        <f t="shared" ref="P200" si="290">Q200+V200</f>
        <v>1107</v>
      </c>
      <c r="Q200" s="39">
        <f t="shared" ref="Q200" si="291">R200+S200+T200+U200</f>
        <v>1107</v>
      </c>
      <c r="R200" s="39"/>
      <c r="S200" s="272">
        <v>1107</v>
      </c>
      <c r="T200" s="39"/>
      <c r="U200" s="39"/>
      <c r="V200" s="39"/>
      <c r="W200" s="39"/>
      <c r="X200" s="39"/>
      <c r="Y200" s="39"/>
      <c r="Z200" s="39"/>
      <c r="AA200" s="39"/>
      <c r="AB200" s="39"/>
      <c r="AC200" s="95">
        <f t="shared" si="230"/>
        <v>38.801261829652994</v>
      </c>
      <c r="AD200" s="12" t="s">
        <v>264</v>
      </c>
      <c r="AE200" s="45"/>
      <c r="AF200">
        <v>1</v>
      </c>
    </row>
    <row r="201" spans="1:32">
      <c r="A201" s="24" t="s">
        <v>172</v>
      </c>
      <c r="B201" s="25" t="s">
        <v>173</v>
      </c>
      <c r="C201" s="37">
        <f>C202+C205</f>
        <v>74716</v>
      </c>
      <c r="D201" s="37">
        <f t="shared" ref="D201:F201" si="292">D202+D205</f>
        <v>74716</v>
      </c>
      <c r="E201" s="37">
        <f t="shared" si="292"/>
        <v>15852</v>
      </c>
      <c r="F201" s="37">
        <f t="shared" si="292"/>
        <v>58864</v>
      </c>
      <c r="G201" s="37">
        <f t="shared" ref="G201:O201" si="293">G202+G205</f>
        <v>0</v>
      </c>
      <c r="H201" s="37">
        <f t="shared" si="293"/>
        <v>0</v>
      </c>
      <c r="I201" s="37">
        <f t="shared" si="293"/>
        <v>0</v>
      </c>
      <c r="J201" s="37">
        <f t="shared" si="293"/>
        <v>0</v>
      </c>
      <c r="K201" s="37">
        <f t="shared" si="293"/>
        <v>0</v>
      </c>
      <c r="L201" s="37">
        <f t="shared" si="293"/>
        <v>0</v>
      </c>
      <c r="M201" s="37">
        <f t="shared" si="293"/>
        <v>0</v>
      </c>
      <c r="N201" s="37">
        <f t="shared" si="293"/>
        <v>0</v>
      </c>
      <c r="O201" s="37">
        <f t="shared" si="293"/>
        <v>0</v>
      </c>
      <c r="P201" s="37">
        <f t="shared" ref="P201:AB201" si="294">P202+P205</f>
        <v>13356</v>
      </c>
      <c r="Q201" s="37">
        <f t="shared" si="294"/>
        <v>13356</v>
      </c>
      <c r="R201" s="37">
        <f t="shared" si="294"/>
        <v>0</v>
      </c>
      <c r="S201" s="37">
        <f t="shared" si="294"/>
        <v>13356</v>
      </c>
      <c r="T201" s="37">
        <f t="shared" si="294"/>
        <v>0</v>
      </c>
      <c r="U201" s="37">
        <f t="shared" si="294"/>
        <v>0</v>
      </c>
      <c r="V201" s="37">
        <f t="shared" si="294"/>
        <v>0</v>
      </c>
      <c r="W201" s="37">
        <f t="shared" si="294"/>
        <v>0</v>
      </c>
      <c r="X201" s="37">
        <f t="shared" si="294"/>
        <v>0</v>
      </c>
      <c r="Y201" s="37">
        <f t="shared" si="294"/>
        <v>0</v>
      </c>
      <c r="Z201" s="37">
        <f t="shared" si="294"/>
        <v>0</v>
      </c>
      <c r="AA201" s="37">
        <f t="shared" si="294"/>
        <v>0</v>
      </c>
      <c r="AB201" s="37">
        <f t="shared" si="294"/>
        <v>0</v>
      </c>
      <c r="AC201" s="97">
        <f t="shared" si="230"/>
        <v>17.875689276727876</v>
      </c>
      <c r="AD201" s="26">
        <v>0</v>
      </c>
      <c r="AE201" s="49">
        <v>0</v>
      </c>
    </row>
    <row r="202" spans="1:32">
      <c r="A202" s="15" t="s">
        <v>26</v>
      </c>
      <c r="B202" s="2" t="s">
        <v>28</v>
      </c>
      <c r="C202" s="34">
        <f>SUM(C203:C204)</f>
        <v>800</v>
      </c>
      <c r="D202" s="34">
        <f t="shared" ref="D202:F202" si="295">SUM(D203:D204)</f>
        <v>800</v>
      </c>
      <c r="E202" s="34">
        <f t="shared" si="295"/>
        <v>0</v>
      </c>
      <c r="F202" s="34">
        <f t="shared" si="295"/>
        <v>800</v>
      </c>
      <c r="G202" s="34">
        <f t="shared" ref="G202:O202" si="296">SUM(G203:G204)</f>
        <v>0</v>
      </c>
      <c r="H202" s="34">
        <f t="shared" si="296"/>
        <v>0</v>
      </c>
      <c r="I202" s="34">
        <f t="shared" si="296"/>
        <v>0</v>
      </c>
      <c r="J202" s="34">
        <f t="shared" si="296"/>
        <v>0</v>
      </c>
      <c r="K202" s="34">
        <f t="shared" si="296"/>
        <v>0</v>
      </c>
      <c r="L202" s="34">
        <f t="shared" si="296"/>
        <v>0</v>
      </c>
      <c r="M202" s="34">
        <f t="shared" si="296"/>
        <v>0</v>
      </c>
      <c r="N202" s="34">
        <f t="shared" si="296"/>
        <v>0</v>
      </c>
      <c r="O202" s="34">
        <f t="shared" si="296"/>
        <v>0</v>
      </c>
      <c r="P202" s="34">
        <f t="shared" ref="P202:AB202" si="297">SUM(P203:P204)</f>
        <v>0</v>
      </c>
      <c r="Q202" s="34">
        <f t="shared" si="297"/>
        <v>0</v>
      </c>
      <c r="R202" s="34">
        <f t="shared" si="297"/>
        <v>0</v>
      </c>
      <c r="S202" s="34">
        <f t="shared" si="297"/>
        <v>0</v>
      </c>
      <c r="T202" s="34">
        <f t="shared" si="297"/>
        <v>0</v>
      </c>
      <c r="U202" s="34">
        <f t="shared" si="297"/>
        <v>0</v>
      </c>
      <c r="V202" s="34">
        <f t="shared" si="297"/>
        <v>0</v>
      </c>
      <c r="W202" s="34">
        <f t="shared" si="297"/>
        <v>0</v>
      </c>
      <c r="X202" s="34">
        <f t="shared" si="297"/>
        <v>0</v>
      </c>
      <c r="Y202" s="34">
        <f t="shared" si="297"/>
        <v>0</v>
      </c>
      <c r="Z202" s="34">
        <f t="shared" si="297"/>
        <v>0</v>
      </c>
      <c r="AA202" s="34">
        <f t="shared" si="297"/>
        <v>0</v>
      </c>
      <c r="AB202" s="34">
        <f t="shared" si="297"/>
        <v>0</v>
      </c>
      <c r="AC202" s="95">
        <f t="shared" si="230"/>
        <v>0</v>
      </c>
      <c r="AD202" s="16"/>
      <c r="AE202" s="44"/>
    </row>
    <row r="203" spans="1:32" ht="36">
      <c r="A203" s="12" t="s">
        <v>49</v>
      </c>
      <c r="B203" s="5" t="s">
        <v>174</v>
      </c>
      <c r="C203" s="39">
        <f t="shared" ref="C203:C204" si="298">D203+I203</f>
        <v>400</v>
      </c>
      <c r="D203" s="39">
        <f t="shared" ref="D203:D204" si="299">SUM(E203:H203)</f>
        <v>400</v>
      </c>
      <c r="E203" s="35"/>
      <c r="F203" s="35">
        <v>400</v>
      </c>
      <c r="G203" s="35"/>
      <c r="H203" s="35"/>
      <c r="I203" s="35"/>
      <c r="J203" s="35"/>
      <c r="K203" s="35"/>
      <c r="L203" s="35"/>
      <c r="M203" s="35"/>
      <c r="N203" s="35"/>
      <c r="O203" s="35"/>
      <c r="P203" s="35"/>
      <c r="Q203" s="39"/>
      <c r="R203" s="39"/>
      <c r="S203" s="39"/>
      <c r="T203" s="39"/>
      <c r="U203" s="39"/>
      <c r="V203" s="39"/>
      <c r="W203" s="39"/>
      <c r="X203" s="39"/>
      <c r="Y203" s="39"/>
      <c r="Z203" s="39"/>
      <c r="AA203" s="39"/>
      <c r="AB203" s="39"/>
      <c r="AC203" s="95">
        <f t="shared" si="230"/>
        <v>0</v>
      </c>
      <c r="AD203" s="12" t="s">
        <v>266</v>
      </c>
      <c r="AE203" s="45"/>
      <c r="AF203">
        <v>1</v>
      </c>
    </row>
    <row r="204" spans="1:32" ht="36">
      <c r="A204" s="12" t="s">
        <v>54</v>
      </c>
      <c r="B204" s="5" t="s">
        <v>175</v>
      </c>
      <c r="C204" s="39">
        <f t="shared" si="298"/>
        <v>400</v>
      </c>
      <c r="D204" s="39">
        <f t="shared" si="299"/>
        <v>400</v>
      </c>
      <c r="E204" s="35"/>
      <c r="F204" s="35">
        <v>400</v>
      </c>
      <c r="G204" s="35"/>
      <c r="H204" s="35"/>
      <c r="I204" s="35"/>
      <c r="J204" s="35"/>
      <c r="K204" s="35"/>
      <c r="L204" s="35"/>
      <c r="M204" s="35"/>
      <c r="N204" s="35"/>
      <c r="O204" s="35"/>
      <c r="P204" s="35"/>
      <c r="Q204" s="39"/>
      <c r="R204" s="39"/>
      <c r="S204" s="39"/>
      <c r="T204" s="39"/>
      <c r="U204" s="39"/>
      <c r="V204" s="39"/>
      <c r="W204" s="39"/>
      <c r="X204" s="39"/>
      <c r="Y204" s="39"/>
      <c r="Z204" s="39"/>
      <c r="AA204" s="39"/>
      <c r="AB204" s="39"/>
      <c r="AC204" s="95">
        <f t="shared" si="230"/>
        <v>0</v>
      </c>
      <c r="AD204" s="12" t="s">
        <v>315</v>
      </c>
      <c r="AE204" s="45"/>
      <c r="AF204">
        <v>1</v>
      </c>
    </row>
    <row r="205" spans="1:32">
      <c r="A205" s="15" t="s">
        <v>38</v>
      </c>
      <c r="B205" s="2" t="s">
        <v>29</v>
      </c>
      <c r="C205" s="34">
        <f>C206+C209+C220</f>
        <v>73916</v>
      </c>
      <c r="D205" s="34">
        <f t="shared" ref="D205:F205" si="300">D206+D209+D220</f>
        <v>73916</v>
      </c>
      <c r="E205" s="34">
        <f t="shared" si="300"/>
        <v>15852</v>
      </c>
      <c r="F205" s="34">
        <f t="shared" si="300"/>
        <v>58064</v>
      </c>
      <c r="G205" s="34">
        <f t="shared" ref="G205:AB205" si="301">G206+G209+G220</f>
        <v>0</v>
      </c>
      <c r="H205" s="34">
        <f t="shared" si="301"/>
        <v>0</v>
      </c>
      <c r="I205" s="34">
        <f t="shared" si="301"/>
        <v>0</v>
      </c>
      <c r="J205" s="34">
        <f t="shared" si="301"/>
        <v>0</v>
      </c>
      <c r="K205" s="34">
        <f t="shared" si="301"/>
        <v>0</v>
      </c>
      <c r="L205" s="34">
        <f t="shared" si="301"/>
        <v>0</v>
      </c>
      <c r="M205" s="34">
        <f t="shared" si="301"/>
        <v>0</v>
      </c>
      <c r="N205" s="34">
        <f t="shared" si="301"/>
        <v>0</v>
      </c>
      <c r="O205" s="34">
        <f t="shared" si="301"/>
        <v>0</v>
      </c>
      <c r="P205" s="34">
        <f t="shared" si="301"/>
        <v>13356</v>
      </c>
      <c r="Q205" s="34">
        <f t="shared" si="301"/>
        <v>13356</v>
      </c>
      <c r="R205" s="34">
        <f t="shared" si="301"/>
        <v>0</v>
      </c>
      <c r="S205" s="34">
        <f t="shared" si="301"/>
        <v>13356</v>
      </c>
      <c r="T205" s="34">
        <f t="shared" si="301"/>
        <v>0</v>
      </c>
      <c r="U205" s="34">
        <f t="shared" si="301"/>
        <v>0</v>
      </c>
      <c r="V205" s="34">
        <f t="shared" si="301"/>
        <v>0</v>
      </c>
      <c r="W205" s="34">
        <f t="shared" si="301"/>
        <v>0</v>
      </c>
      <c r="X205" s="34">
        <f t="shared" si="301"/>
        <v>0</v>
      </c>
      <c r="Y205" s="34">
        <f t="shared" si="301"/>
        <v>0</v>
      </c>
      <c r="Z205" s="34">
        <f t="shared" si="301"/>
        <v>0</v>
      </c>
      <c r="AA205" s="34">
        <f t="shared" si="301"/>
        <v>0</v>
      </c>
      <c r="AB205" s="34">
        <f t="shared" si="301"/>
        <v>0</v>
      </c>
      <c r="AC205" s="94">
        <f t="shared" si="230"/>
        <v>18.069159586557713</v>
      </c>
      <c r="AD205" s="16"/>
      <c r="AE205" s="44"/>
    </row>
    <row r="206" spans="1:32">
      <c r="A206" s="16" t="s">
        <v>30</v>
      </c>
      <c r="B206" s="2" t="s">
        <v>31</v>
      </c>
      <c r="C206" s="34">
        <f>C207</f>
        <v>44228</v>
      </c>
      <c r="D206" s="34">
        <f t="shared" ref="D206:S207" si="302">D207</f>
        <v>44228</v>
      </c>
      <c r="E206" s="34">
        <f t="shared" si="302"/>
        <v>15852</v>
      </c>
      <c r="F206" s="34">
        <f t="shared" si="302"/>
        <v>28376</v>
      </c>
      <c r="G206" s="34">
        <f t="shared" si="302"/>
        <v>0</v>
      </c>
      <c r="H206" s="34">
        <f t="shared" si="302"/>
        <v>0</v>
      </c>
      <c r="I206" s="34">
        <f t="shared" si="302"/>
        <v>0</v>
      </c>
      <c r="J206" s="34">
        <f t="shared" si="302"/>
        <v>0</v>
      </c>
      <c r="K206" s="34">
        <f t="shared" si="302"/>
        <v>0</v>
      </c>
      <c r="L206" s="34">
        <f t="shared" si="302"/>
        <v>0</v>
      </c>
      <c r="M206" s="34">
        <f t="shared" si="302"/>
        <v>0</v>
      </c>
      <c r="N206" s="34">
        <f t="shared" si="302"/>
        <v>0</v>
      </c>
      <c r="O206" s="34">
        <f t="shared" si="302"/>
        <v>0</v>
      </c>
      <c r="P206" s="34">
        <f t="shared" si="302"/>
        <v>796</v>
      </c>
      <c r="Q206" s="34">
        <f t="shared" si="302"/>
        <v>796</v>
      </c>
      <c r="R206" s="34">
        <f t="shared" si="302"/>
        <v>0</v>
      </c>
      <c r="S206" s="34">
        <f t="shared" si="302"/>
        <v>796</v>
      </c>
      <c r="T206" s="34">
        <f t="shared" ref="G206:AB207" si="303">T207</f>
        <v>0</v>
      </c>
      <c r="U206" s="34">
        <f t="shared" si="303"/>
        <v>0</v>
      </c>
      <c r="V206" s="34">
        <f t="shared" si="303"/>
        <v>0</v>
      </c>
      <c r="W206" s="34">
        <f t="shared" si="303"/>
        <v>0</v>
      </c>
      <c r="X206" s="34">
        <f t="shared" si="303"/>
        <v>0</v>
      </c>
      <c r="Y206" s="34">
        <f t="shared" si="303"/>
        <v>0</v>
      </c>
      <c r="Z206" s="34">
        <f t="shared" si="303"/>
        <v>0</v>
      </c>
      <c r="AA206" s="34">
        <f t="shared" si="303"/>
        <v>0</v>
      </c>
      <c r="AB206" s="34">
        <f t="shared" si="303"/>
        <v>0</v>
      </c>
      <c r="AC206" s="94">
        <f t="shared" si="230"/>
        <v>1.7997648548430858</v>
      </c>
      <c r="AD206" s="16"/>
      <c r="AE206" s="44"/>
    </row>
    <row r="207" spans="1:32">
      <c r="A207" s="21" t="s">
        <v>52</v>
      </c>
      <c r="B207" s="56" t="s">
        <v>32</v>
      </c>
      <c r="C207" s="38">
        <f>C208</f>
        <v>44228</v>
      </c>
      <c r="D207" s="38">
        <f t="shared" si="302"/>
        <v>44228</v>
      </c>
      <c r="E207" s="38">
        <f t="shared" si="302"/>
        <v>15852</v>
      </c>
      <c r="F207" s="38">
        <f t="shared" si="302"/>
        <v>28376</v>
      </c>
      <c r="G207" s="38">
        <f t="shared" si="303"/>
        <v>0</v>
      </c>
      <c r="H207" s="38">
        <f t="shared" si="303"/>
        <v>0</v>
      </c>
      <c r="I207" s="38">
        <f t="shared" si="303"/>
        <v>0</v>
      </c>
      <c r="J207" s="38">
        <f t="shared" si="303"/>
        <v>0</v>
      </c>
      <c r="K207" s="38">
        <f t="shared" si="303"/>
        <v>0</v>
      </c>
      <c r="L207" s="38">
        <f t="shared" si="303"/>
        <v>0</v>
      </c>
      <c r="M207" s="38">
        <f t="shared" si="303"/>
        <v>0</v>
      </c>
      <c r="N207" s="38">
        <f t="shared" si="303"/>
        <v>0</v>
      </c>
      <c r="O207" s="38">
        <f t="shared" si="303"/>
        <v>0</v>
      </c>
      <c r="P207" s="38">
        <f t="shared" si="303"/>
        <v>796</v>
      </c>
      <c r="Q207" s="38">
        <f t="shared" si="303"/>
        <v>796</v>
      </c>
      <c r="R207" s="38">
        <f t="shared" si="303"/>
        <v>0</v>
      </c>
      <c r="S207" s="38">
        <f t="shared" si="303"/>
        <v>796</v>
      </c>
      <c r="T207" s="38">
        <f t="shared" si="303"/>
        <v>0</v>
      </c>
      <c r="U207" s="38">
        <f t="shared" si="303"/>
        <v>0</v>
      </c>
      <c r="V207" s="38">
        <f t="shared" si="303"/>
        <v>0</v>
      </c>
      <c r="W207" s="38">
        <f t="shared" si="303"/>
        <v>0</v>
      </c>
      <c r="X207" s="38">
        <f t="shared" si="303"/>
        <v>0</v>
      </c>
      <c r="Y207" s="38">
        <f t="shared" si="303"/>
        <v>0</v>
      </c>
      <c r="Z207" s="38">
        <f t="shared" si="303"/>
        <v>0</v>
      </c>
      <c r="AA207" s="38">
        <f t="shared" si="303"/>
        <v>0</v>
      </c>
      <c r="AB207" s="38">
        <f t="shared" si="303"/>
        <v>0</v>
      </c>
      <c r="AC207" s="100">
        <f t="shared" si="230"/>
        <v>1.7997648548430858</v>
      </c>
      <c r="AD207" s="31"/>
      <c r="AE207" s="51"/>
    </row>
    <row r="208" spans="1:32" ht="54">
      <c r="A208" s="3"/>
      <c r="B208" s="5" t="s">
        <v>176</v>
      </c>
      <c r="C208" s="39">
        <f t="shared" ref="C208" si="304">D208+I208</f>
        <v>44228</v>
      </c>
      <c r="D208" s="39">
        <f t="shared" ref="D208" si="305">SUM(E208:H208)</f>
        <v>44228</v>
      </c>
      <c r="E208" s="35">
        <v>15852</v>
      </c>
      <c r="F208" s="35">
        <v>28376</v>
      </c>
      <c r="G208" s="35"/>
      <c r="H208" s="35"/>
      <c r="I208" s="35"/>
      <c r="J208" s="35"/>
      <c r="K208" s="35"/>
      <c r="L208" s="35"/>
      <c r="M208" s="35"/>
      <c r="N208" s="35"/>
      <c r="O208" s="35"/>
      <c r="P208" s="35">
        <f t="shared" ref="P208" si="306">Q208+V208</f>
        <v>796</v>
      </c>
      <c r="Q208" s="39">
        <f t="shared" ref="Q208" si="307">R208+S208+T208+U208</f>
        <v>796</v>
      </c>
      <c r="R208" s="39"/>
      <c r="S208" s="272">
        <v>796</v>
      </c>
      <c r="T208" s="39"/>
      <c r="U208" s="39"/>
      <c r="V208" s="39"/>
      <c r="W208" s="39"/>
      <c r="X208" s="39"/>
      <c r="Y208" s="39"/>
      <c r="Z208" s="39"/>
      <c r="AA208" s="39"/>
      <c r="AB208" s="39"/>
      <c r="AC208" s="95">
        <f t="shared" si="230"/>
        <v>1.7997648548430858</v>
      </c>
      <c r="AD208" s="12" t="s">
        <v>259</v>
      </c>
      <c r="AE208" s="45"/>
      <c r="AF208">
        <v>1</v>
      </c>
    </row>
    <row r="209" spans="1:32">
      <c r="A209" s="16" t="s">
        <v>34</v>
      </c>
      <c r="B209" s="2" t="s">
        <v>35</v>
      </c>
      <c r="C209" s="34">
        <f>C210</f>
        <v>15637</v>
      </c>
      <c r="D209" s="34">
        <f t="shared" ref="D209:AB209" si="308">D210</f>
        <v>15637</v>
      </c>
      <c r="E209" s="34">
        <f t="shared" si="308"/>
        <v>0</v>
      </c>
      <c r="F209" s="34">
        <f t="shared" si="308"/>
        <v>15637</v>
      </c>
      <c r="G209" s="34">
        <f t="shared" si="308"/>
        <v>0</v>
      </c>
      <c r="H209" s="34">
        <f t="shared" si="308"/>
        <v>0</v>
      </c>
      <c r="I209" s="34">
        <f t="shared" si="308"/>
        <v>0</v>
      </c>
      <c r="J209" s="34">
        <f t="shared" si="308"/>
        <v>0</v>
      </c>
      <c r="K209" s="34">
        <f t="shared" si="308"/>
        <v>0</v>
      </c>
      <c r="L209" s="34">
        <f t="shared" si="308"/>
        <v>0</v>
      </c>
      <c r="M209" s="34">
        <f t="shared" si="308"/>
        <v>0</v>
      </c>
      <c r="N209" s="34">
        <f t="shared" si="308"/>
        <v>0</v>
      </c>
      <c r="O209" s="34">
        <f t="shared" si="308"/>
        <v>0</v>
      </c>
      <c r="P209" s="34">
        <f t="shared" si="308"/>
        <v>8410</v>
      </c>
      <c r="Q209" s="34">
        <f t="shared" si="308"/>
        <v>8410</v>
      </c>
      <c r="R209" s="34">
        <f t="shared" si="308"/>
        <v>0</v>
      </c>
      <c r="S209" s="34">
        <f t="shared" si="308"/>
        <v>8410</v>
      </c>
      <c r="T209" s="34">
        <f t="shared" si="308"/>
        <v>0</v>
      </c>
      <c r="U209" s="34">
        <f t="shared" si="308"/>
        <v>0</v>
      </c>
      <c r="V209" s="34">
        <f t="shared" si="308"/>
        <v>0</v>
      </c>
      <c r="W209" s="34">
        <f t="shared" si="308"/>
        <v>0</v>
      </c>
      <c r="X209" s="34">
        <f t="shared" si="308"/>
        <v>0</v>
      </c>
      <c r="Y209" s="34">
        <f t="shared" si="308"/>
        <v>0</v>
      </c>
      <c r="Z209" s="34">
        <f t="shared" si="308"/>
        <v>0</v>
      </c>
      <c r="AA209" s="34">
        <f t="shared" si="308"/>
        <v>0</v>
      </c>
      <c r="AB209" s="34">
        <f t="shared" si="308"/>
        <v>0</v>
      </c>
      <c r="AC209" s="94">
        <f t="shared" si="230"/>
        <v>53.782694890324237</v>
      </c>
      <c r="AD209" s="20">
        <v>0</v>
      </c>
      <c r="AE209" s="44">
        <v>0</v>
      </c>
    </row>
    <row r="210" spans="1:32">
      <c r="A210" s="21" t="s">
        <v>46</v>
      </c>
      <c r="B210" s="56" t="s">
        <v>33</v>
      </c>
      <c r="C210" s="38">
        <f>C211+C216+C217+C218</f>
        <v>15637</v>
      </c>
      <c r="D210" s="38">
        <f t="shared" ref="D210:O210" si="309">D211+D216+D217+D218</f>
        <v>15637</v>
      </c>
      <c r="E210" s="38">
        <f t="shared" si="309"/>
        <v>0</v>
      </c>
      <c r="F210" s="38">
        <f t="shared" si="309"/>
        <v>15637</v>
      </c>
      <c r="G210" s="38">
        <f t="shared" si="309"/>
        <v>0</v>
      </c>
      <c r="H210" s="38">
        <f t="shared" si="309"/>
        <v>0</v>
      </c>
      <c r="I210" s="38">
        <f t="shared" si="309"/>
        <v>0</v>
      </c>
      <c r="J210" s="38">
        <f t="shared" si="309"/>
        <v>0</v>
      </c>
      <c r="K210" s="38">
        <f t="shared" si="309"/>
        <v>0</v>
      </c>
      <c r="L210" s="38">
        <f t="shared" si="309"/>
        <v>0</v>
      </c>
      <c r="M210" s="38">
        <f t="shared" si="309"/>
        <v>0</v>
      </c>
      <c r="N210" s="38">
        <f t="shared" si="309"/>
        <v>0</v>
      </c>
      <c r="O210" s="38">
        <f t="shared" si="309"/>
        <v>0</v>
      </c>
      <c r="P210" s="38">
        <f t="shared" ref="P210:AB210" si="310">P211+P216+P217+P218</f>
        <v>8410</v>
      </c>
      <c r="Q210" s="38">
        <f t="shared" si="310"/>
        <v>8410</v>
      </c>
      <c r="R210" s="38">
        <f t="shared" si="310"/>
        <v>0</v>
      </c>
      <c r="S210" s="38">
        <f t="shared" si="310"/>
        <v>8410</v>
      </c>
      <c r="T210" s="38">
        <f t="shared" si="310"/>
        <v>0</v>
      </c>
      <c r="U210" s="38">
        <f t="shared" si="310"/>
        <v>0</v>
      </c>
      <c r="V210" s="38">
        <f t="shared" si="310"/>
        <v>0</v>
      </c>
      <c r="W210" s="38">
        <f t="shared" si="310"/>
        <v>0</v>
      </c>
      <c r="X210" s="38">
        <f t="shared" si="310"/>
        <v>0</v>
      </c>
      <c r="Y210" s="38">
        <f t="shared" si="310"/>
        <v>0</v>
      </c>
      <c r="Z210" s="38">
        <f t="shared" si="310"/>
        <v>0</v>
      </c>
      <c r="AA210" s="38">
        <f t="shared" si="310"/>
        <v>0</v>
      </c>
      <c r="AB210" s="38">
        <f t="shared" si="310"/>
        <v>0</v>
      </c>
      <c r="AC210" s="100">
        <f t="shared" si="230"/>
        <v>53.782694890324237</v>
      </c>
      <c r="AD210" s="50">
        <v>0</v>
      </c>
      <c r="AE210" s="51">
        <v>0</v>
      </c>
    </row>
    <row r="211" spans="1:32">
      <c r="A211" s="15">
        <v>1</v>
      </c>
      <c r="B211" s="2" t="s">
        <v>177</v>
      </c>
      <c r="C211" s="34">
        <f>SUM(C212:C215)</f>
        <v>8949</v>
      </c>
      <c r="D211" s="34">
        <f t="shared" ref="D211:O211" si="311">SUM(D212:D215)</f>
        <v>8949</v>
      </c>
      <c r="E211" s="34">
        <f t="shared" si="311"/>
        <v>0</v>
      </c>
      <c r="F211" s="34">
        <f t="shared" si="311"/>
        <v>8949</v>
      </c>
      <c r="G211" s="34">
        <f t="shared" si="311"/>
        <v>0</v>
      </c>
      <c r="H211" s="34">
        <f t="shared" si="311"/>
        <v>0</v>
      </c>
      <c r="I211" s="34">
        <f t="shared" si="311"/>
        <v>0</v>
      </c>
      <c r="J211" s="34">
        <f t="shared" si="311"/>
        <v>0</v>
      </c>
      <c r="K211" s="34">
        <f t="shared" si="311"/>
        <v>0</v>
      </c>
      <c r="L211" s="34">
        <f t="shared" si="311"/>
        <v>0</v>
      </c>
      <c r="M211" s="34">
        <f t="shared" si="311"/>
        <v>0</v>
      </c>
      <c r="N211" s="34">
        <f t="shared" si="311"/>
        <v>0</v>
      </c>
      <c r="O211" s="34">
        <f t="shared" si="311"/>
        <v>0</v>
      </c>
      <c r="P211" s="34">
        <f t="shared" ref="P211:AB211" si="312">SUM(P212:P215)</f>
        <v>3800</v>
      </c>
      <c r="Q211" s="34">
        <f t="shared" si="312"/>
        <v>3800</v>
      </c>
      <c r="R211" s="34">
        <f t="shared" si="312"/>
        <v>0</v>
      </c>
      <c r="S211" s="34">
        <f t="shared" si="312"/>
        <v>3800</v>
      </c>
      <c r="T211" s="34">
        <f t="shared" si="312"/>
        <v>0</v>
      </c>
      <c r="U211" s="34">
        <f t="shared" si="312"/>
        <v>0</v>
      </c>
      <c r="V211" s="34">
        <f t="shared" si="312"/>
        <v>0</v>
      </c>
      <c r="W211" s="34">
        <f t="shared" si="312"/>
        <v>0</v>
      </c>
      <c r="X211" s="34">
        <f t="shared" si="312"/>
        <v>0</v>
      </c>
      <c r="Y211" s="34">
        <f t="shared" si="312"/>
        <v>0</v>
      </c>
      <c r="Z211" s="34">
        <f t="shared" si="312"/>
        <v>0</v>
      </c>
      <c r="AA211" s="34">
        <f t="shared" si="312"/>
        <v>0</v>
      </c>
      <c r="AB211" s="34">
        <f t="shared" si="312"/>
        <v>0</v>
      </c>
      <c r="AC211" s="94">
        <f t="shared" si="230"/>
        <v>42.462845010615716</v>
      </c>
      <c r="AD211" s="20">
        <v>0</v>
      </c>
      <c r="AE211" s="44">
        <v>0</v>
      </c>
    </row>
    <row r="212" spans="1:32" ht="36">
      <c r="A212" s="17"/>
      <c r="B212" s="18" t="s">
        <v>178</v>
      </c>
      <c r="C212" s="36">
        <f t="shared" ref="C212:C217" si="313">D212+I212</f>
        <v>2812</v>
      </c>
      <c r="D212" s="36">
        <f t="shared" ref="D212:D217" si="314">SUM(E212:H212)</f>
        <v>2812</v>
      </c>
      <c r="E212" s="36"/>
      <c r="F212" s="36">
        <v>2812</v>
      </c>
      <c r="G212" s="36"/>
      <c r="H212" s="36"/>
      <c r="I212" s="36"/>
      <c r="J212" s="36"/>
      <c r="K212" s="36"/>
      <c r="L212" s="36"/>
      <c r="M212" s="36"/>
      <c r="N212" s="36"/>
      <c r="O212" s="36"/>
      <c r="P212" s="36">
        <f t="shared" ref="P212" si="315">Q212+V212</f>
        <v>827</v>
      </c>
      <c r="Q212" s="36">
        <f t="shared" ref="Q212" si="316">R212+S212+T212+U212</f>
        <v>827</v>
      </c>
      <c r="R212" s="36"/>
      <c r="S212" s="284">
        <v>827</v>
      </c>
      <c r="T212" s="36"/>
      <c r="U212" s="36"/>
      <c r="V212" s="36"/>
      <c r="W212" s="36"/>
      <c r="X212" s="36"/>
      <c r="Y212" s="36"/>
      <c r="Z212" s="36"/>
      <c r="AA212" s="36"/>
      <c r="AB212" s="36"/>
      <c r="AC212" s="95">
        <f t="shared" si="230"/>
        <v>29.409672830725462</v>
      </c>
      <c r="AD212" s="30" t="s">
        <v>313</v>
      </c>
      <c r="AE212" s="47"/>
      <c r="AF212">
        <v>1</v>
      </c>
    </row>
    <row r="213" spans="1:32" ht="36">
      <c r="A213" s="17"/>
      <c r="B213" s="18" t="s">
        <v>179</v>
      </c>
      <c r="C213" s="36">
        <f t="shared" si="313"/>
        <v>1436</v>
      </c>
      <c r="D213" s="36">
        <f t="shared" si="314"/>
        <v>1436</v>
      </c>
      <c r="E213" s="36"/>
      <c r="F213" s="36">
        <v>1436</v>
      </c>
      <c r="G213" s="36"/>
      <c r="H213" s="36"/>
      <c r="I213" s="36"/>
      <c r="J213" s="36"/>
      <c r="K213" s="36"/>
      <c r="L213" s="36"/>
      <c r="M213" s="36"/>
      <c r="N213" s="36"/>
      <c r="O213" s="36"/>
      <c r="P213" s="36">
        <f t="shared" ref="P213" si="317">Q213+V213</f>
        <v>496</v>
      </c>
      <c r="Q213" s="36">
        <f t="shared" ref="Q213" si="318">R213+S213+T213+U213</f>
        <v>496</v>
      </c>
      <c r="R213" s="36"/>
      <c r="S213" s="284">
        <v>496</v>
      </c>
      <c r="T213" s="36"/>
      <c r="U213" s="36"/>
      <c r="V213" s="36"/>
      <c r="W213" s="36"/>
      <c r="X213" s="36"/>
      <c r="Y213" s="36"/>
      <c r="Z213" s="36"/>
      <c r="AA213" s="36"/>
      <c r="AB213" s="36"/>
      <c r="AC213" s="95">
        <f t="shared" si="230"/>
        <v>34.540389972144844</v>
      </c>
      <c r="AD213" s="30" t="s">
        <v>264</v>
      </c>
      <c r="AE213" s="47"/>
      <c r="AF213">
        <v>1</v>
      </c>
    </row>
    <row r="214" spans="1:32" ht="54">
      <c r="A214" s="17"/>
      <c r="B214" s="18" t="s">
        <v>300</v>
      </c>
      <c r="C214" s="36">
        <f t="shared" si="313"/>
        <v>2989</v>
      </c>
      <c r="D214" s="36">
        <f t="shared" si="314"/>
        <v>2989</v>
      </c>
      <c r="E214" s="36"/>
      <c r="F214" s="36">
        <v>2989</v>
      </c>
      <c r="G214" s="36"/>
      <c r="H214" s="36"/>
      <c r="I214" s="36"/>
      <c r="J214" s="36"/>
      <c r="K214" s="36"/>
      <c r="L214" s="36"/>
      <c r="M214" s="36"/>
      <c r="N214" s="36"/>
      <c r="O214" s="36"/>
      <c r="P214" s="36">
        <f t="shared" ref="P214" si="319">Q214+V214</f>
        <v>1952</v>
      </c>
      <c r="Q214" s="36">
        <f t="shared" ref="Q214" si="320">R214+S214+T214+U214</f>
        <v>1952</v>
      </c>
      <c r="R214" s="36"/>
      <c r="S214" s="284">
        <v>1952</v>
      </c>
      <c r="T214" s="36"/>
      <c r="U214" s="36"/>
      <c r="V214" s="36"/>
      <c r="W214" s="36"/>
      <c r="X214" s="36"/>
      <c r="Y214" s="36"/>
      <c r="Z214" s="36"/>
      <c r="AA214" s="36"/>
      <c r="AB214" s="36"/>
      <c r="AC214" s="95">
        <f t="shared" si="230"/>
        <v>65.306122448979593</v>
      </c>
      <c r="AD214" s="30" t="s">
        <v>262</v>
      </c>
      <c r="AE214" s="47"/>
      <c r="AF214">
        <v>1</v>
      </c>
    </row>
    <row r="215" spans="1:32" ht="54">
      <c r="A215" s="17"/>
      <c r="B215" s="18" t="s">
        <v>301</v>
      </c>
      <c r="C215" s="36">
        <f t="shared" si="313"/>
        <v>1712</v>
      </c>
      <c r="D215" s="36">
        <f t="shared" si="314"/>
        <v>1712</v>
      </c>
      <c r="E215" s="36"/>
      <c r="F215" s="36">
        <v>1712</v>
      </c>
      <c r="G215" s="36"/>
      <c r="H215" s="36"/>
      <c r="I215" s="36"/>
      <c r="J215" s="36"/>
      <c r="K215" s="36"/>
      <c r="L215" s="36"/>
      <c r="M215" s="36"/>
      <c r="N215" s="36"/>
      <c r="O215" s="36"/>
      <c r="P215" s="36">
        <f t="shared" ref="P215:P216" si="321">Q215+V215</f>
        <v>525</v>
      </c>
      <c r="Q215" s="36">
        <f t="shared" ref="Q215:Q216" si="322">R215+S215+T215+U215</f>
        <v>525</v>
      </c>
      <c r="R215" s="36"/>
      <c r="S215" s="284">
        <v>525</v>
      </c>
      <c r="T215" s="36"/>
      <c r="U215" s="36"/>
      <c r="V215" s="36"/>
      <c r="W215" s="36"/>
      <c r="X215" s="36"/>
      <c r="Y215" s="36"/>
      <c r="Z215" s="36"/>
      <c r="AA215" s="36"/>
      <c r="AB215" s="36"/>
      <c r="AC215" s="95">
        <f t="shared" si="230"/>
        <v>30.665887850467289</v>
      </c>
      <c r="AD215" s="30" t="s">
        <v>262</v>
      </c>
      <c r="AE215" s="47"/>
      <c r="AF215">
        <v>1</v>
      </c>
    </row>
    <row r="216" spans="1:32" ht="54">
      <c r="A216" s="12">
        <v>2</v>
      </c>
      <c r="B216" s="5" t="s">
        <v>180</v>
      </c>
      <c r="C216" s="39">
        <f t="shared" si="313"/>
        <v>3147</v>
      </c>
      <c r="D216" s="39">
        <f t="shared" si="314"/>
        <v>3147</v>
      </c>
      <c r="E216" s="35"/>
      <c r="F216" s="35">
        <v>3147</v>
      </c>
      <c r="G216" s="35"/>
      <c r="H216" s="35"/>
      <c r="I216" s="35"/>
      <c r="J216" s="35"/>
      <c r="K216" s="35"/>
      <c r="L216" s="35"/>
      <c r="M216" s="35"/>
      <c r="N216" s="35"/>
      <c r="O216" s="35"/>
      <c r="P216" s="35">
        <f t="shared" si="321"/>
        <v>1311</v>
      </c>
      <c r="Q216" s="39">
        <f t="shared" si="322"/>
        <v>1311</v>
      </c>
      <c r="R216" s="39"/>
      <c r="S216" s="272">
        <v>1311</v>
      </c>
      <c r="T216" s="39"/>
      <c r="U216" s="39"/>
      <c r="V216" s="39"/>
      <c r="W216" s="39"/>
      <c r="X216" s="39"/>
      <c r="Y216" s="39"/>
      <c r="Z216" s="39"/>
      <c r="AA216" s="39"/>
      <c r="AB216" s="39"/>
      <c r="AC216" s="95">
        <f t="shared" si="230"/>
        <v>41.658722592945665</v>
      </c>
      <c r="AD216" s="12" t="s">
        <v>262</v>
      </c>
      <c r="AE216" s="45"/>
      <c r="AF216">
        <v>1</v>
      </c>
    </row>
    <row r="217" spans="1:32" ht="36">
      <c r="A217" s="12">
        <v>3</v>
      </c>
      <c r="B217" s="5" t="s">
        <v>181</v>
      </c>
      <c r="C217" s="39">
        <f t="shared" si="313"/>
        <v>3175</v>
      </c>
      <c r="D217" s="39">
        <f t="shared" si="314"/>
        <v>3175</v>
      </c>
      <c r="E217" s="35"/>
      <c r="F217" s="35">
        <v>3175</v>
      </c>
      <c r="G217" s="35"/>
      <c r="H217" s="35"/>
      <c r="I217" s="35"/>
      <c r="J217" s="35"/>
      <c r="K217" s="35"/>
      <c r="L217" s="35"/>
      <c r="M217" s="35"/>
      <c r="N217" s="35"/>
      <c r="O217" s="35"/>
      <c r="P217" s="35">
        <f t="shared" ref="P217" si="323">Q217+V217</f>
        <v>2933</v>
      </c>
      <c r="Q217" s="39">
        <f t="shared" ref="Q217" si="324">R217+S217+T217+U217</f>
        <v>2933</v>
      </c>
      <c r="R217" s="39"/>
      <c r="S217" s="272">
        <v>2933</v>
      </c>
      <c r="T217" s="39"/>
      <c r="U217" s="39"/>
      <c r="V217" s="39"/>
      <c r="W217" s="39"/>
      <c r="X217" s="39"/>
      <c r="Y217" s="39"/>
      <c r="Z217" s="39"/>
      <c r="AA217" s="39"/>
      <c r="AB217" s="39"/>
      <c r="AC217" s="95">
        <f t="shared" si="230"/>
        <v>92.377952755905511</v>
      </c>
      <c r="AD217" s="12" t="s">
        <v>267</v>
      </c>
      <c r="AE217" s="45"/>
      <c r="AF217">
        <v>1</v>
      </c>
    </row>
    <row r="218" spans="1:32" ht="34.799999999999997">
      <c r="A218" s="16">
        <v>4</v>
      </c>
      <c r="B218" s="2" t="s">
        <v>182</v>
      </c>
      <c r="C218" s="34">
        <f>C219</f>
        <v>366</v>
      </c>
      <c r="D218" s="34">
        <f t="shared" ref="D218:AB218" si="325">D219</f>
        <v>366</v>
      </c>
      <c r="E218" s="34">
        <f t="shared" si="325"/>
        <v>0</v>
      </c>
      <c r="F218" s="34">
        <f t="shared" si="325"/>
        <v>366</v>
      </c>
      <c r="G218" s="34">
        <f t="shared" si="325"/>
        <v>0</v>
      </c>
      <c r="H218" s="34">
        <f t="shared" si="325"/>
        <v>0</v>
      </c>
      <c r="I218" s="34">
        <f t="shared" si="325"/>
        <v>0</v>
      </c>
      <c r="J218" s="34">
        <f t="shared" si="325"/>
        <v>0</v>
      </c>
      <c r="K218" s="34">
        <f t="shared" si="325"/>
        <v>0</v>
      </c>
      <c r="L218" s="34">
        <f t="shared" si="325"/>
        <v>0</v>
      </c>
      <c r="M218" s="34">
        <f t="shared" si="325"/>
        <v>0</v>
      </c>
      <c r="N218" s="34">
        <f t="shared" si="325"/>
        <v>0</v>
      </c>
      <c r="O218" s="34">
        <f t="shared" si="325"/>
        <v>0</v>
      </c>
      <c r="P218" s="34">
        <f t="shared" si="325"/>
        <v>366</v>
      </c>
      <c r="Q218" s="34">
        <f t="shared" si="325"/>
        <v>366</v>
      </c>
      <c r="R218" s="34">
        <f t="shared" si="325"/>
        <v>0</v>
      </c>
      <c r="S218" s="34">
        <f t="shared" si="325"/>
        <v>366</v>
      </c>
      <c r="T218" s="34">
        <f t="shared" si="325"/>
        <v>0</v>
      </c>
      <c r="U218" s="34">
        <f t="shared" si="325"/>
        <v>0</v>
      </c>
      <c r="V218" s="34">
        <f t="shared" si="325"/>
        <v>0</v>
      </c>
      <c r="W218" s="34">
        <f t="shared" si="325"/>
        <v>0</v>
      </c>
      <c r="X218" s="34">
        <f t="shared" si="325"/>
        <v>0</v>
      </c>
      <c r="Y218" s="34">
        <f t="shared" si="325"/>
        <v>0</v>
      </c>
      <c r="Z218" s="34">
        <f t="shared" si="325"/>
        <v>0</v>
      </c>
      <c r="AA218" s="34">
        <f t="shared" si="325"/>
        <v>0</v>
      </c>
      <c r="AB218" s="34">
        <f t="shared" si="325"/>
        <v>0</v>
      </c>
      <c r="AC218" s="95">
        <f t="shared" si="230"/>
        <v>100</v>
      </c>
      <c r="AD218" s="16"/>
      <c r="AE218" s="44">
        <v>0</v>
      </c>
    </row>
    <row r="219" spans="1:32" ht="54">
      <c r="A219" s="17"/>
      <c r="B219" s="18" t="s">
        <v>183</v>
      </c>
      <c r="C219" s="36">
        <f t="shared" ref="C219" si="326">D219+I219</f>
        <v>366</v>
      </c>
      <c r="D219" s="36">
        <f t="shared" ref="D219" si="327">SUM(E219:H219)</f>
        <v>366</v>
      </c>
      <c r="E219" s="36"/>
      <c r="F219" s="36">
        <v>366</v>
      </c>
      <c r="G219" s="36"/>
      <c r="H219" s="36"/>
      <c r="I219" s="36"/>
      <c r="J219" s="36"/>
      <c r="K219" s="36"/>
      <c r="L219" s="36"/>
      <c r="M219" s="36"/>
      <c r="N219" s="36"/>
      <c r="O219" s="36"/>
      <c r="P219" s="36">
        <f t="shared" ref="P219" si="328">Q219+V219</f>
        <v>366</v>
      </c>
      <c r="Q219" s="36">
        <f t="shared" ref="Q219" si="329">R219+S219+T219+U219</f>
        <v>366</v>
      </c>
      <c r="R219" s="36"/>
      <c r="S219" s="284">
        <v>366</v>
      </c>
      <c r="T219" s="36"/>
      <c r="U219" s="36"/>
      <c r="V219" s="36"/>
      <c r="W219" s="36"/>
      <c r="X219" s="36"/>
      <c r="Y219" s="36"/>
      <c r="Z219" s="36"/>
      <c r="AA219" s="36"/>
      <c r="AB219" s="36"/>
      <c r="AC219" s="95">
        <f t="shared" si="230"/>
        <v>100</v>
      </c>
      <c r="AD219" s="30" t="s">
        <v>262</v>
      </c>
      <c r="AE219" s="47"/>
      <c r="AF219">
        <v>1</v>
      </c>
    </row>
    <row r="220" spans="1:32">
      <c r="A220" s="15" t="s">
        <v>36</v>
      </c>
      <c r="B220" s="2" t="s">
        <v>37</v>
      </c>
      <c r="C220" s="34">
        <f>C221</f>
        <v>14051</v>
      </c>
      <c r="D220" s="34">
        <f t="shared" ref="D220:AB220" si="330">D221</f>
        <v>14051</v>
      </c>
      <c r="E220" s="34">
        <f t="shared" si="330"/>
        <v>0</v>
      </c>
      <c r="F220" s="34">
        <f t="shared" si="330"/>
        <v>14051</v>
      </c>
      <c r="G220" s="34">
        <f t="shared" si="330"/>
        <v>0</v>
      </c>
      <c r="H220" s="34">
        <f t="shared" si="330"/>
        <v>0</v>
      </c>
      <c r="I220" s="34">
        <f t="shared" si="330"/>
        <v>0</v>
      </c>
      <c r="J220" s="34">
        <f t="shared" si="330"/>
        <v>0</v>
      </c>
      <c r="K220" s="34">
        <f t="shared" si="330"/>
        <v>0</v>
      </c>
      <c r="L220" s="34">
        <f t="shared" si="330"/>
        <v>0</v>
      </c>
      <c r="M220" s="34">
        <f t="shared" si="330"/>
        <v>0</v>
      </c>
      <c r="N220" s="34">
        <f t="shared" si="330"/>
        <v>0</v>
      </c>
      <c r="O220" s="34">
        <f t="shared" si="330"/>
        <v>0</v>
      </c>
      <c r="P220" s="34">
        <f t="shared" si="330"/>
        <v>4150</v>
      </c>
      <c r="Q220" s="34">
        <f t="shared" si="330"/>
        <v>4150</v>
      </c>
      <c r="R220" s="34">
        <f t="shared" si="330"/>
        <v>0</v>
      </c>
      <c r="S220" s="34">
        <f t="shared" si="330"/>
        <v>4150</v>
      </c>
      <c r="T220" s="34">
        <f t="shared" si="330"/>
        <v>0</v>
      </c>
      <c r="U220" s="34">
        <f t="shared" si="330"/>
        <v>0</v>
      </c>
      <c r="V220" s="34">
        <f t="shared" si="330"/>
        <v>0</v>
      </c>
      <c r="W220" s="34">
        <f t="shared" si="330"/>
        <v>0</v>
      </c>
      <c r="X220" s="34">
        <f t="shared" si="330"/>
        <v>0</v>
      </c>
      <c r="Y220" s="34">
        <f t="shared" si="330"/>
        <v>0</v>
      </c>
      <c r="Z220" s="34">
        <f t="shared" si="330"/>
        <v>0</v>
      </c>
      <c r="AA220" s="34">
        <f t="shared" si="330"/>
        <v>0</v>
      </c>
      <c r="AB220" s="34">
        <f t="shared" si="330"/>
        <v>0</v>
      </c>
      <c r="AC220" s="94">
        <f t="shared" si="230"/>
        <v>29.535264393993309</v>
      </c>
      <c r="AD220" s="16"/>
      <c r="AE220" s="44"/>
    </row>
    <row r="221" spans="1:32">
      <c r="A221" s="21" t="s">
        <v>46</v>
      </c>
      <c r="B221" s="56" t="s">
        <v>33</v>
      </c>
      <c r="C221" s="38">
        <f>C222+C224</f>
        <v>14051</v>
      </c>
      <c r="D221" s="38">
        <f t="shared" ref="D221:N221" si="331">D222+D224</f>
        <v>14051</v>
      </c>
      <c r="E221" s="38">
        <f t="shared" si="331"/>
        <v>0</v>
      </c>
      <c r="F221" s="38">
        <f t="shared" si="331"/>
        <v>14051</v>
      </c>
      <c r="G221" s="38">
        <f t="shared" si="331"/>
        <v>0</v>
      </c>
      <c r="H221" s="38">
        <f t="shared" si="331"/>
        <v>0</v>
      </c>
      <c r="I221" s="38">
        <f t="shared" si="331"/>
        <v>0</v>
      </c>
      <c r="J221" s="38">
        <f t="shared" si="331"/>
        <v>0</v>
      </c>
      <c r="K221" s="38">
        <f t="shared" si="331"/>
        <v>0</v>
      </c>
      <c r="L221" s="38">
        <f t="shared" si="331"/>
        <v>0</v>
      </c>
      <c r="M221" s="38">
        <f t="shared" si="331"/>
        <v>0</v>
      </c>
      <c r="N221" s="38">
        <f t="shared" si="331"/>
        <v>0</v>
      </c>
      <c r="O221" s="38">
        <f t="shared" ref="O221:AB221" si="332">O222+O224</f>
        <v>0</v>
      </c>
      <c r="P221" s="38">
        <f t="shared" si="332"/>
        <v>4150</v>
      </c>
      <c r="Q221" s="38">
        <f t="shared" si="332"/>
        <v>4150</v>
      </c>
      <c r="R221" s="38">
        <f t="shared" si="332"/>
        <v>0</v>
      </c>
      <c r="S221" s="38">
        <f t="shared" si="332"/>
        <v>4150</v>
      </c>
      <c r="T221" s="38">
        <f t="shared" si="332"/>
        <v>0</v>
      </c>
      <c r="U221" s="38">
        <f t="shared" si="332"/>
        <v>0</v>
      </c>
      <c r="V221" s="38">
        <f t="shared" si="332"/>
        <v>0</v>
      </c>
      <c r="W221" s="38">
        <f t="shared" si="332"/>
        <v>0</v>
      </c>
      <c r="X221" s="38">
        <f t="shared" si="332"/>
        <v>0</v>
      </c>
      <c r="Y221" s="38">
        <f t="shared" si="332"/>
        <v>0</v>
      </c>
      <c r="Z221" s="38">
        <f t="shared" si="332"/>
        <v>0</v>
      </c>
      <c r="AA221" s="38">
        <f t="shared" si="332"/>
        <v>0</v>
      </c>
      <c r="AB221" s="38">
        <f t="shared" si="332"/>
        <v>0</v>
      </c>
      <c r="AC221" s="100">
        <f t="shared" si="230"/>
        <v>29.535264393993309</v>
      </c>
      <c r="AD221" s="31">
        <v>0</v>
      </c>
      <c r="AE221" s="51">
        <v>0</v>
      </c>
    </row>
    <row r="222" spans="1:32">
      <c r="A222" s="15">
        <v>1</v>
      </c>
      <c r="B222" s="2" t="s">
        <v>177</v>
      </c>
      <c r="C222" s="34">
        <f>C223</f>
        <v>3999</v>
      </c>
      <c r="D222" s="34">
        <f t="shared" ref="D222:AB222" si="333">D223</f>
        <v>3999</v>
      </c>
      <c r="E222" s="34">
        <f t="shared" si="333"/>
        <v>0</v>
      </c>
      <c r="F222" s="34">
        <f t="shared" si="333"/>
        <v>3999</v>
      </c>
      <c r="G222" s="34">
        <f t="shared" si="333"/>
        <v>0</v>
      </c>
      <c r="H222" s="34">
        <f t="shared" si="333"/>
        <v>0</v>
      </c>
      <c r="I222" s="34">
        <f t="shared" si="333"/>
        <v>0</v>
      </c>
      <c r="J222" s="34">
        <f t="shared" si="333"/>
        <v>0</v>
      </c>
      <c r="K222" s="34">
        <f t="shared" si="333"/>
        <v>0</v>
      </c>
      <c r="L222" s="34">
        <f t="shared" si="333"/>
        <v>0</v>
      </c>
      <c r="M222" s="34">
        <f t="shared" si="333"/>
        <v>0</v>
      </c>
      <c r="N222" s="34">
        <f t="shared" si="333"/>
        <v>0</v>
      </c>
      <c r="O222" s="34">
        <f t="shared" si="333"/>
        <v>0</v>
      </c>
      <c r="P222" s="34">
        <f t="shared" si="333"/>
        <v>2336</v>
      </c>
      <c r="Q222" s="34">
        <f t="shared" si="333"/>
        <v>2336</v>
      </c>
      <c r="R222" s="34">
        <f t="shared" si="333"/>
        <v>0</v>
      </c>
      <c r="S222" s="34">
        <f t="shared" si="333"/>
        <v>2336</v>
      </c>
      <c r="T222" s="34">
        <f t="shared" si="333"/>
        <v>0</v>
      </c>
      <c r="U222" s="34">
        <f t="shared" si="333"/>
        <v>0</v>
      </c>
      <c r="V222" s="34">
        <f t="shared" si="333"/>
        <v>0</v>
      </c>
      <c r="W222" s="34">
        <f t="shared" si="333"/>
        <v>0</v>
      </c>
      <c r="X222" s="34">
        <f t="shared" si="333"/>
        <v>0</v>
      </c>
      <c r="Y222" s="34">
        <f t="shared" si="333"/>
        <v>0</v>
      </c>
      <c r="Z222" s="34">
        <f t="shared" si="333"/>
        <v>0</v>
      </c>
      <c r="AA222" s="34">
        <f t="shared" si="333"/>
        <v>0</v>
      </c>
      <c r="AB222" s="34">
        <f t="shared" si="333"/>
        <v>0</v>
      </c>
      <c r="AC222" s="94">
        <f t="shared" si="230"/>
        <v>58.414603650912731</v>
      </c>
      <c r="AD222" s="16"/>
      <c r="AE222" s="44">
        <v>0</v>
      </c>
    </row>
    <row r="223" spans="1:32" ht="36">
      <c r="A223" s="17"/>
      <c r="B223" s="18" t="s">
        <v>184</v>
      </c>
      <c r="C223" s="36">
        <f t="shared" ref="C223" si="334">D223+I223</f>
        <v>3999</v>
      </c>
      <c r="D223" s="36">
        <f t="shared" ref="D223" si="335">SUM(E223:H223)</f>
        <v>3999</v>
      </c>
      <c r="E223" s="36"/>
      <c r="F223" s="36">
        <v>3999</v>
      </c>
      <c r="G223" s="36"/>
      <c r="H223" s="36"/>
      <c r="I223" s="36"/>
      <c r="J223" s="36"/>
      <c r="K223" s="36"/>
      <c r="L223" s="36"/>
      <c r="M223" s="36"/>
      <c r="N223" s="36"/>
      <c r="O223" s="36"/>
      <c r="P223" s="36">
        <f t="shared" ref="P223" si="336">Q223+V223</f>
        <v>2336</v>
      </c>
      <c r="Q223" s="36">
        <f t="shared" ref="Q223" si="337">R223+S223+T223+U223</f>
        <v>2336</v>
      </c>
      <c r="R223" s="36"/>
      <c r="S223" s="284">
        <v>2336</v>
      </c>
      <c r="T223" s="36"/>
      <c r="U223" s="36"/>
      <c r="V223" s="36"/>
      <c r="W223" s="36"/>
      <c r="X223" s="36"/>
      <c r="Y223" s="36"/>
      <c r="Z223" s="36"/>
      <c r="AA223" s="36"/>
      <c r="AB223" s="36"/>
      <c r="AC223" s="95">
        <f t="shared" si="230"/>
        <v>58.414603650912731</v>
      </c>
      <c r="AD223" s="30" t="s">
        <v>268</v>
      </c>
      <c r="AE223" s="47"/>
      <c r="AF223">
        <v>1</v>
      </c>
    </row>
    <row r="224" spans="1:32" ht="45.75" customHeight="1">
      <c r="A224" s="16">
        <v>2</v>
      </c>
      <c r="B224" s="2" t="s">
        <v>182</v>
      </c>
      <c r="C224" s="34">
        <f>SUM(C225:C226)</f>
        <v>10052</v>
      </c>
      <c r="D224" s="34">
        <f t="shared" ref="D224:AB224" si="338">SUM(D225:D226)</f>
        <v>10052</v>
      </c>
      <c r="E224" s="34">
        <f t="shared" si="338"/>
        <v>0</v>
      </c>
      <c r="F224" s="34">
        <f t="shared" si="338"/>
        <v>10052</v>
      </c>
      <c r="G224" s="34">
        <f t="shared" si="338"/>
        <v>0</v>
      </c>
      <c r="H224" s="34">
        <f t="shared" si="338"/>
        <v>0</v>
      </c>
      <c r="I224" s="34">
        <f t="shared" si="338"/>
        <v>0</v>
      </c>
      <c r="J224" s="34">
        <f t="shared" si="338"/>
        <v>0</v>
      </c>
      <c r="K224" s="34">
        <f t="shared" si="338"/>
        <v>0</v>
      </c>
      <c r="L224" s="34">
        <f t="shared" si="338"/>
        <v>0</v>
      </c>
      <c r="M224" s="34">
        <f t="shared" si="338"/>
        <v>0</v>
      </c>
      <c r="N224" s="34">
        <f t="shared" si="338"/>
        <v>0</v>
      </c>
      <c r="O224" s="34">
        <f t="shared" si="338"/>
        <v>0</v>
      </c>
      <c r="P224" s="34">
        <f t="shared" si="338"/>
        <v>1814</v>
      </c>
      <c r="Q224" s="34">
        <f t="shared" si="338"/>
        <v>1814</v>
      </c>
      <c r="R224" s="34">
        <f t="shared" si="338"/>
        <v>0</v>
      </c>
      <c r="S224" s="34">
        <f t="shared" si="338"/>
        <v>1814</v>
      </c>
      <c r="T224" s="34">
        <f t="shared" si="338"/>
        <v>0</v>
      </c>
      <c r="U224" s="34">
        <f t="shared" si="338"/>
        <v>0</v>
      </c>
      <c r="V224" s="34">
        <f t="shared" si="338"/>
        <v>0</v>
      </c>
      <c r="W224" s="34">
        <f t="shared" si="338"/>
        <v>0</v>
      </c>
      <c r="X224" s="34">
        <f t="shared" si="338"/>
        <v>0</v>
      </c>
      <c r="Y224" s="34">
        <f t="shared" si="338"/>
        <v>0</v>
      </c>
      <c r="Z224" s="34">
        <f t="shared" si="338"/>
        <v>0</v>
      </c>
      <c r="AA224" s="34">
        <f t="shared" si="338"/>
        <v>0</v>
      </c>
      <c r="AB224" s="34">
        <f t="shared" si="338"/>
        <v>0</v>
      </c>
      <c r="AC224" s="94">
        <f t="shared" si="230"/>
        <v>18.04615996816554</v>
      </c>
      <c r="AD224" s="16"/>
      <c r="AE224" s="44"/>
    </row>
    <row r="225" spans="1:32" ht="72">
      <c r="A225" s="30"/>
      <c r="B225" s="18" t="s">
        <v>288</v>
      </c>
      <c r="C225" s="36">
        <f t="shared" ref="C225:C226" si="339">D225+I225</f>
        <v>8052</v>
      </c>
      <c r="D225" s="36">
        <f t="shared" ref="D225:D226" si="340">SUM(E225:H225)</f>
        <v>8052</v>
      </c>
      <c r="E225" s="36"/>
      <c r="F225" s="36">
        <v>8052</v>
      </c>
      <c r="G225" s="36"/>
      <c r="H225" s="36"/>
      <c r="I225" s="36"/>
      <c r="J225" s="36"/>
      <c r="K225" s="36"/>
      <c r="L225" s="36"/>
      <c r="M225" s="36"/>
      <c r="N225" s="36"/>
      <c r="O225" s="36"/>
      <c r="P225" s="36">
        <f t="shared" ref="P225:P226" si="341">Q225+V225</f>
        <v>1814</v>
      </c>
      <c r="Q225" s="36">
        <f t="shared" ref="Q225:Q226" si="342">R225+S225+T225+U225</f>
        <v>1814</v>
      </c>
      <c r="R225" s="36"/>
      <c r="S225" s="284">
        <v>1814</v>
      </c>
      <c r="T225" s="36"/>
      <c r="U225" s="36"/>
      <c r="V225" s="36"/>
      <c r="W225" s="36"/>
      <c r="X225" s="36"/>
      <c r="Y225" s="36"/>
      <c r="Z225" s="36"/>
      <c r="AA225" s="36"/>
      <c r="AB225" s="36"/>
      <c r="AC225" s="95">
        <f t="shared" si="230"/>
        <v>22.528564331843022</v>
      </c>
      <c r="AD225" s="30" t="s">
        <v>268</v>
      </c>
      <c r="AE225" s="30" t="s">
        <v>270</v>
      </c>
      <c r="AF225">
        <v>1</v>
      </c>
    </row>
    <row r="226" spans="1:32" ht="36">
      <c r="A226" s="30"/>
      <c r="B226" s="18" t="s">
        <v>289</v>
      </c>
      <c r="C226" s="36">
        <f t="shared" si="339"/>
        <v>2000</v>
      </c>
      <c r="D226" s="36">
        <f t="shared" si="340"/>
        <v>2000</v>
      </c>
      <c r="E226" s="36"/>
      <c r="F226" s="36">
        <v>2000</v>
      </c>
      <c r="G226" s="36"/>
      <c r="H226" s="36"/>
      <c r="I226" s="36"/>
      <c r="J226" s="36"/>
      <c r="K226" s="36"/>
      <c r="L226" s="36"/>
      <c r="M226" s="36"/>
      <c r="N226" s="36"/>
      <c r="O226" s="36"/>
      <c r="P226" s="36">
        <f t="shared" si="341"/>
        <v>0</v>
      </c>
      <c r="Q226" s="36">
        <f t="shared" si="342"/>
        <v>0</v>
      </c>
      <c r="R226" s="36"/>
      <c r="S226" s="36"/>
      <c r="T226" s="36"/>
      <c r="U226" s="36"/>
      <c r="V226" s="36"/>
      <c r="W226" s="36"/>
      <c r="X226" s="36"/>
      <c r="Y226" s="36"/>
      <c r="Z226" s="36"/>
      <c r="AA226" s="36"/>
      <c r="AB226" s="36"/>
      <c r="AC226" s="95">
        <f t="shared" si="230"/>
        <v>0</v>
      </c>
      <c r="AD226" s="30" t="s">
        <v>265</v>
      </c>
      <c r="AE226" s="47"/>
      <c r="AF226">
        <v>1</v>
      </c>
    </row>
    <row r="227" spans="1:32">
      <c r="A227" s="24" t="s">
        <v>291</v>
      </c>
      <c r="B227" s="25" t="s">
        <v>185</v>
      </c>
      <c r="C227" s="37">
        <f>C228+C250+C287+C298+C303+C314</f>
        <v>5404858</v>
      </c>
      <c r="D227" s="37">
        <f t="shared" ref="D227:O227" si="343">D228+D250+D287+D298+D303+D314</f>
        <v>1277498</v>
      </c>
      <c r="E227" s="37">
        <f t="shared" si="343"/>
        <v>575726</v>
      </c>
      <c r="F227" s="37">
        <f t="shared" si="343"/>
        <v>701772</v>
      </c>
      <c r="G227" s="37">
        <f t="shared" si="343"/>
        <v>0</v>
      </c>
      <c r="H227" s="37">
        <f t="shared" si="343"/>
        <v>0</v>
      </c>
      <c r="I227" s="37">
        <f t="shared" si="343"/>
        <v>4127360</v>
      </c>
      <c r="J227" s="37">
        <f t="shared" si="343"/>
        <v>4127360</v>
      </c>
      <c r="K227" s="37">
        <f t="shared" si="343"/>
        <v>4127360</v>
      </c>
      <c r="L227" s="37">
        <f t="shared" si="343"/>
        <v>0</v>
      </c>
      <c r="M227" s="37">
        <f t="shared" si="343"/>
        <v>0</v>
      </c>
      <c r="N227" s="37">
        <f t="shared" si="343"/>
        <v>0</v>
      </c>
      <c r="O227" s="37">
        <f t="shared" si="343"/>
        <v>0</v>
      </c>
      <c r="P227" s="37">
        <f t="shared" ref="P227:AB227" si="344">P228+P250+P287+P298+P303+P314</f>
        <v>2341113</v>
      </c>
      <c r="Q227" s="37">
        <f t="shared" si="344"/>
        <v>444648</v>
      </c>
      <c r="R227" s="37">
        <f t="shared" si="344"/>
        <v>95847</v>
      </c>
      <c r="S227" s="37">
        <f t="shared" si="344"/>
        <v>348801</v>
      </c>
      <c r="T227" s="37">
        <f t="shared" si="344"/>
        <v>0</v>
      </c>
      <c r="U227" s="37">
        <f t="shared" si="344"/>
        <v>0</v>
      </c>
      <c r="V227" s="37">
        <f t="shared" si="344"/>
        <v>1896465</v>
      </c>
      <c r="W227" s="37">
        <f t="shared" si="344"/>
        <v>1896465</v>
      </c>
      <c r="X227" s="37">
        <f t="shared" si="344"/>
        <v>1896465</v>
      </c>
      <c r="Y227" s="37">
        <f t="shared" si="344"/>
        <v>0</v>
      </c>
      <c r="Z227" s="37">
        <f t="shared" si="344"/>
        <v>0</v>
      </c>
      <c r="AA227" s="37">
        <f t="shared" si="344"/>
        <v>0</v>
      </c>
      <c r="AB227" s="37">
        <f t="shared" si="344"/>
        <v>0</v>
      </c>
      <c r="AC227" s="97">
        <f t="shared" ref="AC227:AC290" si="345">P227/C227*100</f>
        <v>43.314977007721573</v>
      </c>
      <c r="AD227" s="48">
        <v>0</v>
      </c>
      <c r="AE227" s="49">
        <v>0</v>
      </c>
    </row>
    <row r="228" spans="1:32" ht="34.799999999999997">
      <c r="A228" s="32" t="s">
        <v>292</v>
      </c>
      <c r="B228" s="23" t="s">
        <v>186</v>
      </c>
      <c r="C228" s="40">
        <f>C229+C231</f>
        <v>202130</v>
      </c>
      <c r="D228" s="40">
        <f t="shared" ref="D228:O228" si="346">D229+D231</f>
        <v>129086</v>
      </c>
      <c r="E228" s="40">
        <f t="shared" si="346"/>
        <v>16563</v>
      </c>
      <c r="F228" s="40">
        <f t="shared" si="346"/>
        <v>112523</v>
      </c>
      <c r="G228" s="40">
        <f t="shared" si="346"/>
        <v>0</v>
      </c>
      <c r="H228" s="40">
        <f t="shared" si="346"/>
        <v>0</v>
      </c>
      <c r="I228" s="40">
        <f t="shared" si="346"/>
        <v>73044</v>
      </c>
      <c r="J228" s="40">
        <f t="shared" si="346"/>
        <v>73044</v>
      </c>
      <c r="K228" s="40">
        <f t="shared" si="346"/>
        <v>73044</v>
      </c>
      <c r="L228" s="40">
        <f t="shared" si="346"/>
        <v>0</v>
      </c>
      <c r="M228" s="40">
        <f t="shared" si="346"/>
        <v>0</v>
      </c>
      <c r="N228" s="40">
        <f t="shared" si="346"/>
        <v>0</v>
      </c>
      <c r="O228" s="40">
        <f t="shared" si="346"/>
        <v>0</v>
      </c>
      <c r="P228" s="40">
        <f t="shared" ref="P228:AB228" si="347">P229+P231</f>
        <v>37295</v>
      </c>
      <c r="Q228" s="40">
        <f t="shared" si="347"/>
        <v>15299</v>
      </c>
      <c r="R228" s="40">
        <f t="shared" si="347"/>
        <v>1306</v>
      </c>
      <c r="S228" s="40">
        <f t="shared" si="347"/>
        <v>13993</v>
      </c>
      <c r="T228" s="40">
        <f t="shared" si="347"/>
        <v>0</v>
      </c>
      <c r="U228" s="40">
        <f t="shared" si="347"/>
        <v>0</v>
      </c>
      <c r="V228" s="40">
        <f t="shared" si="347"/>
        <v>21996</v>
      </c>
      <c r="W228" s="40">
        <f t="shared" si="347"/>
        <v>21996</v>
      </c>
      <c r="X228" s="40">
        <f t="shared" si="347"/>
        <v>21996</v>
      </c>
      <c r="Y228" s="40">
        <f t="shared" si="347"/>
        <v>0</v>
      </c>
      <c r="Z228" s="40">
        <f t="shared" si="347"/>
        <v>0</v>
      </c>
      <c r="AA228" s="40">
        <f t="shared" si="347"/>
        <v>0</v>
      </c>
      <c r="AB228" s="40">
        <f t="shared" si="347"/>
        <v>0</v>
      </c>
      <c r="AC228" s="101">
        <f t="shared" si="345"/>
        <v>18.450996883193984</v>
      </c>
      <c r="AD228" s="53"/>
      <c r="AE228" s="54"/>
    </row>
    <row r="229" spans="1:32">
      <c r="A229" s="15" t="s">
        <v>26</v>
      </c>
      <c r="B229" s="2" t="s">
        <v>28</v>
      </c>
      <c r="C229" s="34">
        <f>C230</f>
        <v>10000</v>
      </c>
      <c r="D229" s="34">
        <f t="shared" ref="D229:AB229" si="348">D230</f>
        <v>10000</v>
      </c>
      <c r="E229" s="34">
        <f t="shared" si="348"/>
        <v>0</v>
      </c>
      <c r="F229" s="34">
        <f t="shared" si="348"/>
        <v>10000</v>
      </c>
      <c r="G229" s="34">
        <f t="shared" si="348"/>
        <v>0</v>
      </c>
      <c r="H229" s="34">
        <f t="shared" si="348"/>
        <v>0</v>
      </c>
      <c r="I229" s="34">
        <f t="shared" si="348"/>
        <v>0</v>
      </c>
      <c r="J229" s="34">
        <f t="shared" si="348"/>
        <v>0</v>
      </c>
      <c r="K229" s="34">
        <f t="shared" si="348"/>
        <v>0</v>
      </c>
      <c r="L229" s="34">
        <f t="shared" si="348"/>
        <v>0</v>
      </c>
      <c r="M229" s="34">
        <f t="shared" si="348"/>
        <v>0</v>
      </c>
      <c r="N229" s="34">
        <f t="shared" si="348"/>
        <v>0</v>
      </c>
      <c r="O229" s="34">
        <f t="shared" si="348"/>
        <v>0</v>
      </c>
      <c r="P229" s="34">
        <f t="shared" si="348"/>
        <v>0</v>
      </c>
      <c r="Q229" s="34">
        <f t="shared" si="348"/>
        <v>0</v>
      </c>
      <c r="R229" s="34">
        <f t="shared" si="348"/>
        <v>0</v>
      </c>
      <c r="S229" s="34">
        <f t="shared" si="348"/>
        <v>0</v>
      </c>
      <c r="T229" s="34">
        <f t="shared" si="348"/>
        <v>0</v>
      </c>
      <c r="U229" s="34">
        <f t="shared" si="348"/>
        <v>0</v>
      </c>
      <c r="V229" s="34">
        <f t="shared" si="348"/>
        <v>0</v>
      </c>
      <c r="W229" s="34">
        <f t="shared" si="348"/>
        <v>0</v>
      </c>
      <c r="X229" s="34">
        <f t="shared" si="348"/>
        <v>0</v>
      </c>
      <c r="Y229" s="34">
        <f t="shared" si="348"/>
        <v>0</v>
      </c>
      <c r="Z229" s="34">
        <f t="shared" si="348"/>
        <v>0</v>
      </c>
      <c r="AA229" s="34">
        <f t="shared" si="348"/>
        <v>0</v>
      </c>
      <c r="AB229" s="34">
        <f t="shared" si="348"/>
        <v>0</v>
      </c>
      <c r="AC229" s="95">
        <f t="shared" si="345"/>
        <v>0</v>
      </c>
      <c r="AD229" s="20"/>
      <c r="AE229" s="44"/>
    </row>
    <row r="230" spans="1:32" ht="63" customHeight="1">
      <c r="A230" s="12"/>
      <c r="B230" s="5" t="s">
        <v>187</v>
      </c>
      <c r="C230" s="39">
        <f t="shared" ref="C230" si="349">D230+I230</f>
        <v>10000</v>
      </c>
      <c r="D230" s="39">
        <f t="shared" ref="D230" si="350">SUM(E230:H230)</f>
        <v>10000</v>
      </c>
      <c r="E230" s="35"/>
      <c r="F230" s="35">
        <v>10000</v>
      </c>
      <c r="G230" s="35"/>
      <c r="H230" s="35"/>
      <c r="I230" s="35"/>
      <c r="J230" s="35"/>
      <c r="K230" s="35"/>
      <c r="L230" s="35"/>
      <c r="M230" s="35"/>
      <c r="N230" s="35"/>
      <c r="O230" s="35"/>
      <c r="P230" s="35"/>
      <c r="Q230" s="39"/>
      <c r="R230" s="39"/>
      <c r="S230" s="39"/>
      <c r="T230" s="39"/>
      <c r="U230" s="39"/>
      <c r="V230" s="39"/>
      <c r="W230" s="39"/>
      <c r="X230" s="39"/>
      <c r="Y230" s="39"/>
      <c r="Z230" s="39"/>
      <c r="AA230" s="39"/>
      <c r="AB230" s="39"/>
      <c r="AC230" s="95">
        <f t="shared" si="345"/>
        <v>0</v>
      </c>
      <c r="AD230" s="12" t="s">
        <v>271</v>
      </c>
      <c r="AE230" s="45"/>
      <c r="AF230">
        <v>1</v>
      </c>
    </row>
    <row r="231" spans="1:32">
      <c r="A231" s="15" t="s">
        <v>38</v>
      </c>
      <c r="B231" s="2" t="s">
        <v>29</v>
      </c>
      <c r="C231" s="34">
        <f>C232+C238+C245</f>
        <v>192130</v>
      </c>
      <c r="D231" s="34">
        <f t="shared" ref="D231:F231" si="351">D232+D238+D245</f>
        <v>119086</v>
      </c>
      <c r="E231" s="34">
        <f t="shared" si="351"/>
        <v>16563</v>
      </c>
      <c r="F231" s="34">
        <f t="shared" si="351"/>
        <v>102523</v>
      </c>
      <c r="G231" s="34">
        <f t="shared" ref="G231:O231" si="352">G232+G238+G245</f>
        <v>0</v>
      </c>
      <c r="H231" s="34">
        <f t="shared" si="352"/>
        <v>0</v>
      </c>
      <c r="I231" s="34">
        <f t="shared" si="352"/>
        <v>73044</v>
      </c>
      <c r="J231" s="34">
        <f t="shared" si="352"/>
        <v>73044</v>
      </c>
      <c r="K231" s="34">
        <f t="shared" si="352"/>
        <v>73044</v>
      </c>
      <c r="L231" s="34">
        <f t="shared" si="352"/>
        <v>0</v>
      </c>
      <c r="M231" s="34">
        <f t="shared" si="352"/>
        <v>0</v>
      </c>
      <c r="N231" s="34">
        <f t="shared" si="352"/>
        <v>0</v>
      </c>
      <c r="O231" s="34">
        <f t="shared" si="352"/>
        <v>0</v>
      </c>
      <c r="P231" s="34">
        <f t="shared" ref="P231:AB231" si="353">P232+P238+P245</f>
        <v>37295</v>
      </c>
      <c r="Q231" s="34">
        <f t="shared" si="353"/>
        <v>15299</v>
      </c>
      <c r="R231" s="34">
        <f t="shared" si="353"/>
        <v>1306</v>
      </c>
      <c r="S231" s="34">
        <f t="shared" si="353"/>
        <v>13993</v>
      </c>
      <c r="T231" s="34">
        <f t="shared" si="353"/>
        <v>0</v>
      </c>
      <c r="U231" s="34">
        <f t="shared" si="353"/>
        <v>0</v>
      </c>
      <c r="V231" s="34">
        <f t="shared" si="353"/>
        <v>21996</v>
      </c>
      <c r="W231" s="34">
        <f t="shared" si="353"/>
        <v>21996</v>
      </c>
      <c r="X231" s="34">
        <f t="shared" si="353"/>
        <v>21996</v>
      </c>
      <c r="Y231" s="34">
        <f t="shared" si="353"/>
        <v>0</v>
      </c>
      <c r="Z231" s="34">
        <f t="shared" si="353"/>
        <v>0</v>
      </c>
      <c r="AA231" s="34">
        <f t="shared" si="353"/>
        <v>0</v>
      </c>
      <c r="AB231" s="34">
        <f t="shared" si="353"/>
        <v>0</v>
      </c>
      <c r="AC231" s="94">
        <f t="shared" si="345"/>
        <v>19.411336074532866</v>
      </c>
      <c r="AD231" s="16"/>
      <c r="AE231" s="44"/>
    </row>
    <row r="232" spans="1:32">
      <c r="A232" s="16" t="s">
        <v>30</v>
      </c>
      <c r="B232" s="2" t="s">
        <v>31</v>
      </c>
      <c r="C232" s="34">
        <f>C233+C236</f>
        <v>89232</v>
      </c>
      <c r="D232" s="34">
        <f t="shared" ref="D232:F232" si="354">D233+D236</f>
        <v>89232</v>
      </c>
      <c r="E232" s="34">
        <f t="shared" si="354"/>
        <v>6709</v>
      </c>
      <c r="F232" s="34">
        <f t="shared" si="354"/>
        <v>82523</v>
      </c>
      <c r="G232" s="34">
        <f t="shared" ref="G232:O232" si="355">G233+G236</f>
        <v>0</v>
      </c>
      <c r="H232" s="34">
        <f t="shared" si="355"/>
        <v>0</v>
      </c>
      <c r="I232" s="34">
        <f t="shared" si="355"/>
        <v>0</v>
      </c>
      <c r="J232" s="34">
        <f t="shared" si="355"/>
        <v>0</v>
      </c>
      <c r="K232" s="34">
        <f t="shared" si="355"/>
        <v>0</v>
      </c>
      <c r="L232" s="34">
        <f t="shared" si="355"/>
        <v>0</v>
      </c>
      <c r="M232" s="34">
        <f t="shared" si="355"/>
        <v>0</v>
      </c>
      <c r="N232" s="34">
        <f t="shared" si="355"/>
        <v>0</v>
      </c>
      <c r="O232" s="34">
        <f t="shared" si="355"/>
        <v>0</v>
      </c>
      <c r="P232" s="34">
        <f t="shared" ref="P232:AB232" si="356">P233+P236</f>
        <v>15299</v>
      </c>
      <c r="Q232" s="34">
        <f t="shared" si="356"/>
        <v>15299</v>
      </c>
      <c r="R232" s="34">
        <f t="shared" si="356"/>
        <v>1306</v>
      </c>
      <c r="S232" s="34">
        <f t="shared" si="356"/>
        <v>13993</v>
      </c>
      <c r="T232" s="34">
        <f t="shared" si="356"/>
        <v>0</v>
      </c>
      <c r="U232" s="34">
        <f t="shared" si="356"/>
        <v>0</v>
      </c>
      <c r="V232" s="34">
        <f t="shared" si="356"/>
        <v>0</v>
      </c>
      <c r="W232" s="34">
        <f t="shared" si="356"/>
        <v>0</v>
      </c>
      <c r="X232" s="34">
        <f t="shared" si="356"/>
        <v>0</v>
      </c>
      <c r="Y232" s="34">
        <f t="shared" si="356"/>
        <v>0</v>
      </c>
      <c r="Z232" s="34">
        <f t="shared" si="356"/>
        <v>0</v>
      </c>
      <c r="AA232" s="34">
        <f t="shared" si="356"/>
        <v>0</v>
      </c>
      <c r="AB232" s="34">
        <f t="shared" si="356"/>
        <v>0</v>
      </c>
      <c r="AC232" s="94">
        <f t="shared" si="345"/>
        <v>17.145194549040703</v>
      </c>
      <c r="AD232" s="16"/>
      <c r="AE232" s="44"/>
    </row>
    <row r="233" spans="1:32">
      <c r="A233" s="21" t="s">
        <v>52</v>
      </c>
      <c r="B233" s="56" t="s">
        <v>32</v>
      </c>
      <c r="C233" s="38">
        <f>SUM(C234:C235)</f>
        <v>82523</v>
      </c>
      <c r="D233" s="38">
        <f t="shared" ref="D233:F233" si="357">SUM(D234:D235)</f>
        <v>82523</v>
      </c>
      <c r="E233" s="38">
        <f t="shared" si="357"/>
        <v>0</v>
      </c>
      <c r="F233" s="38">
        <f t="shared" si="357"/>
        <v>82523</v>
      </c>
      <c r="G233" s="38">
        <f t="shared" ref="G233:O233" si="358">SUM(G234:G235)</f>
        <v>0</v>
      </c>
      <c r="H233" s="38">
        <f t="shared" si="358"/>
        <v>0</v>
      </c>
      <c r="I233" s="38">
        <f t="shared" si="358"/>
        <v>0</v>
      </c>
      <c r="J233" s="38">
        <f t="shared" si="358"/>
        <v>0</v>
      </c>
      <c r="K233" s="38">
        <f t="shared" si="358"/>
        <v>0</v>
      </c>
      <c r="L233" s="38">
        <f t="shared" si="358"/>
        <v>0</v>
      </c>
      <c r="M233" s="38">
        <f t="shared" si="358"/>
        <v>0</v>
      </c>
      <c r="N233" s="38">
        <f t="shared" si="358"/>
        <v>0</v>
      </c>
      <c r="O233" s="38">
        <f t="shared" si="358"/>
        <v>0</v>
      </c>
      <c r="P233" s="38">
        <f t="shared" ref="P233:AB233" si="359">SUM(P234:P235)</f>
        <v>13993</v>
      </c>
      <c r="Q233" s="38">
        <f t="shared" si="359"/>
        <v>13993</v>
      </c>
      <c r="R233" s="38">
        <f t="shared" si="359"/>
        <v>0</v>
      </c>
      <c r="S233" s="38">
        <f t="shared" si="359"/>
        <v>13993</v>
      </c>
      <c r="T233" s="38">
        <f t="shared" si="359"/>
        <v>0</v>
      </c>
      <c r="U233" s="38">
        <f t="shared" si="359"/>
        <v>0</v>
      </c>
      <c r="V233" s="38">
        <f t="shared" si="359"/>
        <v>0</v>
      </c>
      <c r="W233" s="38">
        <f t="shared" si="359"/>
        <v>0</v>
      </c>
      <c r="X233" s="38">
        <f t="shared" si="359"/>
        <v>0</v>
      </c>
      <c r="Y233" s="38">
        <f t="shared" si="359"/>
        <v>0</v>
      </c>
      <c r="Z233" s="38">
        <f t="shared" si="359"/>
        <v>0</v>
      </c>
      <c r="AA233" s="38">
        <f t="shared" si="359"/>
        <v>0</v>
      </c>
      <c r="AB233" s="38">
        <f t="shared" si="359"/>
        <v>0</v>
      </c>
      <c r="AC233" s="100">
        <f t="shared" si="345"/>
        <v>16.956484858766647</v>
      </c>
      <c r="AD233" s="31">
        <v>0</v>
      </c>
      <c r="AE233" s="51">
        <v>0</v>
      </c>
    </row>
    <row r="234" spans="1:32" ht="83.25" customHeight="1">
      <c r="A234" s="12">
        <v>1</v>
      </c>
      <c r="B234" s="5" t="s">
        <v>188</v>
      </c>
      <c r="C234" s="39">
        <f t="shared" ref="C234:C235" si="360">D234+I234</f>
        <v>47523</v>
      </c>
      <c r="D234" s="39">
        <f t="shared" ref="D234:D235" si="361">SUM(E234:H234)</f>
        <v>47523</v>
      </c>
      <c r="E234" s="35"/>
      <c r="F234" s="35">
        <v>47523</v>
      </c>
      <c r="G234" s="35"/>
      <c r="H234" s="35"/>
      <c r="I234" s="35"/>
      <c r="J234" s="35"/>
      <c r="K234" s="35"/>
      <c r="L234" s="35"/>
      <c r="M234" s="35"/>
      <c r="N234" s="35"/>
      <c r="O234" s="35"/>
      <c r="P234" s="35">
        <f t="shared" ref="P234:P235" si="362">Q234+V234</f>
        <v>12567</v>
      </c>
      <c r="Q234" s="39">
        <f t="shared" ref="Q234:Q235" si="363">R234+S234+T234+U234</f>
        <v>12567</v>
      </c>
      <c r="R234" s="39"/>
      <c r="S234" s="272">
        <v>12567</v>
      </c>
      <c r="T234" s="39"/>
      <c r="U234" s="39"/>
      <c r="V234" s="39"/>
      <c r="W234" s="39"/>
      <c r="X234" s="39"/>
      <c r="Y234" s="39"/>
      <c r="Z234" s="39"/>
      <c r="AA234" s="39"/>
      <c r="AB234" s="39"/>
      <c r="AC234" s="95">
        <f t="shared" si="345"/>
        <v>26.444037623887379</v>
      </c>
      <c r="AD234" s="12" t="s">
        <v>271</v>
      </c>
      <c r="AE234" s="45"/>
      <c r="AF234">
        <v>1</v>
      </c>
    </row>
    <row r="235" spans="1:32" ht="46.5" customHeight="1">
      <c r="A235" s="12">
        <v>2</v>
      </c>
      <c r="B235" s="5" t="s">
        <v>189</v>
      </c>
      <c r="C235" s="39">
        <f t="shared" si="360"/>
        <v>35000</v>
      </c>
      <c r="D235" s="39">
        <f t="shared" si="361"/>
        <v>35000</v>
      </c>
      <c r="E235" s="35"/>
      <c r="F235" s="35">
        <v>35000</v>
      </c>
      <c r="G235" s="35"/>
      <c r="H235" s="35"/>
      <c r="I235" s="35"/>
      <c r="J235" s="35"/>
      <c r="K235" s="35"/>
      <c r="L235" s="35"/>
      <c r="M235" s="35"/>
      <c r="N235" s="35"/>
      <c r="O235" s="35"/>
      <c r="P235" s="35">
        <f t="shared" si="362"/>
        <v>1426</v>
      </c>
      <c r="Q235" s="39">
        <f t="shared" si="363"/>
        <v>1426</v>
      </c>
      <c r="R235" s="39"/>
      <c r="S235" s="272">
        <v>1426</v>
      </c>
      <c r="T235" s="39"/>
      <c r="U235" s="39"/>
      <c r="V235" s="39"/>
      <c r="W235" s="39"/>
      <c r="X235" s="39"/>
      <c r="Y235" s="39"/>
      <c r="Z235" s="39"/>
      <c r="AA235" s="39"/>
      <c r="AB235" s="39"/>
      <c r="AC235" s="95">
        <f t="shared" si="345"/>
        <v>4.0742857142857147</v>
      </c>
      <c r="AD235" s="19" t="s">
        <v>272</v>
      </c>
      <c r="AE235" s="45"/>
      <c r="AF235">
        <v>1</v>
      </c>
    </row>
    <row r="236" spans="1:32">
      <c r="A236" s="21" t="s">
        <v>46</v>
      </c>
      <c r="B236" s="56" t="s">
        <v>33</v>
      </c>
      <c r="C236" s="38">
        <f>C237</f>
        <v>6709</v>
      </c>
      <c r="D236" s="38">
        <f t="shared" ref="D236:AB236" si="364">D237</f>
        <v>6709</v>
      </c>
      <c r="E236" s="38">
        <f t="shared" si="364"/>
        <v>6709</v>
      </c>
      <c r="F236" s="38">
        <f t="shared" si="364"/>
        <v>0</v>
      </c>
      <c r="G236" s="38">
        <f t="shared" si="364"/>
        <v>0</v>
      </c>
      <c r="H236" s="38">
        <f t="shared" si="364"/>
        <v>0</v>
      </c>
      <c r="I236" s="38">
        <f t="shared" si="364"/>
        <v>0</v>
      </c>
      <c r="J236" s="38">
        <f t="shared" si="364"/>
        <v>0</v>
      </c>
      <c r="K236" s="38">
        <f t="shared" si="364"/>
        <v>0</v>
      </c>
      <c r="L236" s="38">
        <f t="shared" si="364"/>
        <v>0</v>
      </c>
      <c r="M236" s="38">
        <f t="shared" si="364"/>
        <v>0</v>
      </c>
      <c r="N236" s="38">
        <f t="shared" si="364"/>
        <v>0</v>
      </c>
      <c r="O236" s="38">
        <f t="shared" si="364"/>
        <v>0</v>
      </c>
      <c r="P236" s="38">
        <f t="shared" si="364"/>
        <v>1306</v>
      </c>
      <c r="Q236" s="38">
        <f t="shared" si="364"/>
        <v>1306</v>
      </c>
      <c r="R236" s="38">
        <f t="shared" si="364"/>
        <v>1306</v>
      </c>
      <c r="S236" s="38">
        <f t="shared" si="364"/>
        <v>0</v>
      </c>
      <c r="T236" s="38">
        <f t="shared" si="364"/>
        <v>0</v>
      </c>
      <c r="U236" s="38">
        <f t="shared" si="364"/>
        <v>0</v>
      </c>
      <c r="V236" s="38">
        <f t="shared" si="364"/>
        <v>0</v>
      </c>
      <c r="W236" s="38">
        <f t="shared" si="364"/>
        <v>0</v>
      </c>
      <c r="X236" s="38">
        <f t="shared" si="364"/>
        <v>0</v>
      </c>
      <c r="Y236" s="38">
        <f t="shared" si="364"/>
        <v>0</v>
      </c>
      <c r="Z236" s="38">
        <f t="shared" si="364"/>
        <v>0</v>
      </c>
      <c r="AA236" s="38">
        <f t="shared" si="364"/>
        <v>0</v>
      </c>
      <c r="AB236" s="38">
        <f t="shared" si="364"/>
        <v>0</v>
      </c>
      <c r="AC236" s="95">
        <f t="shared" si="345"/>
        <v>19.466388433447605</v>
      </c>
      <c r="AD236" s="50"/>
      <c r="AE236" s="51"/>
    </row>
    <row r="237" spans="1:32" ht="48" customHeight="1">
      <c r="A237" s="3"/>
      <c r="B237" s="5" t="s">
        <v>190</v>
      </c>
      <c r="C237" s="39">
        <f t="shared" ref="C237" si="365">D237+I237</f>
        <v>6709</v>
      </c>
      <c r="D237" s="39">
        <f t="shared" ref="D237" si="366">SUM(E237:H237)</f>
        <v>6709</v>
      </c>
      <c r="E237" s="35">
        <v>6709</v>
      </c>
      <c r="F237" s="35"/>
      <c r="G237" s="35"/>
      <c r="H237" s="35"/>
      <c r="I237" s="35"/>
      <c r="J237" s="35"/>
      <c r="K237" s="35"/>
      <c r="L237" s="35"/>
      <c r="M237" s="35"/>
      <c r="N237" s="35"/>
      <c r="O237" s="35"/>
      <c r="P237" s="35">
        <f t="shared" ref="P237" si="367">Q237+V237</f>
        <v>1306</v>
      </c>
      <c r="Q237" s="39">
        <f t="shared" ref="Q237" si="368">R237+S237+T237+U237</f>
        <v>1306</v>
      </c>
      <c r="R237" s="39">
        <v>1306</v>
      </c>
      <c r="S237" s="39"/>
      <c r="T237" s="39"/>
      <c r="U237" s="39"/>
      <c r="V237" s="39"/>
      <c r="W237" s="39"/>
      <c r="X237" s="39"/>
      <c r="Y237" s="39"/>
      <c r="Z237" s="39"/>
      <c r="AA237" s="39"/>
      <c r="AB237" s="39"/>
      <c r="AC237" s="95">
        <f t="shared" si="345"/>
        <v>19.466388433447605</v>
      </c>
      <c r="AD237" s="12" t="s">
        <v>271</v>
      </c>
      <c r="AE237" s="45"/>
      <c r="AF237">
        <v>1</v>
      </c>
    </row>
    <row r="238" spans="1:32">
      <c r="A238" s="16" t="s">
        <v>34</v>
      </c>
      <c r="B238" s="2" t="s">
        <v>35</v>
      </c>
      <c r="C238" s="34">
        <f>C239</f>
        <v>100985</v>
      </c>
      <c r="D238" s="34">
        <f t="shared" ref="D238:AB238" si="369">D239</f>
        <v>27941</v>
      </c>
      <c r="E238" s="34">
        <f t="shared" si="369"/>
        <v>7941</v>
      </c>
      <c r="F238" s="34">
        <f t="shared" si="369"/>
        <v>20000</v>
      </c>
      <c r="G238" s="34">
        <f t="shared" si="369"/>
        <v>0</v>
      </c>
      <c r="H238" s="34">
        <f t="shared" si="369"/>
        <v>0</v>
      </c>
      <c r="I238" s="34">
        <f t="shared" si="369"/>
        <v>73044</v>
      </c>
      <c r="J238" s="34">
        <f t="shared" si="369"/>
        <v>73044</v>
      </c>
      <c r="K238" s="34">
        <f t="shared" si="369"/>
        <v>73044</v>
      </c>
      <c r="L238" s="34">
        <f t="shared" si="369"/>
        <v>0</v>
      </c>
      <c r="M238" s="34">
        <f t="shared" si="369"/>
        <v>0</v>
      </c>
      <c r="N238" s="34">
        <f t="shared" si="369"/>
        <v>0</v>
      </c>
      <c r="O238" s="34">
        <f t="shared" si="369"/>
        <v>0</v>
      </c>
      <c r="P238" s="34">
        <f t="shared" si="369"/>
        <v>21996</v>
      </c>
      <c r="Q238" s="34">
        <f t="shared" si="369"/>
        <v>0</v>
      </c>
      <c r="R238" s="34">
        <f t="shared" si="369"/>
        <v>0</v>
      </c>
      <c r="S238" s="34">
        <f t="shared" si="369"/>
        <v>0</v>
      </c>
      <c r="T238" s="34">
        <f t="shared" si="369"/>
        <v>0</v>
      </c>
      <c r="U238" s="34">
        <f t="shared" si="369"/>
        <v>0</v>
      </c>
      <c r="V238" s="34">
        <f t="shared" si="369"/>
        <v>21996</v>
      </c>
      <c r="W238" s="34">
        <f t="shared" si="369"/>
        <v>21996</v>
      </c>
      <c r="X238" s="34">
        <f t="shared" si="369"/>
        <v>21996</v>
      </c>
      <c r="Y238" s="34">
        <f t="shared" si="369"/>
        <v>0</v>
      </c>
      <c r="Z238" s="34">
        <f t="shared" si="369"/>
        <v>0</v>
      </c>
      <c r="AA238" s="34">
        <f t="shared" si="369"/>
        <v>0</v>
      </c>
      <c r="AB238" s="34">
        <f t="shared" si="369"/>
        <v>0</v>
      </c>
      <c r="AC238" s="94">
        <f t="shared" si="345"/>
        <v>21.78145269099371</v>
      </c>
      <c r="AD238" s="16"/>
      <c r="AE238" s="44"/>
    </row>
    <row r="239" spans="1:32">
      <c r="A239" s="21" t="s">
        <v>46</v>
      </c>
      <c r="B239" s="56" t="s">
        <v>33</v>
      </c>
      <c r="C239" s="38">
        <f>SUM(C240:C244)</f>
        <v>100985</v>
      </c>
      <c r="D239" s="38">
        <f t="shared" ref="D239:O239" si="370">SUM(D240:D244)</f>
        <v>27941</v>
      </c>
      <c r="E239" s="38">
        <f t="shared" si="370"/>
        <v>7941</v>
      </c>
      <c r="F239" s="38">
        <f t="shared" si="370"/>
        <v>20000</v>
      </c>
      <c r="G239" s="38">
        <f t="shared" si="370"/>
        <v>0</v>
      </c>
      <c r="H239" s="38">
        <f t="shared" si="370"/>
        <v>0</v>
      </c>
      <c r="I239" s="38">
        <f t="shared" si="370"/>
        <v>73044</v>
      </c>
      <c r="J239" s="38">
        <f t="shared" si="370"/>
        <v>73044</v>
      </c>
      <c r="K239" s="38">
        <f t="shared" si="370"/>
        <v>73044</v>
      </c>
      <c r="L239" s="38">
        <f t="shared" si="370"/>
        <v>0</v>
      </c>
      <c r="M239" s="38">
        <f t="shared" si="370"/>
        <v>0</v>
      </c>
      <c r="N239" s="38">
        <f t="shared" si="370"/>
        <v>0</v>
      </c>
      <c r="O239" s="38">
        <f t="shared" si="370"/>
        <v>0</v>
      </c>
      <c r="P239" s="38">
        <f t="shared" ref="P239:AB239" si="371">SUM(P240:P244)</f>
        <v>21996</v>
      </c>
      <c r="Q239" s="38">
        <f t="shared" si="371"/>
        <v>0</v>
      </c>
      <c r="R239" s="38">
        <f t="shared" si="371"/>
        <v>0</v>
      </c>
      <c r="S239" s="38">
        <f t="shared" si="371"/>
        <v>0</v>
      </c>
      <c r="T239" s="38">
        <f t="shared" si="371"/>
        <v>0</v>
      </c>
      <c r="U239" s="38">
        <f t="shared" si="371"/>
        <v>0</v>
      </c>
      <c r="V239" s="38">
        <f t="shared" si="371"/>
        <v>21996</v>
      </c>
      <c r="W239" s="38">
        <f t="shared" si="371"/>
        <v>21996</v>
      </c>
      <c r="X239" s="38">
        <f t="shared" si="371"/>
        <v>21996</v>
      </c>
      <c r="Y239" s="38">
        <f t="shared" si="371"/>
        <v>0</v>
      </c>
      <c r="Z239" s="38">
        <f t="shared" si="371"/>
        <v>0</v>
      </c>
      <c r="AA239" s="38">
        <f t="shared" si="371"/>
        <v>0</v>
      </c>
      <c r="AB239" s="38">
        <f t="shared" si="371"/>
        <v>0</v>
      </c>
      <c r="AC239" s="100">
        <f t="shared" si="345"/>
        <v>21.78145269099371</v>
      </c>
      <c r="AD239" s="31"/>
      <c r="AE239" s="51">
        <v>0</v>
      </c>
    </row>
    <row r="240" spans="1:32" ht="63.75" customHeight="1">
      <c r="A240" s="12">
        <v>1</v>
      </c>
      <c r="B240" s="5" t="s">
        <v>191</v>
      </c>
      <c r="C240" s="39">
        <f t="shared" ref="C240:C244" si="372">D240+I240</f>
        <v>4755</v>
      </c>
      <c r="D240" s="39">
        <f t="shared" ref="D240:D244" si="373">SUM(E240:H240)</f>
        <v>4755</v>
      </c>
      <c r="E240" s="35">
        <v>4755</v>
      </c>
      <c r="F240" s="35"/>
      <c r="G240" s="35"/>
      <c r="H240" s="35"/>
      <c r="I240" s="39">
        <f t="shared" ref="I240:I244" si="374">J240+O240</f>
        <v>0</v>
      </c>
      <c r="J240" s="39">
        <f t="shared" ref="J240:J244" si="375">SUM(K240:N240)</f>
        <v>0</v>
      </c>
      <c r="K240" s="35"/>
      <c r="L240" s="35"/>
      <c r="M240" s="35"/>
      <c r="N240" s="35"/>
      <c r="O240" s="35"/>
      <c r="P240" s="35"/>
      <c r="Q240" s="39"/>
      <c r="R240" s="39"/>
      <c r="S240" s="39"/>
      <c r="T240" s="39"/>
      <c r="U240" s="39"/>
      <c r="V240" s="39"/>
      <c r="W240" s="39"/>
      <c r="X240" s="39"/>
      <c r="Y240" s="39"/>
      <c r="Z240" s="39"/>
      <c r="AA240" s="39"/>
      <c r="AB240" s="39"/>
      <c r="AC240" s="95">
        <f t="shared" si="345"/>
        <v>0</v>
      </c>
      <c r="AD240" s="12" t="s">
        <v>273</v>
      </c>
      <c r="AE240" s="45"/>
      <c r="AF240">
        <v>1</v>
      </c>
    </row>
    <row r="241" spans="1:32" ht="48" customHeight="1">
      <c r="A241" s="12">
        <v>2</v>
      </c>
      <c r="B241" s="5" t="s">
        <v>192</v>
      </c>
      <c r="C241" s="39">
        <f t="shared" si="372"/>
        <v>3186</v>
      </c>
      <c r="D241" s="39">
        <f t="shared" si="373"/>
        <v>3186</v>
      </c>
      <c r="E241" s="35">
        <v>3186</v>
      </c>
      <c r="F241" s="35"/>
      <c r="G241" s="35"/>
      <c r="H241" s="35"/>
      <c r="I241" s="39">
        <f t="shared" si="374"/>
        <v>0</v>
      </c>
      <c r="J241" s="39">
        <f t="shared" si="375"/>
        <v>0</v>
      </c>
      <c r="K241" s="35"/>
      <c r="L241" s="35"/>
      <c r="M241" s="35"/>
      <c r="N241" s="35"/>
      <c r="O241" s="35"/>
      <c r="P241" s="35"/>
      <c r="Q241" s="39"/>
      <c r="R241" s="39"/>
      <c r="S241" s="39"/>
      <c r="T241" s="39"/>
      <c r="U241" s="39"/>
      <c r="V241" s="39"/>
      <c r="W241" s="39"/>
      <c r="X241" s="39"/>
      <c r="Y241" s="39"/>
      <c r="Z241" s="39"/>
      <c r="AA241" s="39"/>
      <c r="AB241" s="39"/>
      <c r="AC241" s="95">
        <f t="shared" si="345"/>
        <v>0</v>
      </c>
      <c r="AD241" s="12" t="s">
        <v>274</v>
      </c>
      <c r="AE241" s="45"/>
      <c r="AF241">
        <v>1</v>
      </c>
    </row>
    <row r="242" spans="1:32" ht="24.75" customHeight="1">
      <c r="A242" s="12" t="s">
        <v>138</v>
      </c>
      <c r="B242" s="5" t="s">
        <v>193</v>
      </c>
      <c r="C242" s="39">
        <f t="shared" si="372"/>
        <v>20000</v>
      </c>
      <c r="D242" s="39">
        <f t="shared" si="373"/>
        <v>20000</v>
      </c>
      <c r="E242" s="35"/>
      <c r="F242" s="35">
        <v>20000</v>
      </c>
      <c r="G242" s="35"/>
      <c r="H242" s="35"/>
      <c r="I242" s="39">
        <f t="shared" si="374"/>
        <v>0</v>
      </c>
      <c r="J242" s="39">
        <f t="shared" si="375"/>
        <v>0</v>
      </c>
      <c r="K242" s="35"/>
      <c r="L242" s="35"/>
      <c r="M242" s="35"/>
      <c r="N242" s="35"/>
      <c r="O242" s="35"/>
      <c r="P242" s="35"/>
      <c r="Q242" s="39"/>
      <c r="R242" s="39"/>
      <c r="S242" s="39"/>
      <c r="T242" s="39"/>
      <c r="U242" s="39"/>
      <c r="V242" s="39"/>
      <c r="W242" s="39"/>
      <c r="X242" s="39"/>
      <c r="Y242" s="39"/>
      <c r="Z242" s="39"/>
      <c r="AA242" s="39"/>
      <c r="AB242" s="39"/>
      <c r="AC242" s="95">
        <f t="shared" si="345"/>
        <v>0</v>
      </c>
      <c r="AD242" s="12" t="s">
        <v>272</v>
      </c>
      <c r="AE242" s="45"/>
      <c r="AF242">
        <v>1</v>
      </c>
    </row>
    <row r="243" spans="1:32" ht="50.25" customHeight="1">
      <c r="A243" s="12">
        <v>4</v>
      </c>
      <c r="B243" s="5" t="s">
        <v>339</v>
      </c>
      <c r="C243" s="39">
        <f t="shared" si="372"/>
        <v>26439</v>
      </c>
      <c r="D243" s="39">
        <f t="shared" si="373"/>
        <v>0</v>
      </c>
      <c r="E243" s="35"/>
      <c r="F243" s="35"/>
      <c r="G243" s="35"/>
      <c r="H243" s="35"/>
      <c r="I243" s="39">
        <f t="shared" si="374"/>
        <v>26439</v>
      </c>
      <c r="J243" s="39">
        <f t="shared" si="375"/>
        <v>26439</v>
      </c>
      <c r="K243" s="35">
        <v>26439</v>
      </c>
      <c r="L243" s="35"/>
      <c r="M243" s="35"/>
      <c r="N243" s="35"/>
      <c r="O243" s="35"/>
      <c r="P243" s="35">
        <f>Q243+V243</f>
        <v>16281</v>
      </c>
      <c r="Q243" s="39">
        <f>R243+S243+T243+U243</f>
        <v>0</v>
      </c>
      <c r="R243" s="39"/>
      <c r="S243" s="39"/>
      <c r="T243" s="39"/>
      <c r="U243" s="39"/>
      <c r="V243" s="39">
        <f t="shared" ref="V243" si="376">W243+AB243</f>
        <v>16281</v>
      </c>
      <c r="W243" s="39">
        <f t="shared" ref="W243" si="377">X243+Y243+Z243+AA243</f>
        <v>16281</v>
      </c>
      <c r="X243" s="223">
        <v>16281</v>
      </c>
      <c r="Y243" s="39"/>
      <c r="Z243" s="39"/>
      <c r="AA243" s="39"/>
      <c r="AB243" s="39"/>
      <c r="AC243" s="95">
        <f t="shared" si="345"/>
        <v>61.579484851923297</v>
      </c>
      <c r="AD243" s="12" t="s">
        <v>271</v>
      </c>
      <c r="AE243" s="45"/>
      <c r="AF243">
        <v>1</v>
      </c>
    </row>
    <row r="244" spans="1:32" ht="47.25" customHeight="1">
      <c r="A244" s="12">
        <v>5</v>
      </c>
      <c r="B244" s="5" t="s">
        <v>340</v>
      </c>
      <c r="C244" s="39">
        <f t="shared" si="372"/>
        <v>46605</v>
      </c>
      <c r="D244" s="39">
        <f t="shared" si="373"/>
        <v>0</v>
      </c>
      <c r="E244" s="35"/>
      <c r="F244" s="35"/>
      <c r="G244" s="35"/>
      <c r="H244" s="35"/>
      <c r="I244" s="39">
        <f t="shared" si="374"/>
        <v>46605</v>
      </c>
      <c r="J244" s="39">
        <f t="shared" si="375"/>
        <v>46605</v>
      </c>
      <c r="K244" s="35">
        <v>46605</v>
      </c>
      <c r="L244" s="35"/>
      <c r="M244" s="35"/>
      <c r="N244" s="35"/>
      <c r="O244" s="35"/>
      <c r="P244" s="35">
        <f t="shared" ref="P244" si="378">Q244+V244</f>
        <v>5715</v>
      </c>
      <c r="Q244" s="39">
        <f>R244+S244+T244+U244</f>
        <v>0</v>
      </c>
      <c r="R244" s="39"/>
      <c r="S244" s="39"/>
      <c r="T244" s="39"/>
      <c r="U244" s="39"/>
      <c r="V244" s="39">
        <f t="shared" ref="V244" si="379">W244+AB244</f>
        <v>5715</v>
      </c>
      <c r="W244" s="39">
        <f t="shared" ref="W244" si="380">X244+Y244+Z244+AA244</f>
        <v>5715</v>
      </c>
      <c r="X244" s="223">
        <v>5715</v>
      </c>
      <c r="Y244" s="39"/>
      <c r="Z244" s="39"/>
      <c r="AA244" s="39"/>
      <c r="AB244" s="39"/>
      <c r="AC244" s="95">
        <f t="shared" si="345"/>
        <v>12.262632764724815</v>
      </c>
      <c r="AD244" s="27" t="s">
        <v>313</v>
      </c>
      <c r="AE244" s="45"/>
      <c r="AF244">
        <v>1</v>
      </c>
    </row>
    <row r="245" spans="1:32">
      <c r="A245" s="15" t="s">
        <v>36</v>
      </c>
      <c r="B245" s="2" t="s">
        <v>37</v>
      </c>
      <c r="C245" s="34">
        <f>C246</f>
        <v>1913</v>
      </c>
      <c r="D245" s="34">
        <f t="shared" ref="D245:S248" si="381">D246</f>
        <v>1913</v>
      </c>
      <c r="E245" s="34">
        <f t="shared" si="381"/>
        <v>1913</v>
      </c>
      <c r="F245" s="34">
        <f t="shared" si="381"/>
        <v>0</v>
      </c>
      <c r="G245" s="34">
        <f t="shared" si="381"/>
        <v>0</v>
      </c>
      <c r="H245" s="34">
        <f t="shared" si="381"/>
        <v>0</v>
      </c>
      <c r="I245" s="34">
        <f t="shared" si="381"/>
        <v>0</v>
      </c>
      <c r="J245" s="34">
        <f t="shared" si="381"/>
        <v>0</v>
      </c>
      <c r="K245" s="34">
        <f t="shared" si="381"/>
        <v>0</v>
      </c>
      <c r="L245" s="34">
        <f t="shared" si="381"/>
        <v>0</v>
      </c>
      <c r="M245" s="34">
        <f t="shared" si="381"/>
        <v>0</v>
      </c>
      <c r="N245" s="34">
        <f t="shared" si="381"/>
        <v>0</v>
      </c>
      <c r="O245" s="34">
        <f t="shared" si="381"/>
        <v>0</v>
      </c>
      <c r="P245" s="34">
        <f t="shared" si="381"/>
        <v>0</v>
      </c>
      <c r="Q245" s="34">
        <f t="shared" si="381"/>
        <v>0</v>
      </c>
      <c r="R245" s="34">
        <f t="shared" si="381"/>
        <v>0</v>
      </c>
      <c r="S245" s="34">
        <f t="shared" si="381"/>
        <v>0</v>
      </c>
      <c r="T245" s="34">
        <f t="shared" ref="P245:AB248" si="382">T246</f>
        <v>0</v>
      </c>
      <c r="U245" s="34">
        <f t="shared" si="382"/>
        <v>0</v>
      </c>
      <c r="V245" s="34">
        <f t="shared" si="382"/>
        <v>0</v>
      </c>
      <c r="W245" s="34">
        <f t="shared" si="382"/>
        <v>0</v>
      </c>
      <c r="X245" s="34">
        <f t="shared" si="382"/>
        <v>0</v>
      </c>
      <c r="Y245" s="34">
        <f t="shared" si="382"/>
        <v>0</v>
      </c>
      <c r="Z245" s="34">
        <f t="shared" si="382"/>
        <v>0</v>
      </c>
      <c r="AA245" s="34">
        <f t="shared" si="382"/>
        <v>0</v>
      </c>
      <c r="AB245" s="34">
        <f t="shared" si="382"/>
        <v>0</v>
      </c>
      <c r="AC245" s="95">
        <f t="shared" si="345"/>
        <v>0</v>
      </c>
      <c r="AD245" s="20">
        <v>0</v>
      </c>
      <c r="AE245" s="44">
        <v>0</v>
      </c>
    </row>
    <row r="246" spans="1:32">
      <c r="A246" s="21" t="s">
        <v>46</v>
      </c>
      <c r="B246" s="56" t="s">
        <v>33</v>
      </c>
      <c r="C246" s="38">
        <f>C247</f>
        <v>1913</v>
      </c>
      <c r="D246" s="38">
        <f t="shared" si="381"/>
        <v>1913</v>
      </c>
      <c r="E246" s="38">
        <f t="shared" si="381"/>
        <v>1913</v>
      </c>
      <c r="F246" s="38">
        <f t="shared" si="381"/>
        <v>0</v>
      </c>
      <c r="G246" s="38">
        <f t="shared" si="381"/>
        <v>0</v>
      </c>
      <c r="H246" s="38">
        <f t="shared" si="381"/>
        <v>0</v>
      </c>
      <c r="I246" s="38">
        <f t="shared" si="381"/>
        <v>0</v>
      </c>
      <c r="J246" s="38">
        <f t="shared" si="381"/>
        <v>0</v>
      </c>
      <c r="K246" s="38">
        <f t="shared" si="381"/>
        <v>0</v>
      </c>
      <c r="L246" s="38">
        <f t="shared" si="381"/>
        <v>0</v>
      </c>
      <c r="M246" s="38">
        <f t="shared" si="381"/>
        <v>0</v>
      </c>
      <c r="N246" s="38">
        <f t="shared" si="381"/>
        <v>0</v>
      </c>
      <c r="O246" s="38">
        <f t="shared" si="381"/>
        <v>0</v>
      </c>
      <c r="P246" s="38">
        <f t="shared" si="382"/>
        <v>0</v>
      </c>
      <c r="Q246" s="38">
        <f t="shared" si="382"/>
        <v>0</v>
      </c>
      <c r="R246" s="38">
        <f t="shared" si="382"/>
        <v>0</v>
      </c>
      <c r="S246" s="38">
        <f t="shared" si="382"/>
        <v>0</v>
      </c>
      <c r="T246" s="38">
        <f t="shared" si="382"/>
        <v>0</v>
      </c>
      <c r="U246" s="38">
        <f t="shared" si="382"/>
        <v>0</v>
      </c>
      <c r="V246" s="38">
        <f t="shared" si="382"/>
        <v>0</v>
      </c>
      <c r="W246" s="38">
        <f t="shared" si="382"/>
        <v>0</v>
      </c>
      <c r="X246" s="38">
        <f t="shared" si="382"/>
        <v>0</v>
      </c>
      <c r="Y246" s="38">
        <f t="shared" si="382"/>
        <v>0</v>
      </c>
      <c r="Z246" s="38">
        <f t="shared" si="382"/>
        <v>0</v>
      </c>
      <c r="AA246" s="38">
        <f t="shared" si="382"/>
        <v>0</v>
      </c>
      <c r="AB246" s="38">
        <f t="shared" si="382"/>
        <v>0</v>
      </c>
      <c r="AC246" s="95">
        <f t="shared" si="345"/>
        <v>0</v>
      </c>
      <c r="AD246" s="50">
        <v>0</v>
      </c>
      <c r="AE246" s="51">
        <v>0</v>
      </c>
    </row>
    <row r="247" spans="1:32" ht="54" customHeight="1">
      <c r="A247" s="15"/>
      <c r="B247" s="2" t="s">
        <v>194</v>
      </c>
      <c r="C247" s="34">
        <f>C248</f>
        <v>1913</v>
      </c>
      <c r="D247" s="34">
        <f t="shared" si="381"/>
        <v>1913</v>
      </c>
      <c r="E247" s="34">
        <f t="shared" si="381"/>
        <v>1913</v>
      </c>
      <c r="F247" s="34">
        <f t="shared" si="381"/>
        <v>0</v>
      </c>
      <c r="G247" s="34">
        <f t="shared" si="381"/>
        <v>0</v>
      </c>
      <c r="H247" s="34">
        <f t="shared" si="381"/>
        <v>0</v>
      </c>
      <c r="I247" s="34">
        <f t="shared" si="381"/>
        <v>0</v>
      </c>
      <c r="J247" s="34">
        <f t="shared" si="381"/>
        <v>0</v>
      </c>
      <c r="K247" s="34">
        <f t="shared" si="381"/>
        <v>0</v>
      </c>
      <c r="L247" s="34">
        <f t="shared" si="381"/>
        <v>0</v>
      </c>
      <c r="M247" s="34">
        <f t="shared" si="381"/>
        <v>0</v>
      </c>
      <c r="N247" s="34">
        <f t="shared" si="381"/>
        <v>0</v>
      </c>
      <c r="O247" s="34">
        <f t="shared" si="381"/>
        <v>0</v>
      </c>
      <c r="P247" s="34">
        <f t="shared" si="382"/>
        <v>0</v>
      </c>
      <c r="Q247" s="34">
        <f t="shared" si="382"/>
        <v>0</v>
      </c>
      <c r="R247" s="34">
        <f t="shared" si="382"/>
        <v>0</v>
      </c>
      <c r="S247" s="34">
        <f t="shared" si="382"/>
        <v>0</v>
      </c>
      <c r="T247" s="34">
        <f t="shared" si="382"/>
        <v>0</v>
      </c>
      <c r="U247" s="34">
        <f t="shared" si="382"/>
        <v>0</v>
      </c>
      <c r="V247" s="34">
        <f t="shared" si="382"/>
        <v>0</v>
      </c>
      <c r="W247" s="34">
        <f t="shared" si="382"/>
        <v>0</v>
      </c>
      <c r="X247" s="34">
        <f t="shared" si="382"/>
        <v>0</v>
      </c>
      <c r="Y247" s="34">
        <f t="shared" si="382"/>
        <v>0</v>
      </c>
      <c r="Z247" s="34">
        <f t="shared" si="382"/>
        <v>0</v>
      </c>
      <c r="AA247" s="34">
        <f t="shared" si="382"/>
        <v>0</v>
      </c>
      <c r="AB247" s="34">
        <f t="shared" si="382"/>
        <v>0</v>
      </c>
      <c r="AC247" s="95">
        <f t="shared" si="345"/>
        <v>0</v>
      </c>
      <c r="AD247" s="20"/>
      <c r="AE247" s="44"/>
    </row>
    <row r="248" spans="1:32" ht="81.75" customHeight="1">
      <c r="A248" s="3"/>
      <c r="B248" s="5" t="s">
        <v>290</v>
      </c>
      <c r="C248" s="35">
        <f>C249</f>
        <v>1913</v>
      </c>
      <c r="D248" s="35">
        <f t="shared" si="381"/>
        <v>1913</v>
      </c>
      <c r="E248" s="35">
        <f t="shared" si="381"/>
        <v>1913</v>
      </c>
      <c r="F248" s="35">
        <f t="shared" si="381"/>
        <v>0</v>
      </c>
      <c r="G248" s="35">
        <f t="shared" si="381"/>
        <v>0</v>
      </c>
      <c r="H248" s="35">
        <f t="shared" si="381"/>
        <v>0</v>
      </c>
      <c r="I248" s="35">
        <f t="shared" si="381"/>
        <v>0</v>
      </c>
      <c r="J248" s="35">
        <f t="shared" si="381"/>
        <v>0</v>
      </c>
      <c r="K248" s="35">
        <f t="shared" si="381"/>
        <v>0</v>
      </c>
      <c r="L248" s="35">
        <f t="shared" si="381"/>
        <v>0</v>
      </c>
      <c r="M248" s="35">
        <f t="shared" si="381"/>
        <v>0</v>
      </c>
      <c r="N248" s="35">
        <f t="shared" si="381"/>
        <v>0</v>
      </c>
      <c r="O248" s="35">
        <f t="shared" si="381"/>
        <v>0</v>
      </c>
      <c r="P248" s="35">
        <f t="shared" si="382"/>
        <v>0</v>
      </c>
      <c r="Q248" s="39">
        <f t="shared" si="382"/>
        <v>0</v>
      </c>
      <c r="R248" s="39">
        <f t="shared" si="382"/>
        <v>0</v>
      </c>
      <c r="S248" s="39">
        <f t="shared" si="382"/>
        <v>0</v>
      </c>
      <c r="T248" s="39">
        <f t="shared" si="382"/>
        <v>0</v>
      </c>
      <c r="U248" s="39">
        <f t="shared" si="382"/>
        <v>0</v>
      </c>
      <c r="V248" s="39">
        <f t="shared" si="382"/>
        <v>0</v>
      </c>
      <c r="W248" s="39">
        <f t="shared" si="382"/>
        <v>0</v>
      </c>
      <c r="X248" s="39">
        <f t="shared" si="382"/>
        <v>0</v>
      </c>
      <c r="Y248" s="39">
        <f t="shared" si="382"/>
        <v>0</v>
      </c>
      <c r="Z248" s="39">
        <f t="shared" si="382"/>
        <v>0</v>
      </c>
      <c r="AA248" s="39">
        <f t="shared" si="382"/>
        <v>0</v>
      </c>
      <c r="AB248" s="39">
        <f t="shared" si="382"/>
        <v>0</v>
      </c>
      <c r="AC248" s="95">
        <f t="shared" si="345"/>
        <v>0</v>
      </c>
      <c r="AD248" s="19"/>
      <c r="AE248" s="45"/>
    </row>
    <row r="249" spans="1:32" ht="44.25" customHeight="1">
      <c r="A249" s="17"/>
      <c r="B249" s="18" t="s">
        <v>195</v>
      </c>
      <c r="C249" s="36">
        <f t="shared" ref="C249" si="383">D249+I249</f>
        <v>1913</v>
      </c>
      <c r="D249" s="36">
        <f t="shared" ref="D249" si="384">SUM(E249:H249)</f>
        <v>1913</v>
      </c>
      <c r="E249" s="36">
        <v>1913</v>
      </c>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95">
        <f t="shared" si="345"/>
        <v>0</v>
      </c>
      <c r="AD249" s="30" t="s">
        <v>315</v>
      </c>
      <c r="AE249" s="47"/>
      <c r="AF249">
        <v>1</v>
      </c>
    </row>
    <row r="250" spans="1:32">
      <c r="A250" s="22" t="s">
        <v>293</v>
      </c>
      <c r="B250" s="23" t="s">
        <v>196</v>
      </c>
      <c r="C250" s="40">
        <f>C251</f>
        <v>5012299</v>
      </c>
      <c r="D250" s="40">
        <f t="shared" ref="D250:AB250" si="385">D251</f>
        <v>1007983</v>
      </c>
      <c r="E250" s="40">
        <f t="shared" si="385"/>
        <v>470037</v>
      </c>
      <c r="F250" s="40">
        <f t="shared" si="385"/>
        <v>537946</v>
      </c>
      <c r="G250" s="40">
        <f t="shared" si="385"/>
        <v>0</v>
      </c>
      <c r="H250" s="40">
        <f t="shared" si="385"/>
        <v>0</v>
      </c>
      <c r="I250" s="40">
        <f t="shared" si="385"/>
        <v>4004316</v>
      </c>
      <c r="J250" s="40">
        <f t="shared" si="385"/>
        <v>4004316</v>
      </c>
      <c r="K250" s="40">
        <f t="shared" si="385"/>
        <v>4004316</v>
      </c>
      <c r="L250" s="40">
        <f t="shared" si="385"/>
        <v>0</v>
      </c>
      <c r="M250" s="40">
        <f t="shared" si="385"/>
        <v>0</v>
      </c>
      <c r="N250" s="40">
        <f t="shared" si="385"/>
        <v>0</v>
      </c>
      <c r="O250" s="40">
        <f t="shared" si="385"/>
        <v>0</v>
      </c>
      <c r="P250" s="40">
        <f t="shared" si="385"/>
        <v>2289260</v>
      </c>
      <c r="Q250" s="40">
        <f t="shared" si="385"/>
        <v>417115</v>
      </c>
      <c r="R250" s="40">
        <f t="shared" si="385"/>
        <v>82307</v>
      </c>
      <c r="S250" s="40">
        <f t="shared" si="385"/>
        <v>334808</v>
      </c>
      <c r="T250" s="40">
        <f t="shared" si="385"/>
        <v>0</v>
      </c>
      <c r="U250" s="40">
        <f t="shared" si="385"/>
        <v>0</v>
      </c>
      <c r="V250" s="40">
        <f t="shared" si="385"/>
        <v>1872145</v>
      </c>
      <c r="W250" s="40">
        <f t="shared" si="385"/>
        <v>1872145</v>
      </c>
      <c r="X250" s="40">
        <f t="shared" si="385"/>
        <v>1872145</v>
      </c>
      <c r="Y250" s="40">
        <f t="shared" si="385"/>
        <v>0</v>
      </c>
      <c r="Z250" s="40">
        <f t="shared" si="385"/>
        <v>0</v>
      </c>
      <c r="AA250" s="40">
        <f t="shared" si="385"/>
        <v>0</v>
      </c>
      <c r="AB250" s="40">
        <f t="shared" si="385"/>
        <v>0</v>
      </c>
      <c r="AC250" s="101">
        <f t="shared" si="345"/>
        <v>45.672853913942483</v>
      </c>
      <c r="AD250" s="32"/>
      <c r="AE250" s="54"/>
    </row>
    <row r="251" spans="1:32">
      <c r="A251" s="15" t="s">
        <v>38</v>
      </c>
      <c r="B251" s="2" t="s">
        <v>29</v>
      </c>
      <c r="C251" s="34">
        <f>C252+C266+C279</f>
        <v>5012299</v>
      </c>
      <c r="D251" s="34">
        <f t="shared" ref="D251:F251" si="386">D252+D266+D279</f>
        <v>1007983</v>
      </c>
      <c r="E251" s="34">
        <f t="shared" si="386"/>
        <v>470037</v>
      </c>
      <c r="F251" s="34">
        <f t="shared" si="386"/>
        <v>537946</v>
      </c>
      <c r="G251" s="34">
        <f t="shared" ref="G251:O251" si="387">G252+G266+G279</f>
        <v>0</v>
      </c>
      <c r="H251" s="34">
        <f t="shared" si="387"/>
        <v>0</v>
      </c>
      <c r="I251" s="34">
        <f t="shared" si="387"/>
        <v>4004316</v>
      </c>
      <c r="J251" s="34">
        <f t="shared" si="387"/>
        <v>4004316</v>
      </c>
      <c r="K251" s="34">
        <f t="shared" si="387"/>
        <v>4004316</v>
      </c>
      <c r="L251" s="34">
        <f t="shared" si="387"/>
        <v>0</v>
      </c>
      <c r="M251" s="34">
        <f t="shared" si="387"/>
        <v>0</v>
      </c>
      <c r="N251" s="34">
        <f t="shared" si="387"/>
        <v>0</v>
      </c>
      <c r="O251" s="34">
        <f t="shared" si="387"/>
        <v>0</v>
      </c>
      <c r="P251" s="34">
        <f t="shared" ref="P251:AB251" si="388">P252+P266+P279</f>
        <v>2289260</v>
      </c>
      <c r="Q251" s="34">
        <f t="shared" si="388"/>
        <v>417115</v>
      </c>
      <c r="R251" s="34">
        <f t="shared" si="388"/>
        <v>82307</v>
      </c>
      <c r="S251" s="34">
        <f t="shared" si="388"/>
        <v>334808</v>
      </c>
      <c r="T251" s="34">
        <f t="shared" si="388"/>
        <v>0</v>
      </c>
      <c r="U251" s="34">
        <f t="shared" si="388"/>
        <v>0</v>
      </c>
      <c r="V251" s="34">
        <f t="shared" si="388"/>
        <v>1872145</v>
      </c>
      <c r="W251" s="34">
        <f t="shared" si="388"/>
        <v>1872145</v>
      </c>
      <c r="X251" s="34">
        <f t="shared" si="388"/>
        <v>1872145</v>
      </c>
      <c r="Y251" s="34">
        <f t="shared" si="388"/>
        <v>0</v>
      </c>
      <c r="Z251" s="34">
        <f t="shared" si="388"/>
        <v>0</v>
      </c>
      <c r="AA251" s="34">
        <f t="shared" si="388"/>
        <v>0</v>
      </c>
      <c r="AB251" s="34">
        <f t="shared" si="388"/>
        <v>0</v>
      </c>
      <c r="AC251" s="94">
        <f t="shared" si="345"/>
        <v>45.672853913942483</v>
      </c>
      <c r="AD251" s="16"/>
      <c r="AE251" s="44"/>
    </row>
    <row r="252" spans="1:32">
      <c r="A252" s="16" t="s">
        <v>30</v>
      </c>
      <c r="B252" s="2" t="s">
        <v>31</v>
      </c>
      <c r="C252" s="34">
        <f>C253+C262</f>
        <v>1133318</v>
      </c>
      <c r="D252" s="34">
        <f t="shared" ref="D252:F252" si="389">D253+D262</f>
        <v>487318</v>
      </c>
      <c r="E252" s="34">
        <f t="shared" si="389"/>
        <v>262435</v>
      </c>
      <c r="F252" s="34">
        <f t="shared" si="389"/>
        <v>224883</v>
      </c>
      <c r="G252" s="34">
        <f t="shared" ref="G252:O252" si="390">G253+G262</f>
        <v>0</v>
      </c>
      <c r="H252" s="34">
        <f t="shared" si="390"/>
        <v>0</v>
      </c>
      <c r="I252" s="34">
        <f t="shared" si="390"/>
        <v>646000</v>
      </c>
      <c r="J252" s="34">
        <f t="shared" si="390"/>
        <v>646000</v>
      </c>
      <c r="K252" s="34">
        <f t="shared" si="390"/>
        <v>646000</v>
      </c>
      <c r="L252" s="34">
        <f t="shared" si="390"/>
        <v>0</v>
      </c>
      <c r="M252" s="34">
        <f t="shared" si="390"/>
        <v>0</v>
      </c>
      <c r="N252" s="34">
        <f t="shared" si="390"/>
        <v>0</v>
      </c>
      <c r="O252" s="34">
        <f t="shared" si="390"/>
        <v>0</v>
      </c>
      <c r="P252" s="34">
        <f t="shared" ref="P252:AB252" si="391">P253+P262</f>
        <v>263663</v>
      </c>
      <c r="Q252" s="34">
        <f t="shared" si="391"/>
        <v>94547</v>
      </c>
      <c r="R252" s="34">
        <f t="shared" si="391"/>
        <v>11295</v>
      </c>
      <c r="S252" s="34">
        <f t="shared" si="391"/>
        <v>83252</v>
      </c>
      <c r="T252" s="34">
        <f t="shared" si="391"/>
        <v>0</v>
      </c>
      <c r="U252" s="34">
        <f t="shared" si="391"/>
        <v>0</v>
      </c>
      <c r="V252" s="34">
        <f t="shared" si="391"/>
        <v>169116</v>
      </c>
      <c r="W252" s="34">
        <f t="shared" si="391"/>
        <v>169116</v>
      </c>
      <c r="X252" s="34">
        <f t="shared" si="391"/>
        <v>169116</v>
      </c>
      <c r="Y252" s="34">
        <f t="shared" si="391"/>
        <v>0</v>
      </c>
      <c r="Z252" s="34">
        <f t="shared" si="391"/>
        <v>0</v>
      </c>
      <c r="AA252" s="34">
        <f t="shared" si="391"/>
        <v>0</v>
      </c>
      <c r="AB252" s="34">
        <f t="shared" si="391"/>
        <v>0</v>
      </c>
      <c r="AC252" s="94">
        <f t="shared" si="345"/>
        <v>23.264697110607969</v>
      </c>
      <c r="AD252" s="16"/>
      <c r="AE252" s="44"/>
    </row>
    <row r="253" spans="1:32">
      <c r="A253" s="21" t="s">
        <v>52</v>
      </c>
      <c r="B253" s="56" t="s">
        <v>32</v>
      </c>
      <c r="C253" s="38">
        <f>SUM(C254:C261)</f>
        <v>1096402</v>
      </c>
      <c r="D253" s="38">
        <f t="shared" ref="D253:F253" si="392">SUM(D254:D261)</f>
        <v>450402</v>
      </c>
      <c r="E253" s="38">
        <f t="shared" si="392"/>
        <v>253860</v>
      </c>
      <c r="F253" s="38">
        <f t="shared" si="392"/>
        <v>196542</v>
      </c>
      <c r="G253" s="38">
        <f t="shared" ref="G253:O253" si="393">SUM(G254:G261)</f>
        <v>0</v>
      </c>
      <c r="H253" s="38">
        <f t="shared" si="393"/>
        <v>0</v>
      </c>
      <c r="I253" s="38">
        <f t="shared" si="393"/>
        <v>646000</v>
      </c>
      <c r="J253" s="38">
        <f t="shared" si="393"/>
        <v>646000</v>
      </c>
      <c r="K253" s="38">
        <f t="shared" si="393"/>
        <v>646000</v>
      </c>
      <c r="L253" s="38">
        <f t="shared" si="393"/>
        <v>0</v>
      </c>
      <c r="M253" s="38">
        <f t="shared" si="393"/>
        <v>0</v>
      </c>
      <c r="N253" s="38">
        <f t="shared" si="393"/>
        <v>0</v>
      </c>
      <c r="O253" s="38">
        <f t="shared" si="393"/>
        <v>0</v>
      </c>
      <c r="P253" s="38">
        <f t="shared" ref="P253:AB253" si="394">SUM(P254:P261)</f>
        <v>249875</v>
      </c>
      <c r="Q253" s="38">
        <f t="shared" si="394"/>
        <v>80759</v>
      </c>
      <c r="R253" s="38">
        <f t="shared" si="394"/>
        <v>6521</v>
      </c>
      <c r="S253" s="38">
        <f t="shared" si="394"/>
        <v>74238</v>
      </c>
      <c r="T253" s="38">
        <f t="shared" si="394"/>
        <v>0</v>
      </c>
      <c r="U253" s="38">
        <f t="shared" si="394"/>
        <v>0</v>
      </c>
      <c r="V253" s="38">
        <f t="shared" si="394"/>
        <v>169116</v>
      </c>
      <c r="W253" s="38">
        <f t="shared" si="394"/>
        <v>169116</v>
      </c>
      <c r="X253" s="38">
        <f t="shared" si="394"/>
        <v>169116</v>
      </c>
      <c r="Y253" s="38">
        <f t="shared" si="394"/>
        <v>0</v>
      </c>
      <c r="Z253" s="38">
        <f t="shared" si="394"/>
        <v>0</v>
      </c>
      <c r="AA253" s="38">
        <f t="shared" si="394"/>
        <v>0</v>
      </c>
      <c r="AB253" s="38">
        <f t="shared" si="394"/>
        <v>0</v>
      </c>
      <c r="AC253" s="100">
        <f t="shared" si="345"/>
        <v>22.790454596033207</v>
      </c>
      <c r="AD253" s="31"/>
      <c r="AE253" s="51"/>
    </row>
    <row r="254" spans="1:32" ht="48.75" customHeight="1">
      <c r="A254" s="12" t="s">
        <v>49</v>
      </c>
      <c r="B254" s="5" t="s">
        <v>197</v>
      </c>
      <c r="C254" s="39">
        <f t="shared" ref="C254:C261" si="395">D254+I254</f>
        <v>3613</v>
      </c>
      <c r="D254" s="39">
        <f t="shared" ref="D254:D261" si="396">SUM(E254:H254)</f>
        <v>3613</v>
      </c>
      <c r="E254" s="35">
        <v>0</v>
      </c>
      <c r="F254" s="35">
        <v>3613</v>
      </c>
      <c r="G254" s="35"/>
      <c r="H254" s="35"/>
      <c r="I254" s="39">
        <f t="shared" ref="I254:I262" si="397">J254+O254</f>
        <v>0</v>
      </c>
      <c r="J254" s="39">
        <f t="shared" ref="J254:J262" si="398">SUM(K254:N254)</f>
        <v>0</v>
      </c>
      <c r="K254" s="35"/>
      <c r="L254" s="35"/>
      <c r="M254" s="35"/>
      <c r="N254" s="35"/>
      <c r="O254" s="35"/>
      <c r="P254" s="35">
        <f t="shared" ref="P254:P257" si="399">Q254+V254</f>
        <v>3493</v>
      </c>
      <c r="Q254" s="39">
        <f>R254+S254+T254+U254</f>
        <v>3493</v>
      </c>
      <c r="R254" s="223"/>
      <c r="S254" s="272">
        <v>3493</v>
      </c>
      <c r="T254" s="39"/>
      <c r="U254" s="39"/>
      <c r="V254" s="39"/>
      <c r="W254" s="39"/>
      <c r="X254" s="39"/>
      <c r="Y254" s="39"/>
      <c r="Z254" s="39"/>
      <c r="AA254" s="39"/>
      <c r="AB254" s="39"/>
      <c r="AC254" s="95">
        <f t="shared" si="345"/>
        <v>96.678660393025183</v>
      </c>
      <c r="AD254" s="12" t="s">
        <v>314</v>
      </c>
      <c r="AE254" s="45"/>
      <c r="AF254">
        <v>1</v>
      </c>
    </row>
    <row r="255" spans="1:32" ht="74.25" customHeight="1">
      <c r="A255" s="12" t="s">
        <v>54</v>
      </c>
      <c r="B255" s="5" t="s">
        <v>198</v>
      </c>
      <c r="C255" s="39">
        <f t="shared" si="395"/>
        <v>21000</v>
      </c>
      <c r="D255" s="39">
        <f t="shared" si="396"/>
        <v>21000</v>
      </c>
      <c r="E255" s="35">
        <v>21000</v>
      </c>
      <c r="F255" s="35"/>
      <c r="G255" s="35"/>
      <c r="H255" s="35"/>
      <c r="I255" s="39">
        <f t="shared" si="397"/>
        <v>0</v>
      </c>
      <c r="J255" s="39">
        <f t="shared" si="398"/>
        <v>0</v>
      </c>
      <c r="K255" s="35"/>
      <c r="L255" s="35"/>
      <c r="M255" s="35"/>
      <c r="N255" s="35"/>
      <c r="O255" s="35"/>
      <c r="P255" s="35">
        <f t="shared" ref="P255" si="400">Q255+V255</f>
        <v>2773</v>
      </c>
      <c r="Q255" s="39">
        <f t="shared" ref="Q255" si="401">R255+S255+T255+U255</f>
        <v>2773</v>
      </c>
      <c r="R255" s="223">
        <v>2773</v>
      </c>
      <c r="S255" s="223"/>
      <c r="T255" s="39"/>
      <c r="U255" s="39"/>
      <c r="V255" s="39">
        <f t="shared" ref="V255" si="402">W255+AB255</f>
        <v>0</v>
      </c>
      <c r="W255" s="39">
        <f t="shared" ref="W255" si="403">X255+Y255+Z255+AA255</f>
        <v>0</v>
      </c>
      <c r="X255" s="39"/>
      <c r="Y255" s="39"/>
      <c r="Z255" s="39"/>
      <c r="AA255" s="39"/>
      <c r="AB255" s="39"/>
      <c r="AC255" s="95">
        <f t="shared" si="345"/>
        <v>13.204761904761906</v>
      </c>
      <c r="AD255" s="12" t="s">
        <v>271</v>
      </c>
      <c r="AE255" s="45"/>
      <c r="AF255">
        <v>1</v>
      </c>
    </row>
    <row r="256" spans="1:32" ht="36">
      <c r="A256" s="12" t="s">
        <v>138</v>
      </c>
      <c r="B256" s="5" t="s">
        <v>199</v>
      </c>
      <c r="C256" s="39">
        <f t="shared" si="395"/>
        <v>43000</v>
      </c>
      <c r="D256" s="39">
        <f t="shared" si="396"/>
        <v>43000</v>
      </c>
      <c r="E256" s="35"/>
      <c r="F256" s="35">
        <v>43000</v>
      </c>
      <c r="G256" s="35"/>
      <c r="H256" s="35"/>
      <c r="I256" s="39">
        <f t="shared" si="397"/>
        <v>0</v>
      </c>
      <c r="J256" s="39">
        <f t="shared" si="398"/>
        <v>0</v>
      </c>
      <c r="K256" s="35"/>
      <c r="L256" s="35"/>
      <c r="M256" s="35"/>
      <c r="N256" s="35"/>
      <c r="O256" s="35"/>
      <c r="P256" s="35">
        <f t="shared" si="399"/>
        <v>19606</v>
      </c>
      <c r="Q256" s="39">
        <f t="shared" ref="Q256:Q257" si="404">R256+S256+T256+U256</f>
        <v>19606</v>
      </c>
      <c r="R256" s="39"/>
      <c r="S256" s="272">
        <v>19606</v>
      </c>
      <c r="T256" s="39"/>
      <c r="U256" s="39"/>
      <c r="V256" s="39"/>
      <c r="W256" s="39"/>
      <c r="X256" s="39"/>
      <c r="Y256" s="39"/>
      <c r="Z256" s="39"/>
      <c r="AA256" s="39"/>
      <c r="AB256" s="39"/>
      <c r="AC256" s="95">
        <f t="shared" si="345"/>
        <v>45.595348837209301</v>
      </c>
      <c r="AD256" s="12" t="s">
        <v>271</v>
      </c>
      <c r="AE256" s="45"/>
      <c r="AF256">
        <v>1</v>
      </c>
    </row>
    <row r="257" spans="1:32" ht="68.25" customHeight="1">
      <c r="A257" s="12" t="s">
        <v>140</v>
      </c>
      <c r="B257" s="5" t="s">
        <v>200</v>
      </c>
      <c r="C257" s="39">
        <f t="shared" si="395"/>
        <v>608112</v>
      </c>
      <c r="D257" s="39">
        <f t="shared" si="396"/>
        <v>258112</v>
      </c>
      <c r="E257" s="35">
        <v>229112</v>
      </c>
      <c r="F257" s="35">
        <v>29000</v>
      </c>
      <c r="G257" s="35"/>
      <c r="H257" s="35"/>
      <c r="I257" s="39">
        <f t="shared" si="397"/>
        <v>350000</v>
      </c>
      <c r="J257" s="39">
        <f t="shared" si="398"/>
        <v>350000</v>
      </c>
      <c r="K257" s="35">
        <v>350000</v>
      </c>
      <c r="L257" s="35"/>
      <c r="M257" s="35"/>
      <c r="N257" s="35"/>
      <c r="O257" s="35"/>
      <c r="P257" s="35">
        <f t="shared" si="399"/>
        <v>79531</v>
      </c>
      <c r="Q257" s="39">
        <f t="shared" si="404"/>
        <v>15023</v>
      </c>
      <c r="R257" s="39"/>
      <c r="S257" s="272">
        <v>15023</v>
      </c>
      <c r="T257" s="39"/>
      <c r="U257" s="39"/>
      <c r="V257" s="39">
        <f t="shared" ref="V257" si="405">W257+AB257</f>
        <v>64508</v>
      </c>
      <c r="W257" s="39">
        <f t="shared" ref="W257" si="406">X257+Y257+Z257+AA257</f>
        <v>64508</v>
      </c>
      <c r="X257" s="223">
        <v>64508</v>
      </c>
      <c r="Y257" s="39"/>
      <c r="Z257" s="39"/>
      <c r="AA257" s="39"/>
      <c r="AB257" s="39"/>
      <c r="AC257" s="95">
        <f t="shared" si="345"/>
        <v>13.078347409687687</v>
      </c>
      <c r="AD257" s="12" t="s">
        <v>271</v>
      </c>
      <c r="AE257" s="45"/>
      <c r="AF257">
        <v>1</v>
      </c>
    </row>
    <row r="258" spans="1:32" ht="58.5" customHeight="1">
      <c r="A258" s="12" t="s">
        <v>201</v>
      </c>
      <c r="B258" s="5" t="s">
        <v>202</v>
      </c>
      <c r="C258" s="39">
        <f t="shared" si="395"/>
        <v>12309</v>
      </c>
      <c r="D258" s="39">
        <f t="shared" si="396"/>
        <v>12309</v>
      </c>
      <c r="E258" s="35"/>
      <c r="F258" s="35">
        <v>12309</v>
      </c>
      <c r="G258" s="35"/>
      <c r="H258" s="35"/>
      <c r="I258" s="39">
        <f t="shared" si="397"/>
        <v>0</v>
      </c>
      <c r="J258" s="39">
        <f t="shared" si="398"/>
        <v>0</v>
      </c>
      <c r="K258" s="35"/>
      <c r="L258" s="35"/>
      <c r="M258" s="35"/>
      <c r="N258" s="35"/>
      <c r="O258" s="35"/>
      <c r="P258" s="35">
        <f t="shared" ref="P258" si="407">Q258+V258</f>
        <v>12309</v>
      </c>
      <c r="Q258" s="39">
        <f t="shared" ref="Q258" si="408">R258+S258+T258+U258</f>
        <v>12309</v>
      </c>
      <c r="R258" s="39"/>
      <c r="S258" s="272">
        <v>12309</v>
      </c>
      <c r="T258" s="39"/>
      <c r="U258" s="39"/>
      <c r="V258" s="39"/>
      <c r="W258" s="39"/>
      <c r="X258" s="39"/>
      <c r="Y258" s="39"/>
      <c r="Z258" s="39"/>
      <c r="AA258" s="39"/>
      <c r="AB258" s="39"/>
      <c r="AC258" s="95">
        <f t="shared" si="345"/>
        <v>100</v>
      </c>
      <c r="AD258" s="12" t="s">
        <v>315</v>
      </c>
      <c r="AE258" s="45"/>
      <c r="AF258">
        <v>1</v>
      </c>
    </row>
    <row r="259" spans="1:32" ht="63.75" customHeight="1">
      <c r="A259" s="12" t="s">
        <v>203</v>
      </c>
      <c r="B259" s="5" t="s">
        <v>204</v>
      </c>
      <c r="C259" s="39">
        <f t="shared" si="395"/>
        <v>358620</v>
      </c>
      <c r="D259" s="39">
        <f t="shared" si="396"/>
        <v>108620</v>
      </c>
      <c r="E259" s="35">
        <v>0</v>
      </c>
      <c r="F259" s="35">
        <v>108620</v>
      </c>
      <c r="G259" s="35"/>
      <c r="H259" s="35"/>
      <c r="I259" s="39">
        <f t="shared" si="397"/>
        <v>250000</v>
      </c>
      <c r="J259" s="39">
        <f t="shared" si="398"/>
        <v>250000</v>
      </c>
      <c r="K259" s="35">
        <v>250000</v>
      </c>
      <c r="L259" s="35"/>
      <c r="M259" s="35"/>
      <c r="N259" s="35"/>
      <c r="O259" s="35"/>
      <c r="P259" s="35">
        <f>Q259+V259</f>
        <v>128415</v>
      </c>
      <c r="Q259" s="39">
        <f>R259+S259+T259+U259</f>
        <v>23807</v>
      </c>
      <c r="R259" s="39"/>
      <c r="S259" s="272">
        <v>23807</v>
      </c>
      <c r="T259" s="39"/>
      <c r="U259" s="39"/>
      <c r="V259" s="39">
        <f t="shared" ref="V259" si="409">W259+AB259</f>
        <v>104608</v>
      </c>
      <c r="W259" s="39">
        <f t="shared" ref="W259" si="410">X259+Y259+Z259+AA259</f>
        <v>104608</v>
      </c>
      <c r="X259" s="223">
        <v>104608</v>
      </c>
      <c r="Y259" s="39"/>
      <c r="Z259" s="39"/>
      <c r="AA259" s="39"/>
      <c r="AB259" s="39"/>
      <c r="AC259" s="95">
        <f t="shared" si="345"/>
        <v>35.808097707880208</v>
      </c>
      <c r="AD259" s="12" t="s">
        <v>315</v>
      </c>
      <c r="AE259" s="45"/>
      <c r="AF259">
        <v>1</v>
      </c>
    </row>
    <row r="260" spans="1:32">
      <c r="A260" s="12" t="s">
        <v>143</v>
      </c>
      <c r="B260" s="5" t="s">
        <v>205</v>
      </c>
      <c r="C260" s="39">
        <f t="shared" si="395"/>
        <v>3748</v>
      </c>
      <c r="D260" s="39">
        <f t="shared" si="396"/>
        <v>3748</v>
      </c>
      <c r="E260" s="35">
        <v>3748</v>
      </c>
      <c r="F260" s="35"/>
      <c r="G260" s="35"/>
      <c r="H260" s="35"/>
      <c r="I260" s="39">
        <f t="shared" si="397"/>
        <v>0</v>
      </c>
      <c r="J260" s="39">
        <f t="shared" si="398"/>
        <v>0</v>
      </c>
      <c r="K260" s="35"/>
      <c r="L260" s="35"/>
      <c r="M260" s="35"/>
      <c r="N260" s="35"/>
      <c r="O260" s="35"/>
      <c r="P260" s="35">
        <f t="shared" ref="P260:P261" si="411">Q260+V260</f>
        <v>3748</v>
      </c>
      <c r="Q260" s="39">
        <f t="shared" ref="Q260:Q261" si="412">R260+S260+T260+U260</f>
        <v>3748</v>
      </c>
      <c r="R260" s="223">
        <v>3748</v>
      </c>
      <c r="S260" s="39"/>
      <c r="T260" s="39"/>
      <c r="U260" s="39"/>
      <c r="V260" s="39"/>
      <c r="W260" s="39"/>
      <c r="X260" s="39"/>
      <c r="Y260" s="39"/>
      <c r="Z260" s="39"/>
      <c r="AA260" s="39"/>
      <c r="AB260" s="39"/>
      <c r="AC260" s="95">
        <f t="shared" si="345"/>
        <v>100</v>
      </c>
      <c r="AD260" s="12" t="s">
        <v>311</v>
      </c>
      <c r="AE260" s="45"/>
      <c r="AF260">
        <v>1</v>
      </c>
    </row>
    <row r="261" spans="1:32">
      <c r="A261" s="12">
        <v>8</v>
      </c>
      <c r="B261" s="5" t="s">
        <v>341</v>
      </c>
      <c r="C261" s="39">
        <f t="shared" si="395"/>
        <v>46000</v>
      </c>
      <c r="D261" s="39">
        <f t="shared" si="396"/>
        <v>0</v>
      </c>
      <c r="E261" s="35"/>
      <c r="F261" s="35"/>
      <c r="G261" s="35"/>
      <c r="H261" s="35"/>
      <c r="I261" s="39">
        <f t="shared" si="397"/>
        <v>46000</v>
      </c>
      <c r="J261" s="39">
        <f t="shared" si="398"/>
        <v>46000</v>
      </c>
      <c r="K261" s="35">
        <v>46000</v>
      </c>
      <c r="L261" s="35"/>
      <c r="M261" s="35"/>
      <c r="N261" s="35"/>
      <c r="O261" s="35"/>
      <c r="P261" s="35">
        <f t="shared" si="411"/>
        <v>0</v>
      </c>
      <c r="Q261" s="39">
        <f t="shared" si="412"/>
        <v>0</v>
      </c>
      <c r="R261" s="39"/>
      <c r="S261" s="39"/>
      <c r="T261" s="39"/>
      <c r="U261" s="39"/>
      <c r="V261" s="39"/>
      <c r="W261" s="39"/>
      <c r="X261" s="39"/>
      <c r="Y261" s="39"/>
      <c r="Z261" s="39"/>
      <c r="AA261" s="39"/>
      <c r="AB261" s="39"/>
      <c r="AC261" s="95">
        <f t="shared" si="345"/>
        <v>0</v>
      </c>
      <c r="AD261" s="12" t="s">
        <v>342</v>
      </c>
      <c r="AE261" s="45"/>
      <c r="AF261">
        <v>1</v>
      </c>
    </row>
    <row r="262" spans="1:32">
      <c r="A262" s="21" t="s">
        <v>46</v>
      </c>
      <c r="B262" s="56" t="s">
        <v>33</v>
      </c>
      <c r="C262" s="38">
        <f>SUM(C263:C265)</f>
        <v>36916</v>
      </c>
      <c r="D262" s="38">
        <f t="shared" ref="D262:AB262" si="413">SUM(D263:D265)</f>
        <v>36916</v>
      </c>
      <c r="E262" s="38">
        <f t="shared" si="413"/>
        <v>8575</v>
      </c>
      <c r="F262" s="38">
        <f t="shared" si="413"/>
        <v>28341</v>
      </c>
      <c r="G262" s="38">
        <f t="shared" si="413"/>
        <v>0</v>
      </c>
      <c r="H262" s="38">
        <f t="shared" si="413"/>
        <v>0</v>
      </c>
      <c r="I262" s="39">
        <f t="shared" si="397"/>
        <v>0</v>
      </c>
      <c r="J262" s="39">
        <f t="shared" si="398"/>
        <v>0</v>
      </c>
      <c r="K262" s="38">
        <f t="shared" si="413"/>
        <v>0</v>
      </c>
      <c r="L262" s="38">
        <f t="shared" si="413"/>
        <v>0</v>
      </c>
      <c r="M262" s="38">
        <f t="shared" si="413"/>
        <v>0</v>
      </c>
      <c r="N262" s="38">
        <f t="shared" si="413"/>
        <v>0</v>
      </c>
      <c r="O262" s="38">
        <f t="shared" si="413"/>
        <v>0</v>
      </c>
      <c r="P262" s="38">
        <f t="shared" si="413"/>
        <v>13788</v>
      </c>
      <c r="Q262" s="38">
        <f t="shared" si="413"/>
        <v>13788</v>
      </c>
      <c r="R262" s="38">
        <f t="shared" si="413"/>
        <v>4774</v>
      </c>
      <c r="S262" s="38">
        <f t="shared" si="413"/>
        <v>9014</v>
      </c>
      <c r="T262" s="38">
        <f t="shared" si="413"/>
        <v>0</v>
      </c>
      <c r="U262" s="38">
        <f t="shared" si="413"/>
        <v>0</v>
      </c>
      <c r="V262" s="38">
        <f t="shared" si="413"/>
        <v>0</v>
      </c>
      <c r="W262" s="38">
        <f t="shared" si="413"/>
        <v>0</v>
      </c>
      <c r="X262" s="38">
        <f t="shared" si="413"/>
        <v>0</v>
      </c>
      <c r="Y262" s="38">
        <f t="shared" si="413"/>
        <v>0</v>
      </c>
      <c r="Z262" s="38">
        <f t="shared" si="413"/>
        <v>0</v>
      </c>
      <c r="AA262" s="38">
        <f t="shared" si="413"/>
        <v>0</v>
      </c>
      <c r="AB262" s="38">
        <f t="shared" si="413"/>
        <v>0</v>
      </c>
      <c r="AC262" s="100">
        <f t="shared" si="345"/>
        <v>37.349658684581208</v>
      </c>
      <c r="AD262" s="31"/>
      <c r="AE262" s="51"/>
    </row>
    <row r="263" spans="1:32" ht="54">
      <c r="A263" s="12" t="s">
        <v>49</v>
      </c>
      <c r="B263" s="5" t="s">
        <v>206</v>
      </c>
      <c r="C263" s="39">
        <f t="shared" ref="C263:C265" si="414">D263+I263</f>
        <v>5028</v>
      </c>
      <c r="D263" s="39">
        <f t="shared" ref="D263:D265" si="415">SUM(E263:H263)</f>
        <v>5028</v>
      </c>
      <c r="E263" s="35"/>
      <c r="F263" s="35">
        <v>5028</v>
      </c>
      <c r="G263" s="35"/>
      <c r="H263" s="35"/>
      <c r="I263" s="35"/>
      <c r="J263" s="35"/>
      <c r="K263" s="35"/>
      <c r="L263" s="35"/>
      <c r="M263" s="35"/>
      <c r="N263" s="35"/>
      <c r="O263" s="35"/>
      <c r="P263" s="35">
        <f t="shared" ref="P263:P265" si="416">Q263+V263</f>
        <v>5028</v>
      </c>
      <c r="Q263" s="39">
        <f t="shared" ref="Q263:Q265" si="417">R263+S263+T263+U263</f>
        <v>5028</v>
      </c>
      <c r="R263" s="223"/>
      <c r="S263" s="272">
        <v>5028</v>
      </c>
      <c r="T263" s="39"/>
      <c r="U263" s="39"/>
      <c r="V263" s="39"/>
      <c r="W263" s="39"/>
      <c r="X263" s="39"/>
      <c r="Y263" s="39"/>
      <c r="Z263" s="39"/>
      <c r="AA263" s="39"/>
      <c r="AB263" s="39"/>
      <c r="AC263" s="95">
        <f t="shared" si="345"/>
        <v>100</v>
      </c>
      <c r="AD263" s="12" t="s">
        <v>262</v>
      </c>
      <c r="AE263" s="45"/>
      <c r="AF263">
        <v>1</v>
      </c>
    </row>
    <row r="264" spans="1:32" ht="54">
      <c r="A264" s="12" t="s">
        <v>54</v>
      </c>
      <c r="B264" s="5" t="s">
        <v>207</v>
      </c>
      <c r="C264" s="39">
        <f t="shared" si="414"/>
        <v>8575</v>
      </c>
      <c r="D264" s="39">
        <f t="shared" si="415"/>
        <v>8575</v>
      </c>
      <c r="E264" s="35">
        <v>8575</v>
      </c>
      <c r="F264" s="35"/>
      <c r="G264" s="35"/>
      <c r="H264" s="35"/>
      <c r="I264" s="35"/>
      <c r="J264" s="35"/>
      <c r="K264" s="35"/>
      <c r="L264" s="35"/>
      <c r="M264" s="35"/>
      <c r="N264" s="35"/>
      <c r="O264" s="35"/>
      <c r="P264" s="35">
        <f t="shared" si="416"/>
        <v>4774</v>
      </c>
      <c r="Q264" s="39">
        <f t="shared" si="417"/>
        <v>4774</v>
      </c>
      <c r="R264" s="223">
        <v>4774</v>
      </c>
      <c r="S264" s="223"/>
      <c r="T264" s="39"/>
      <c r="U264" s="39"/>
      <c r="V264" s="39">
        <f t="shared" ref="V264" si="418">W264+AB264</f>
        <v>0</v>
      </c>
      <c r="W264" s="39">
        <f t="shared" ref="W264" si="419">X264+Y264+Z264+AA264</f>
        <v>0</v>
      </c>
      <c r="X264" s="39"/>
      <c r="Y264" s="39"/>
      <c r="Z264" s="39"/>
      <c r="AA264" s="39"/>
      <c r="AB264" s="39"/>
      <c r="AC264" s="95">
        <f t="shared" si="345"/>
        <v>55.673469387755105</v>
      </c>
      <c r="AD264" s="12" t="s">
        <v>262</v>
      </c>
      <c r="AE264" s="45"/>
      <c r="AF264">
        <v>1</v>
      </c>
    </row>
    <row r="265" spans="1:32" ht="54.75" customHeight="1">
      <c r="A265" s="12" t="s">
        <v>138</v>
      </c>
      <c r="B265" s="5" t="s">
        <v>208</v>
      </c>
      <c r="C265" s="39">
        <f t="shared" si="414"/>
        <v>23313</v>
      </c>
      <c r="D265" s="39">
        <f t="shared" si="415"/>
        <v>23313</v>
      </c>
      <c r="E265" s="35"/>
      <c r="F265" s="35">
        <v>23313</v>
      </c>
      <c r="G265" s="35"/>
      <c r="H265" s="35"/>
      <c r="I265" s="35"/>
      <c r="J265" s="35"/>
      <c r="K265" s="35"/>
      <c r="L265" s="35"/>
      <c r="M265" s="35"/>
      <c r="N265" s="35"/>
      <c r="O265" s="35"/>
      <c r="P265" s="35">
        <f t="shared" si="416"/>
        <v>3986</v>
      </c>
      <c r="Q265" s="39">
        <f t="shared" si="417"/>
        <v>3986</v>
      </c>
      <c r="R265" s="223"/>
      <c r="S265" s="272">
        <v>3986</v>
      </c>
      <c r="T265" s="39"/>
      <c r="U265" s="39"/>
      <c r="V265" s="39"/>
      <c r="W265" s="39"/>
      <c r="X265" s="39"/>
      <c r="Y265" s="39"/>
      <c r="Z265" s="39"/>
      <c r="AA265" s="39"/>
      <c r="AB265" s="39"/>
      <c r="AC265" s="95">
        <f t="shared" si="345"/>
        <v>17.097756616480076</v>
      </c>
      <c r="AD265" s="12" t="s">
        <v>315</v>
      </c>
      <c r="AE265" s="45"/>
      <c r="AF265">
        <v>1</v>
      </c>
    </row>
    <row r="266" spans="1:32">
      <c r="A266" s="16" t="s">
        <v>34</v>
      </c>
      <c r="B266" s="2" t="s">
        <v>35</v>
      </c>
      <c r="C266" s="34">
        <f>C267+C269+C275</f>
        <v>3445665</v>
      </c>
      <c r="D266" s="34">
        <f t="shared" ref="D266:O266" si="420">D267+D269+D275</f>
        <v>460665</v>
      </c>
      <c r="E266" s="34">
        <f t="shared" si="420"/>
        <v>207602</v>
      </c>
      <c r="F266" s="34">
        <f t="shared" si="420"/>
        <v>253063</v>
      </c>
      <c r="G266" s="34">
        <f t="shared" si="420"/>
        <v>0</v>
      </c>
      <c r="H266" s="34">
        <f t="shared" si="420"/>
        <v>0</v>
      </c>
      <c r="I266" s="34">
        <f t="shared" si="420"/>
        <v>2985000</v>
      </c>
      <c r="J266" s="34">
        <f t="shared" si="420"/>
        <v>2985000</v>
      </c>
      <c r="K266" s="34">
        <f t="shared" si="420"/>
        <v>2985000</v>
      </c>
      <c r="L266" s="34">
        <f t="shared" si="420"/>
        <v>0</v>
      </c>
      <c r="M266" s="34">
        <f t="shared" si="420"/>
        <v>0</v>
      </c>
      <c r="N266" s="34">
        <f t="shared" si="420"/>
        <v>0</v>
      </c>
      <c r="O266" s="34">
        <f t="shared" si="420"/>
        <v>0</v>
      </c>
      <c r="P266" s="34">
        <f t="shared" ref="P266:AB266" si="421">P267+P269+P275</f>
        <v>1999814</v>
      </c>
      <c r="Q266" s="34">
        <f t="shared" si="421"/>
        <v>303455</v>
      </c>
      <c r="R266" s="34">
        <f t="shared" si="421"/>
        <v>71012</v>
      </c>
      <c r="S266" s="34">
        <f t="shared" si="421"/>
        <v>232443</v>
      </c>
      <c r="T266" s="34">
        <f t="shared" si="421"/>
        <v>0</v>
      </c>
      <c r="U266" s="34">
        <f t="shared" si="421"/>
        <v>0</v>
      </c>
      <c r="V266" s="34">
        <f t="shared" si="421"/>
        <v>1696359</v>
      </c>
      <c r="W266" s="34">
        <f t="shared" si="421"/>
        <v>1696359</v>
      </c>
      <c r="X266" s="34">
        <f t="shared" si="421"/>
        <v>1696359</v>
      </c>
      <c r="Y266" s="34">
        <f t="shared" si="421"/>
        <v>0</v>
      </c>
      <c r="Z266" s="34">
        <f t="shared" si="421"/>
        <v>0</v>
      </c>
      <c r="AA266" s="34">
        <f t="shared" si="421"/>
        <v>0</v>
      </c>
      <c r="AB266" s="34">
        <f t="shared" si="421"/>
        <v>0</v>
      </c>
      <c r="AC266" s="94">
        <f t="shared" si="345"/>
        <v>58.038549888047733</v>
      </c>
      <c r="AD266" s="16">
        <v>0</v>
      </c>
      <c r="AE266" s="44">
        <v>0</v>
      </c>
    </row>
    <row r="267" spans="1:32">
      <c r="A267" s="21" t="s">
        <v>209</v>
      </c>
      <c r="B267" s="56" t="s">
        <v>210</v>
      </c>
      <c r="C267" s="38">
        <f>C268</f>
        <v>3222755</v>
      </c>
      <c r="D267" s="38">
        <f t="shared" ref="D267:AB267" si="422">D268</f>
        <v>267755</v>
      </c>
      <c r="E267" s="38">
        <f t="shared" si="422"/>
        <v>14692</v>
      </c>
      <c r="F267" s="38">
        <f t="shared" si="422"/>
        <v>253063</v>
      </c>
      <c r="G267" s="38">
        <f t="shared" si="422"/>
        <v>0</v>
      </c>
      <c r="H267" s="38">
        <f t="shared" si="422"/>
        <v>0</v>
      </c>
      <c r="I267" s="38">
        <f t="shared" si="422"/>
        <v>2955000</v>
      </c>
      <c r="J267" s="38">
        <f t="shared" si="422"/>
        <v>2955000</v>
      </c>
      <c r="K267" s="38">
        <f t="shared" si="422"/>
        <v>2955000</v>
      </c>
      <c r="L267" s="38">
        <f t="shared" si="422"/>
        <v>0</v>
      </c>
      <c r="M267" s="38">
        <f t="shared" si="422"/>
        <v>0</v>
      </c>
      <c r="N267" s="38">
        <f t="shared" si="422"/>
        <v>0</v>
      </c>
      <c r="O267" s="38">
        <f t="shared" si="422"/>
        <v>0</v>
      </c>
      <c r="P267" s="38">
        <f t="shared" si="422"/>
        <v>1898802</v>
      </c>
      <c r="Q267" s="38">
        <f t="shared" si="422"/>
        <v>232443</v>
      </c>
      <c r="R267" s="38">
        <f t="shared" si="422"/>
        <v>0</v>
      </c>
      <c r="S267" s="38">
        <f t="shared" si="422"/>
        <v>232443</v>
      </c>
      <c r="T267" s="38">
        <f t="shared" si="422"/>
        <v>0</v>
      </c>
      <c r="U267" s="38">
        <f t="shared" si="422"/>
        <v>0</v>
      </c>
      <c r="V267" s="38">
        <f t="shared" si="422"/>
        <v>1666359</v>
      </c>
      <c r="W267" s="38">
        <f t="shared" si="422"/>
        <v>1666359</v>
      </c>
      <c r="X267" s="38">
        <f t="shared" si="422"/>
        <v>1666359</v>
      </c>
      <c r="Y267" s="38">
        <f t="shared" si="422"/>
        <v>0</v>
      </c>
      <c r="Z267" s="38">
        <f t="shared" si="422"/>
        <v>0</v>
      </c>
      <c r="AA267" s="38">
        <f t="shared" si="422"/>
        <v>0</v>
      </c>
      <c r="AB267" s="38">
        <f t="shared" si="422"/>
        <v>0</v>
      </c>
      <c r="AC267" s="100">
        <f t="shared" si="345"/>
        <v>58.918596045929647</v>
      </c>
      <c r="AD267" s="31"/>
      <c r="AE267" s="51">
        <v>0</v>
      </c>
    </row>
    <row r="268" spans="1:32" ht="89.25" customHeight="1">
      <c r="A268" s="3"/>
      <c r="B268" s="5" t="s">
        <v>211</v>
      </c>
      <c r="C268" s="39">
        <f t="shared" ref="C268" si="423">D268+I268</f>
        <v>3222755</v>
      </c>
      <c r="D268" s="39">
        <f t="shared" ref="D268" si="424">SUM(E268:H268)</f>
        <v>267755</v>
      </c>
      <c r="E268" s="35">
        <v>14692</v>
      </c>
      <c r="F268" s="35">
        <v>253063</v>
      </c>
      <c r="G268" s="35"/>
      <c r="H268" s="35"/>
      <c r="I268" s="39">
        <f t="shared" ref="I268" si="425">J268+O268</f>
        <v>2955000</v>
      </c>
      <c r="J268" s="39">
        <f t="shared" ref="J268" si="426">SUM(K268:N268)</f>
        <v>2955000</v>
      </c>
      <c r="K268" s="35">
        <f>1955000+1000000</f>
        <v>2955000</v>
      </c>
      <c r="L268" s="35"/>
      <c r="M268" s="35"/>
      <c r="N268" s="35"/>
      <c r="O268" s="35"/>
      <c r="P268" s="35">
        <f>Q268+V268</f>
        <v>1898802</v>
      </c>
      <c r="Q268" s="39">
        <f>R268+S268+T268+U268</f>
        <v>232443</v>
      </c>
      <c r="R268" s="39"/>
      <c r="S268" s="272">
        <v>232443</v>
      </c>
      <c r="T268" s="39"/>
      <c r="U268" s="39"/>
      <c r="V268" s="39">
        <f t="shared" ref="V268" si="427">W268+AB268</f>
        <v>1666359</v>
      </c>
      <c r="W268" s="39">
        <f t="shared" ref="W268" si="428">X268+Y268+Z268+AA268</f>
        <v>1666359</v>
      </c>
      <c r="X268" s="223">
        <v>1666359</v>
      </c>
      <c r="Y268" s="39"/>
      <c r="Z268" s="39"/>
      <c r="AA268" s="39"/>
      <c r="AB268" s="39"/>
      <c r="AC268" s="95">
        <f t="shared" si="345"/>
        <v>58.918596045929647</v>
      </c>
      <c r="AD268" s="12" t="s">
        <v>271</v>
      </c>
      <c r="AE268" s="45"/>
      <c r="AF268">
        <v>1</v>
      </c>
    </row>
    <row r="269" spans="1:32">
      <c r="A269" s="21" t="s">
        <v>52</v>
      </c>
      <c r="B269" s="56" t="s">
        <v>32</v>
      </c>
      <c r="C269" s="38">
        <f>SUM(C270:C274)</f>
        <v>148808</v>
      </c>
      <c r="D269" s="38">
        <f t="shared" ref="D269:AB269" si="429">SUM(D270:D274)</f>
        <v>118808</v>
      </c>
      <c r="E269" s="38">
        <f t="shared" si="429"/>
        <v>118808</v>
      </c>
      <c r="F269" s="38">
        <f t="shared" si="429"/>
        <v>0</v>
      </c>
      <c r="G269" s="38">
        <f t="shared" si="429"/>
        <v>0</v>
      </c>
      <c r="H269" s="38">
        <f t="shared" si="429"/>
        <v>0</v>
      </c>
      <c r="I269" s="38">
        <f t="shared" si="429"/>
        <v>30000</v>
      </c>
      <c r="J269" s="38">
        <f t="shared" si="429"/>
        <v>30000</v>
      </c>
      <c r="K269" s="38">
        <f t="shared" si="429"/>
        <v>30000</v>
      </c>
      <c r="L269" s="38">
        <f t="shared" si="429"/>
        <v>0</v>
      </c>
      <c r="M269" s="38">
        <f t="shared" si="429"/>
        <v>0</v>
      </c>
      <c r="N269" s="38">
        <f t="shared" si="429"/>
        <v>0</v>
      </c>
      <c r="O269" s="38">
        <f t="shared" si="429"/>
        <v>0</v>
      </c>
      <c r="P269" s="38">
        <f t="shared" si="429"/>
        <v>92415</v>
      </c>
      <c r="Q269" s="38">
        <f t="shared" si="429"/>
        <v>62415</v>
      </c>
      <c r="R269" s="38">
        <f t="shared" si="429"/>
        <v>62415</v>
      </c>
      <c r="S269" s="38">
        <f t="shared" si="429"/>
        <v>0</v>
      </c>
      <c r="T269" s="38">
        <f t="shared" si="429"/>
        <v>0</v>
      </c>
      <c r="U269" s="38">
        <f t="shared" si="429"/>
        <v>0</v>
      </c>
      <c r="V269" s="38">
        <f t="shared" si="429"/>
        <v>30000</v>
      </c>
      <c r="W269" s="38">
        <f t="shared" si="429"/>
        <v>30000</v>
      </c>
      <c r="X269" s="38">
        <f t="shared" si="429"/>
        <v>30000</v>
      </c>
      <c r="Y269" s="38">
        <f t="shared" si="429"/>
        <v>0</v>
      </c>
      <c r="Z269" s="38">
        <f t="shared" si="429"/>
        <v>0</v>
      </c>
      <c r="AA269" s="38">
        <f t="shared" si="429"/>
        <v>0</v>
      </c>
      <c r="AB269" s="38">
        <f t="shared" si="429"/>
        <v>0</v>
      </c>
      <c r="AC269" s="100">
        <f t="shared" si="345"/>
        <v>62.103515940003227</v>
      </c>
      <c r="AD269" s="31"/>
      <c r="AE269" s="51"/>
    </row>
    <row r="270" spans="1:32" ht="67.5" customHeight="1">
      <c r="A270" s="12" t="s">
        <v>49</v>
      </c>
      <c r="B270" s="5" t="s">
        <v>212</v>
      </c>
      <c r="C270" s="39">
        <f t="shared" ref="C270:C274" si="430">D270+I270</f>
        <v>62000</v>
      </c>
      <c r="D270" s="39">
        <f t="shared" ref="D270:D274" si="431">SUM(E270:H270)</f>
        <v>62000</v>
      </c>
      <c r="E270" s="35">
        <v>62000</v>
      </c>
      <c r="F270" s="35"/>
      <c r="G270" s="35"/>
      <c r="H270" s="35"/>
      <c r="I270" s="39">
        <f t="shared" ref="I270:I274" si="432">J270+O270</f>
        <v>0</v>
      </c>
      <c r="J270" s="39">
        <f t="shared" ref="J270:J274" si="433">SUM(K270:N270)</f>
        <v>0</v>
      </c>
      <c r="K270" s="35"/>
      <c r="L270" s="35"/>
      <c r="M270" s="35"/>
      <c r="N270" s="35"/>
      <c r="O270" s="35"/>
      <c r="P270" s="35">
        <f t="shared" ref="P270:P274" si="434">Q270+V270</f>
        <v>32415</v>
      </c>
      <c r="Q270" s="39">
        <f t="shared" ref="Q270:Q274" si="435">R270+S270+T270+U270</f>
        <v>32415</v>
      </c>
      <c r="R270" s="223">
        <v>32415</v>
      </c>
      <c r="S270" s="39"/>
      <c r="T270" s="39"/>
      <c r="U270" s="39"/>
      <c r="V270" s="39"/>
      <c r="W270" s="39"/>
      <c r="X270" s="39"/>
      <c r="Y270" s="39"/>
      <c r="Z270" s="39"/>
      <c r="AA270" s="39"/>
      <c r="AB270" s="39"/>
      <c r="AC270" s="95">
        <f t="shared" si="345"/>
        <v>52.282258064516128</v>
      </c>
      <c r="AD270" s="12" t="s">
        <v>271</v>
      </c>
      <c r="AE270" s="45"/>
      <c r="AF270">
        <v>1</v>
      </c>
    </row>
    <row r="271" spans="1:32" ht="49.5" customHeight="1">
      <c r="A271" s="12">
        <v>2</v>
      </c>
      <c r="B271" s="5" t="s">
        <v>213</v>
      </c>
      <c r="C271" s="39">
        <f t="shared" si="430"/>
        <v>30000</v>
      </c>
      <c r="D271" s="39">
        <f t="shared" si="431"/>
        <v>30000</v>
      </c>
      <c r="E271" s="35">
        <v>30000</v>
      </c>
      <c r="F271" s="35"/>
      <c r="G271" s="35"/>
      <c r="H271" s="35"/>
      <c r="I271" s="39">
        <f t="shared" si="432"/>
        <v>0</v>
      </c>
      <c r="J271" s="39">
        <f t="shared" si="433"/>
        <v>0</v>
      </c>
      <c r="K271" s="35"/>
      <c r="L271" s="35"/>
      <c r="M271" s="35"/>
      <c r="N271" s="35"/>
      <c r="O271" s="35"/>
      <c r="P271" s="35">
        <f t="shared" si="434"/>
        <v>30000</v>
      </c>
      <c r="Q271" s="39">
        <f t="shared" si="435"/>
        <v>30000</v>
      </c>
      <c r="R271" s="223">
        <v>30000</v>
      </c>
      <c r="S271" s="39"/>
      <c r="T271" s="39"/>
      <c r="U271" s="39"/>
      <c r="V271" s="39"/>
      <c r="W271" s="39"/>
      <c r="X271" s="39"/>
      <c r="Y271" s="39"/>
      <c r="Z271" s="39"/>
      <c r="AA271" s="39"/>
      <c r="AB271" s="39"/>
      <c r="AC271" s="95">
        <f t="shared" si="345"/>
        <v>100</v>
      </c>
      <c r="AD271" s="12" t="s">
        <v>265</v>
      </c>
      <c r="AE271" s="45"/>
      <c r="AF271">
        <v>1</v>
      </c>
    </row>
    <row r="272" spans="1:32" ht="36">
      <c r="A272" s="12">
        <v>3</v>
      </c>
      <c r="B272" s="5" t="s">
        <v>214</v>
      </c>
      <c r="C272" s="39">
        <f t="shared" si="430"/>
        <v>15000</v>
      </c>
      <c r="D272" s="39">
        <f t="shared" si="431"/>
        <v>15000</v>
      </c>
      <c r="E272" s="35">
        <v>15000</v>
      </c>
      <c r="F272" s="35"/>
      <c r="G272" s="35"/>
      <c r="H272" s="35"/>
      <c r="I272" s="39">
        <f t="shared" si="432"/>
        <v>0</v>
      </c>
      <c r="J272" s="39">
        <f t="shared" si="433"/>
        <v>0</v>
      </c>
      <c r="K272" s="35"/>
      <c r="L272" s="35"/>
      <c r="M272" s="35"/>
      <c r="N272" s="35"/>
      <c r="O272" s="35"/>
      <c r="P272" s="35">
        <f t="shared" si="434"/>
        <v>0</v>
      </c>
      <c r="Q272" s="39">
        <f t="shared" si="435"/>
        <v>0</v>
      </c>
      <c r="R272" s="39"/>
      <c r="S272" s="39"/>
      <c r="T272" s="39"/>
      <c r="U272" s="39"/>
      <c r="V272" s="39"/>
      <c r="W272" s="39"/>
      <c r="X272" s="39"/>
      <c r="Y272" s="39"/>
      <c r="Z272" s="39"/>
      <c r="AA272" s="39"/>
      <c r="AB272" s="39"/>
      <c r="AC272" s="95">
        <f t="shared" si="345"/>
        <v>0</v>
      </c>
      <c r="AD272" s="12" t="s">
        <v>261</v>
      </c>
      <c r="AE272" s="45"/>
      <c r="AF272">
        <v>1</v>
      </c>
    </row>
    <row r="273" spans="1:32" ht="69.75" customHeight="1">
      <c r="A273" s="12" t="s">
        <v>140</v>
      </c>
      <c r="B273" s="5" t="s">
        <v>215</v>
      </c>
      <c r="C273" s="39">
        <f t="shared" si="430"/>
        <v>11808</v>
      </c>
      <c r="D273" s="39">
        <f t="shared" si="431"/>
        <v>11808</v>
      </c>
      <c r="E273" s="35">
        <v>11808</v>
      </c>
      <c r="F273" s="35"/>
      <c r="G273" s="35"/>
      <c r="H273" s="35"/>
      <c r="I273" s="39">
        <f t="shared" si="432"/>
        <v>0</v>
      </c>
      <c r="J273" s="39">
        <f t="shared" si="433"/>
        <v>0</v>
      </c>
      <c r="K273" s="35"/>
      <c r="L273" s="35"/>
      <c r="M273" s="35"/>
      <c r="N273" s="35"/>
      <c r="O273" s="35"/>
      <c r="P273" s="35">
        <f t="shared" si="434"/>
        <v>0</v>
      </c>
      <c r="Q273" s="39">
        <f t="shared" si="435"/>
        <v>0</v>
      </c>
      <c r="R273" s="39"/>
      <c r="S273" s="39"/>
      <c r="T273" s="39"/>
      <c r="U273" s="39"/>
      <c r="V273" s="39"/>
      <c r="W273" s="39"/>
      <c r="X273" s="39"/>
      <c r="Y273" s="39"/>
      <c r="Z273" s="39"/>
      <c r="AA273" s="39"/>
      <c r="AB273" s="39"/>
      <c r="AC273" s="95">
        <f t="shared" si="345"/>
        <v>0</v>
      </c>
      <c r="AD273" s="12" t="s">
        <v>314</v>
      </c>
      <c r="AE273" s="45"/>
      <c r="AF273">
        <v>1</v>
      </c>
    </row>
    <row r="274" spans="1:32" ht="55.5" customHeight="1">
      <c r="A274" s="12">
        <v>5</v>
      </c>
      <c r="B274" s="5" t="s">
        <v>343</v>
      </c>
      <c r="C274" s="39">
        <f t="shared" si="430"/>
        <v>30000</v>
      </c>
      <c r="D274" s="39">
        <f t="shared" si="431"/>
        <v>0</v>
      </c>
      <c r="E274" s="35"/>
      <c r="F274" s="35"/>
      <c r="G274" s="35"/>
      <c r="H274" s="35"/>
      <c r="I274" s="39">
        <f t="shared" si="432"/>
        <v>30000</v>
      </c>
      <c r="J274" s="39">
        <f t="shared" si="433"/>
        <v>30000</v>
      </c>
      <c r="K274" s="35">
        <v>30000</v>
      </c>
      <c r="L274" s="35"/>
      <c r="M274" s="35"/>
      <c r="N274" s="35"/>
      <c r="O274" s="35"/>
      <c r="P274" s="35">
        <f t="shared" si="434"/>
        <v>30000</v>
      </c>
      <c r="Q274" s="39">
        <f t="shared" si="435"/>
        <v>0</v>
      </c>
      <c r="R274" s="39"/>
      <c r="S274" s="39"/>
      <c r="T274" s="39"/>
      <c r="U274" s="39"/>
      <c r="V274" s="39">
        <f t="shared" ref="V274" si="436">W274+AB274</f>
        <v>30000</v>
      </c>
      <c r="W274" s="39">
        <f t="shared" ref="W274" si="437">X274+Y274+Z274+AA274</f>
        <v>30000</v>
      </c>
      <c r="X274" s="223">
        <v>30000</v>
      </c>
      <c r="Y274" s="39"/>
      <c r="Z274" s="39"/>
      <c r="AA274" s="39"/>
      <c r="AB274" s="39"/>
      <c r="AC274" s="95">
        <f t="shared" si="345"/>
        <v>100</v>
      </c>
      <c r="AD274" s="12" t="s">
        <v>271</v>
      </c>
      <c r="AE274" s="45"/>
      <c r="AF274">
        <v>1</v>
      </c>
    </row>
    <row r="275" spans="1:32">
      <c r="A275" s="21" t="s">
        <v>46</v>
      </c>
      <c r="B275" s="56" t="s">
        <v>33</v>
      </c>
      <c r="C275" s="38">
        <f>SUM(C276:C278)</f>
        <v>74102</v>
      </c>
      <c r="D275" s="38">
        <f t="shared" ref="D275:AB275" si="438">SUM(D276:D278)</f>
        <v>74102</v>
      </c>
      <c r="E275" s="38">
        <f t="shared" si="438"/>
        <v>74102</v>
      </c>
      <c r="F275" s="38">
        <f t="shared" si="438"/>
        <v>0</v>
      </c>
      <c r="G275" s="38">
        <f t="shared" si="438"/>
        <v>0</v>
      </c>
      <c r="H275" s="38">
        <f t="shared" si="438"/>
        <v>0</v>
      </c>
      <c r="I275" s="38">
        <f t="shared" si="438"/>
        <v>0</v>
      </c>
      <c r="J275" s="38">
        <f t="shared" si="438"/>
        <v>0</v>
      </c>
      <c r="K275" s="38">
        <f t="shared" si="438"/>
        <v>0</v>
      </c>
      <c r="L275" s="38">
        <f t="shared" si="438"/>
        <v>0</v>
      </c>
      <c r="M275" s="38">
        <f t="shared" si="438"/>
        <v>0</v>
      </c>
      <c r="N275" s="38">
        <f t="shared" si="438"/>
        <v>0</v>
      </c>
      <c r="O275" s="38">
        <f t="shared" si="438"/>
        <v>0</v>
      </c>
      <c r="P275" s="38">
        <f t="shared" si="438"/>
        <v>8597</v>
      </c>
      <c r="Q275" s="38">
        <f t="shared" si="438"/>
        <v>8597</v>
      </c>
      <c r="R275" s="38">
        <f t="shared" si="438"/>
        <v>8597</v>
      </c>
      <c r="S275" s="38">
        <f t="shared" si="438"/>
        <v>0</v>
      </c>
      <c r="T275" s="38">
        <f t="shared" si="438"/>
        <v>0</v>
      </c>
      <c r="U275" s="38">
        <f t="shared" si="438"/>
        <v>0</v>
      </c>
      <c r="V275" s="38">
        <f t="shared" si="438"/>
        <v>0</v>
      </c>
      <c r="W275" s="38">
        <f t="shared" si="438"/>
        <v>0</v>
      </c>
      <c r="X275" s="38">
        <f t="shared" si="438"/>
        <v>0</v>
      </c>
      <c r="Y275" s="38">
        <f t="shared" si="438"/>
        <v>0</v>
      </c>
      <c r="Z275" s="38">
        <f t="shared" si="438"/>
        <v>0</v>
      </c>
      <c r="AA275" s="38">
        <f t="shared" si="438"/>
        <v>0</v>
      </c>
      <c r="AB275" s="38">
        <f t="shared" si="438"/>
        <v>0</v>
      </c>
      <c r="AC275" s="100">
        <f t="shared" si="345"/>
        <v>11.601576205770424</v>
      </c>
      <c r="AD275" s="31"/>
      <c r="AE275" s="51"/>
    </row>
    <row r="276" spans="1:32" ht="42" customHeight="1">
      <c r="A276" s="12" t="s">
        <v>49</v>
      </c>
      <c r="B276" s="5" t="s">
        <v>216</v>
      </c>
      <c r="C276" s="39">
        <f t="shared" ref="C276:C278" si="439">D276+I276</f>
        <v>45184</v>
      </c>
      <c r="D276" s="39">
        <f t="shared" ref="D276:D278" si="440">SUM(E276:H276)</f>
        <v>45184</v>
      </c>
      <c r="E276" s="35">
        <v>45184</v>
      </c>
      <c r="F276" s="35"/>
      <c r="G276" s="35"/>
      <c r="H276" s="35"/>
      <c r="I276" s="39">
        <f t="shared" ref="I276:I278" si="441">J276+O276</f>
        <v>0</v>
      </c>
      <c r="J276" s="39">
        <f t="shared" ref="J276:J278" si="442">SUM(K276:N276)</f>
        <v>0</v>
      </c>
      <c r="K276" s="35"/>
      <c r="L276" s="35"/>
      <c r="M276" s="35"/>
      <c r="N276" s="35"/>
      <c r="O276" s="35"/>
      <c r="P276" s="35">
        <f t="shared" ref="P276:P278" si="443">Q276+V276</f>
        <v>8597</v>
      </c>
      <c r="Q276" s="39">
        <f t="shared" ref="Q276:Q278" si="444">R276+S276+T276+U276</f>
        <v>8597</v>
      </c>
      <c r="R276" s="223">
        <v>8597</v>
      </c>
      <c r="S276" s="39"/>
      <c r="T276" s="39"/>
      <c r="U276" s="39"/>
      <c r="V276" s="39"/>
      <c r="W276" s="39"/>
      <c r="X276" s="39"/>
      <c r="Y276" s="39"/>
      <c r="Z276" s="39"/>
      <c r="AA276" s="39"/>
      <c r="AB276" s="39"/>
      <c r="AC276" s="95">
        <f t="shared" si="345"/>
        <v>19.026646600566572</v>
      </c>
      <c r="AD276" s="12" t="s">
        <v>271</v>
      </c>
      <c r="AE276" s="45"/>
      <c r="AF276">
        <v>1</v>
      </c>
    </row>
    <row r="277" spans="1:32" ht="43.5" customHeight="1">
      <c r="A277" s="12" t="s">
        <v>54</v>
      </c>
      <c r="B277" s="5" t="s">
        <v>217</v>
      </c>
      <c r="C277" s="39">
        <f t="shared" si="439"/>
        <v>17999</v>
      </c>
      <c r="D277" s="39">
        <f t="shared" si="440"/>
        <v>17999</v>
      </c>
      <c r="E277" s="35">
        <v>17999</v>
      </c>
      <c r="F277" s="35"/>
      <c r="G277" s="35"/>
      <c r="H277" s="35"/>
      <c r="I277" s="39">
        <f t="shared" si="441"/>
        <v>0</v>
      </c>
      <c r="J277" s="39">
        <f t="shared" si="442"/>
        <v>0</v>
      </c>
      <c r="K277" s="35"/>
      <c r="L277" s="35"/>
      <c r="M277" s="35"/>
      <c r="N277" s="35"/>
      <c r="O277" s="35"/>
      <c r="P277" s="35">
        <f t="shared" si="443"/>
        <v>0</v>
      </c>
      <c r="Q277" s="39">
        <f t="shared" si="444"/>
        <v>0</v>
      </c>
      <c r="R277" s="39"/>
      <c r="S277" s="39"/>
      <c r="T277" s="39"/>
      <c r="U277" s="39"/>
      <c r="V277" s="39"/>
      <c r="W277" s="39"/>
      <c r="X277" s="39"/>
      <c r="Y277" s="39"/>
      <c r="Z277" s="39"/>
      <c r="AA277" s="39"/>
      <c r="AB277" s="39"/>
      <c r="AC277" s="95">
        <f t="shared" si="345"/>
        <v>0</v>
      </c>
      <c r="AD277" s="12" t="s">
        <v>262</v>
      </c>
      <c r="AE277" s="45"/>
      <c r="AF277">
        <v>1</v>
      </c>
    </row>
    <row r="278" spans="1:32" ht="45" customHeight="1">
      <c r="A278" s="12" t="s">
        <v>138</v>
      </c>
      <c r="B278" s="5" t="s">
        <v>218</v>
      </c>
      <c r="C278" s="39">
        <f t="shared" si="439"/>
        <v>10919</v>
      </c>
      <c r="D278" s="39">
        <f t="shared" si="440"/>
        <v>10919</v>
      </c>
      <c r="E278" s="35">
        <v>10919</v>
      </c>
      <c r="F278" s="35"/>
      <c r="G278" s="35"/>
      <c r="H278" s="35"/>
      <c r="I278" s="39">
        <f t="shared" si="441"/>
        <v>0</v>
      </c>
      <c r="J278" s="39">
        <f t="shared" si="442"/>
        <v>0</v>
      </c>
      <c r="K278" s="35"/>
      <c r="L278" s="35"/>
      <c r="M278" s="35"/>
      <c r="N278" s="35"/>
      <c r="O278" s="35"/>
      <c r="P278" s="35">
        <f t="shared" si="443"/>
        <v>0</v>
      </c>
      <c r="Q278" s="39">
        <f t="shared" si="444"/>
        <v>0</v>
      </c>
      <c r="R278" s="39"/>
      <c r="S278" s="39"/>
      <c r="T278" s="39"/>
      <c r="U278" s="39"/>
      <c r="V278" s="39"/>
      <c r="W278" s="39"/>
      <c r="X278" s="39"/>
      <c r="Y278" s="39"/>
      <c r="Z278" s="39"/>
      <c r="AA278" s="39"/>
      <c r="AB278" s="39"/>
      <c r="AC278" s="95">
        <f t="shared" si="345"/>
        <v>0</v>
      </c>
      <c r="AD278" s="12" t="s">
        <v>261</v>
      </c>
      <c r="AE278" s="45"/>
      <c r="AF278">
        <v>1</v>
      </c>
    </row>
    <row r="279" spans="1:32">
      <c r="A279" s="15" t="s">
        <v>36</v>
      </c>
      <c r="B279" s="2" t="s">
        <v>37</v>
      </c>
      <c r="C279" s="34">
        <f>C280+C284</f>
        <v>433316</v>
      </c>
      <c r="D279" s="34">
        <f t="shared" ref="D279:O279" si="445">D280+D284</f>
        <v>60000</v>
      </c>
      <c r="E279" s="34">
        <f t="shared" si="445"/>
        <v>0</v>
      </c>
      <c r="F279" s="34">
        <f t="shared" si="445"/>
        <v>60000</v>
      </c>
      <c r="G279" s="34">
        <f t="shared" si="445"/>
        <v>0</v>
      </c>
      <c r="H279" s="34">
        <f t="shared" si="445"/>
        <v>0</v>
      </c>
      <c r="I279" s="34">
        <f t="shared" si="445"/>
        <v>373316</v>
      </c>
      <c r="J279" s="34">
        <f t="shared" si="445"/>
        <v>373316</v>
      </c>
      <c r="K279" s="34">
        <f t="shared" si="445"/>
        <v>373316</v>
      </c>
      <c r="L279" s="34">
        <f t="shared" si="445"/>
        <v>0</v>
      </c>
      <c r="M279" s="34">
        <f t="shared" si="445"/>
        <v>0</v>
      </c>
      <c r="N279" s="34">
        <f t="shared" si="445"/>
        <v>0</v>
      </c>
      <c r="O279" s="34">
        <f t="shared" si="445"/>
        <v>0</v>
      </c>
      <c r="P279" s="34">
        <f t="shared" ref="P279:AB279" si="446">P280+P284</f>
        <v>25783</v>
      </c>
      <c r="Q279" s="34">
        <f t="shared" si="446"/>
        <v>19113</v>
      </c>
      <c r="R279" s="34">
        <f t="shared" si="446"/>
        <v>0</v>
      </c>
      <c r="S279" s="34">
        <f t="shared" si="446"/>
        <v>19113</v>
      </c>
      <c r="T279" s="34">
        <f t="shared" si="446"/>
        <v>0</v>
      </c>
      <c r="U279" s="34">
        <f t="shared" si="446"/>
        <v>0</v>
      </c>
      <c r="V279" s="34">
        <f t="shared" si="446"/>
        <v>6670</v>
      </c>
      <c r="W279" s="34">
        <f t="shared" si="446"/>
        <v>6670</v>
      </c>
      <c r="X279" s="34">
        <f t="shared" si="446"/>
        <v>6670</v>
      </c>
      <c r="Y279" s="34">
        <f t="shared" si="446"/>
        <v>0</v>
      </c>
      <c r="Z279" s="34">
        <f t="shared" si="446"/>
        <v>0</v>
      </c>
      <c r="AA279" s="34">
        <f t="shared" si="446"/>
        <v>0</v>
      </c>
      <c r="AB279" s="34">
        <f t="shared" si="446"/>
        <v>0</v>
      </c>
      <c r="AC279" s="94">
        <f t="shared" si="345"/>
        <v>5.9501610833664111</v>
      </c>
      <c r="AD279" s="16"/>
      <c r="AE279" s="44"/>
    </row>
    <row r="280" spans="1:32">
      <c r="A280" s="21" t="s">
        <v>52</v>
      </c>
      <c r="B280" s="56" t="s">
        <v>32</v>
      </c>
      <c r="C280" s="38">
        <f>C281+C282+C283</f>
        <v>403316</v>
      </c>
      <c r="D280" s="38">
        <f t="shared" ref="D280:O280" si="447">D281+D282+D283</f>
        <v>30000</v>
      </c>
      <c r="E280" s="38">
        <f t="shared" si="447"/>
        <v>0</v>
      </c>
      <c r="F280" s="38">
        <f t="shared" si="447"/>
        <v>30000</v>
      </c>
      <c r="G280" s="38">
        <f t="shared" si="447"/>
        <v>0</v>
      </c>
      <c r="H280" s="38">
        <f t="shared" si="447"/>
        <v>0</v>
      </c>
      <c r="I280" s="38">
        <f t="shared" si="447"/>
        <v>373316</v>
      </c>
      <c r="J280" s="38">
        <f t="shared" si="447"/>
        <v>373316</v>
      </c>
      <c r="K280" s="38">
        <f t="shared" si="447"/>
        <v>373316</v>
      </c>
      <c r="L280" s="38">
        <f t="shared" si="447"/>
        <v>0</v>
      </c>
      <c r="M280" s="38">
        <f t="shared" si="447"/>
        <v>0</v>
      </c>
      <c r="N280" s="38">
        <f t="shared" si="447"/>
        <v>0</v>
      </c>
      <c r="O280" s="38">
        <f t="shared" si="447"/>
        <v>0</v>
      </c>
      <c r="P280" s="38">
        <f t="shared" ref="P280:AB280" si="448">P281+P282+P283</f>
        <v>6670</v>
      </c>
      <c r="Q280" s="38">
        <f t="shared" si="448"/>
        <v>0</v>
      </c>
      <c r="R280" s="38">
        <f t="shared" si="448"/>
        <v>0</v>
      </c>
      <c r="S280" s="38">
        <f t="shared" si="448"/>
        <v>0</v>
      </c>
      <c r="T280" s="38">
        <f t="shared" si="448"/>
        <v>0</v>
      </c>
      <c r="U280" s="38">
        <f t="shared" si="448"/>
        <v>0</v>
      </c>
      <c r="V280" s="38">
        <f t="shared" si="448"/>
        <v>6670</v>
      </c>
      <c r="W280" s="38">
        <f t="shared" si="448"/>
        <v>6670</v>
      </c>
      <c r="X280" s="38">
        <f t="shared" si="448"/>
        <v>6670</v>
      </c>
      <c r="Y280" s="38">
        <f t="shared" si="448"/>
        <v>0</v>
      </c>
      <c r="Z280" s="38">
        <f t="shared" si="448"/>
        <v>0</v>
      </c>
      <c r="AA280" s="38">
        <f t="shared" si="448"/>
        <v>0</v>
      </c>
      <c r="AB280" s="38">
        <f t="shared" si="448"/>
        <v>0</v>
      </c>
      <c r="AC280" s="100">
        <f t="shared" si="345"/>
        <v>1.6537900802348529</v>
      </c>
      <c r="AD280" s="31"/>
      <c r="AE280" s="51"/>
    </row>
    <row r="281" spans="1:32" ht="54">
      <c r="A281" s="12">
        <v>1</v>
      </c>
      <c r="B281" s="5" t="s">
        <v>219</v>
      </c>
      <c r="C281" s="39">
        <f t="shared" ref="C281:C283" si="449">D281+I281</f>
        <v>30000</v>
      </c>
      <c r="D281" s="39">
        <f t="shared" ref="D281:D283" si="450">SUM(E281:H281)</f>
        <v>30000</v>
      </c>
      <c r="E281" s="35"/>
      <c r="F281" s="35">
        <v>30000</v>
      </c>
      <c r="G281" s="35"/>
      <c r="H281" s="35"/>
      <c r="I281" s="39">
        <f t="shared" ref="I281:I283" si="451">J281+O281</f>
        <v>0</v>
      </c>
      <c r="J281" s="39">
        <f t="shared" ref="J281:J283" si="452">SUM(K281:N281)</f>
        <v>0</v>
      </c>
      <c r="K281" s="35"/>
      <c r="L281" s="35"/>
      <c r="M281" s="35"/>
      <c r="N281" s="35"/>
      <c r="O281" s="35"/>
      <c r="P281" s="35"/>
      <c r="Q281" s="39"/>
      <c r="R281" s="39"/>
      <c r="S281" s="39"/>
      <c r="T281" s="39"/>
      <c r="U281" s="39"/>
      <c r="V281" s="39"/>
      <c r="W281" s="39"/>
      <c r="Y281" s="39"/>
      <c r="Z281" s="39"/>
      <c r="AA281" s="39"/>
      <c r="AB281" s="39"/>
      <c r="AC281" s="95">
        <f t="shared" si="345"/>
        <v>0</v>
      </c>
      <c r="AD281" s="12" t="s">
        <v>315</v>
      </c>
      <c r="AE281" s="45"/>
      <c r="AF281">
        <v>1</v>
      </c>
    </row>
    <row r="282" spans="1:32" ht="36">
      <c r="A282" s="12">
        <v>2</v>
      </c>
      <c r="B282" s="5" t="s">
        <v>344</v>
      </c>
      <c r="C282" s="39">
        <f t="shared" si="449"/>
        <v>241316</v>
      </c>
      <c r="D282" s="39">
        <f t="shared" si="450"/>
        <v>0</v>
      </c>
      <c r="E282" s="35"/>
      <c r="F282" s="35"/>
      <c r="G282" s="35"/>
      <c r="H282" s="35"/>
      <c r="I282" s="39">
        <f t="shared" si="451"/>
        <v>241316</v>
      </c>
      <c r="J282" s="39">
        <f t="shared" si="452"/>
        <v>241316</v>
      </c>
      <c r="K282" s="35">
        <v>241316</v>
      </c>
      <c r="L282" s="35"/>
      <c r="M282" s="35"/>
      <c r="N282" s="35"/>
      <c r="O282" s="35"/>
      <c r="P282" s="35">
        <f>Q282+V282</f>
        <v>2876</v>
      </c>
      <c r="Q282" s="39">
        <f t="shared" ref="Q282" si="453">R282+S282+T282+U282</f>
        <v>0</v>
      </c>
      <c r="R282" s="39"/>
      <c r="S282" s="39"/>
      <c r="T282" s="39"/>
      <c r="U282" s="39"/>
      <c r="V282" s="39">
        <f>W282+AB282</f>
        <v>2876</v>
      </c>
      <c r="W282" s="39">
        <f>X282+Y282+Z282+AA282</f>
        <v>2876</v>
      </c>
      <c r="X282" s="223">
        <v>2876</v>
      </c>
      <c r="Y282" s="39"/>
      <c r="Z282" s="39"/>
      <c r="AA282" s="39"/>
      <c r="AB282" s="39"/>
      <c r="AC282" s="95">
        <f t="shared" si="345"/>
        <v>1.1917983059556765</v>
      </c>
      <c r="AD282" s="12" t="s">
        <v>271</v>
      </c>
      <c r="AE282" s="45"/>
      <c r="AF282">
        <v>1</v>
      </c>
    </row>
    <row r="283" spans="1:32" ht="36">
      <c r="A283" s="12">
        <v>3</v>
      </c>
      <c r="B283" s="5" t="s">
        <v>345</v>
      </c>
      <c r="C283" s="39">
        <f t="shared" si="449"/>
        <v>132000</v>
      </c>
      <c r="D283" s="39">
        <f t="shared" si="450"/>
        <v>0</v>
      </c>
      <c r="E283" s="35"/>
      <c r="F283" s="35"/>
      <c r="G283" s="35"/>
      <c r="H283" s="35"/>
      <c r="I283" s="39">
        <f t="shared" si="451"/>
        <v>132000</v>
      </c>
      <c r="J283" s="39">
        <f t="shared" si="452"/>
        <v>132000</v>
      </c>
      <c r="K283" s="35">
        <v>132000</v>
      </c>
      <c r="L283" s="35"/>
      <c r="M283" s="35"/>
      <c r="N283" s="35"/>
      <c r="O283" s="35"/>
      <c r="P283" s="35">
        <f>Q283+V283</f>
        <v>3794</v>
      </c>
      <c r="Q283" s="39">
        <f>R283+S283+T283+U283</f>
        <v>0</v>
      </c>
      <c r="R283" s="39"/>
      <c r="S283" s="39"/>
      <c r="T283" s="39"/>
      <c r="U283" s="39"/>
      <c r="V283" s="39">
        <f t="shared" ref="V283" si="454">W283+AB283</f>
        <v>3794</v>
      </c>
      <c r="W283" s="39">
        <f t="shared" ref="W283" si="455">X283+Y283+Z283+AA283</f>
        <v>3794</v>
      </c>
      <c r="X283" s="223">
        <v>3794</v>
      </c>
      <c r="Y283" s="39"/>
      <c r="Z283" s="39"/>
      <c r="AA283" s="39"/>
      <c r="AB283" s="39"/>
      <c r="AC283" s="95">
        <f t="shared" si="345"/>
        <v>2.8742424242424245</v>
      </c>
      <c r="AD283" s="12" t="s">
        <v>264</v>
      </c>
      <c r="AE283" s="45"/>
      <c r="AF283">
        <v>1</v>
      </c>
    </row>
    <row r="284" spans="1:32">
      <c r="A284" s="21" t="s">
        <v>46</v>
      </c>
      <c r="B284" s="56" t="s">
        <v>33</v>
      </c>
      <c r="C284" s="38">
        <f>SUM(C285:C286)</f>
        <v>30000</v>
      </c>
      <c r="D284" s="38">
        <f t="shared" ref="D284:AB284" si="456">SUM(D285:D286)</f>
        <v>30000</v>
      </c>
      <c r="E284" s="38">
        <f t="shared" si="456"/>
        <v>0</v>
      </c>
      <c r="F284" s="38">
        <f t="shared" si="456"/>
        <v>30000</v>
      </c>
      <c r="G284" s="38">
        <f t="shared" si="456"/>
        <v>0</v>
      </c>
      <c r="H284" s="38">
        <f t="shared" si="456"/>
        <v>0</v>
      </c>
      <c r="I284" s="38">
        <f t="shared" si="456"/>
        <v>0</v>
      </c>
      <c r="J284" s="38">
        <f t="shared" si="456"/>
        <v>0</v>
      </c>
      <c r="K284" s="38">
        <f t="shared" si="456"/>
        <v>0</v>
      </c>
      <c r="L284" s="38">
        <f t="shared" si="456"/>
        <v>0</v>
      </c>
      <c r="M284" s="38">
        <f t="shared" si="456"/>
        <v>0</v>
      </c>
      <c r="N284" s="38">
        <f t="shared" si="456"/>
        <v>0</v>
      </c>
      <c r="O284" s="38">
        <f t="shared" si="456"/>
        <v>0</v>
      </c>
      <c r="P284" s="38">
        <f t="shared" si="456"/>
        <v>19113</v>
      </c>
      <c r="Q284" s="38">
        <f t="shared" si="456"/>
        <v>19113</v>
      </c>
      <c r="R284" s="38">
        <f t="shared" si="456"/>
        <v>0</v>
      </c>
      <c r="S284" s="38">
        <f t="shared" si="456"/>
        <v>19113</v>
      </c>
      <c r="T284" s="38">
        <f t="shared" si="456"/>
        <v>0</v>
      </c>
      <c r="U284" s="38">
        <f t="shared" si="456"/>
        <v>0</v>
      </c>
      <c r="V284" s="38">
        <f t="shared" si="456"/>
        <v>0</v>
      </c>
      <c r="W284" s="38">
        <f t="shared" si="456"/>
        <v>0</v>
      </c>
      <c r="X284" s="38">
        <f t="shared" si="456"/>
        <v>0</v>
      </c>
      <c r="Y284" s="38">
        <f t="shared" si="456"/>
        <v>0</v>
      </c>
      <c r="Z284" s="38">
        <f t="shared" si="456"/>
        <v>0</v>
      </c>
      <c r="AA284" s="38">
        <f t="shared" si="456"/>
        <v>0</v>
      </c>
      <c r="AB284" s="38">
        <f t="shared" si="456"/>
        <v>0</v>
      </c>
      <c r="AC284" s="100">
        <f t="shared" si="345"/>
        <v>63.71</v>
      </c>
      <c r="AD284" s="31"/>
      <c r="AE284" s="51"/>
    </row>
    <row r="285" spans="1:32" ht="36">
      <c r="A285" s="12" t="s">
        <v>49</v>
      </c>
      <c r="B285" s="5" t="s">
        <v>220</v>
      </c>
      <c r="C285" s="39">
        <f t="shared" ref="C285:C286" si="457">D285+I285</f>
        <v>10000</v>
      </c>
      <c r="D285" s="39">
        <f t="shared" ref="D285:D286" si="458">SUM(E285:H285)</f>
        <v>10000</v>
      </c>
      <c r="E285" s="35"/>
      <c r="F285" s="35">
        <v>10000</v>
      </c>
      <c r="G285" s="35"/>
      <c r="H285" s="35"/>
      <c r="I285" s="35"/>
      <c r="J285" s="35"/>
      <c r="K285" s="35"/>
      <c r="L285" s="35"/>
      <c r="M285" s="35"/>
      <c r="N285" s="35"/>
      <c r="O285" s="35"/>
      <c r="P285" s="35">
        <f t="shared" ref="P285:P286" si="459">Q285+V285</f>
        <v>0</v>
      </c>
      <c r="Q285" s="39"/>
      <c r="R285" s="39"/>
      <c r="S285" s="39"/>
      <c r="T285" s="39"/>
      <c r="U285" s="39"/>
      <c r="V285" s="39"/>
      <c r="W285" s="39"/>
      <c r="X285" s="39"/>
      <c r="Y285" s="39"/>
      <c r="Z285" s="39"/>
      <c r="AA285" s="39"/>
      <c r="AB285" s="39"/>
      <c r="AC285" s="95">
        <f t="shared" si="345"/>
        <v>0</v>
      </c>
      <c r="AD285" s="12" t="s">
        <v>266</v>
      </c>
      <c r="AE285" s="45"/>
      <c r="AF285">
        <v>1</v>
      </c>
    </row>
    <row r="286" spans="1:32" ht="67.5" customHeight="1">
      <c r="A286" s="12" t="s">
        <v>54</v>
      </c>
      <c r="B286" s="5" t="s">
        <v>302</v>
      </c>
      <c r="C286" s="39">
        <f t="shared" si="457"/>
        <v>20000</v>
      </c>
      <c r="D286" s="39">
        <f t="shared" si="458"/>
        <v>20000</v>
      </c>
      <c r="E286" s="35">
        <v>0</v>
      </c>
      <c r="F286" s="35">
        <v>20000</v>
      </c>
      <c r="G286" s="35"/>
      <c r="H286" s="35"/>
      <c r="I286" s="35"/>
      <c r="J286" s="35"/>
      <c r="K286" s="35"/>
      <c r="L286" s="35"/>
      <c r="M286" s="35"/>
      <c r="N286" s="35"/>
      <c r="O286" s="35"/>
      <c r="P286" s="35">
        <f t="shared" si="459"/>
        <v>19113</v>
      </c>
      <c r="Q286" s="39">
        <f>R286+S286+T286+U286</f>
        <v>19113</v>
      </c>
      <c r="R286" s="39"/>
      <c r="S286" s="272">
        <v>19113</v>
      </c>
      <c r="T286" s="39"/>
      <c r="U286" s="39"/>
      <c r="V286" s="39"/>
      <c r="W286" s="39"/>
      <c r="X286" s="39"/>
      <c r="Y286" s="39"/>
      <c r="Z286" s="39"/>
      <c r="AA286" s="39"/>
      <c r="AB286" s="39"/>
      <c r="AC286" s="95">
        <f t="shared" si="345"/>
        <v>95.564999999999998</v>
      </c>
      <c r="AD286" s="12" t="s">
        <v>261</v>
      </c>
      <c r="AE286" s="45"/>
      <c r="AF286">
        <v>1</v>
      </c>
    </row>
    <row r="287" spans="1:32">
      <c r="A287" s="32" t="s">
        <v>294</v>
      </c>
      <c r="B287" s="23" t="s">
        <v>221</v>
      </c>
      <c r="C287" s="40">
        <f>C288</f>
        <v>90359</v>
      </c>
      <c r="D287" s="40">
        <f t="shared" ref="D287:AB287" si="460">D288</f>
        <v>40359</v>
      </c>
      <c r="E287" s="40">
        <f t="shared" si="460"/>
        <v>40359</v>
      </c>
      <c r="F287" s="40">
        <f t="shared" si="460"/>
        <v>0</v>
      </c>
      <c r="G287" s="40">
        <f t="shared" si="460"/>
        <v>0</v>
      </c>
      <c r="H287" s="40">
        <f t="shared" si="460"/>
        <v>0</v>
      </c>
      <c r="I287" s="40">
        <f t="shared" si="460"/>
        <v>50000</v>
      </c>
      <c r="J287" s="40">
        <f t="shared" si="460"/>
        <v>50000</v>
      </c>
      <c r="K287" s="40">
        <f t="shared" si="460"/>
        <v>50000</v>
      </c>
      <c r="L287" s="40">
        <f t="shared" si="460"/>
        <v>0</v>
      </c>
      <c r="M287" s="40">
        <f t="shared" si="460"/>
        <v>0</v>
      </c>
      <c r="N287" s="40">
        <f t="shared" si="460"/>
        <v>0</v>
      </c>
      <c r="O287" s="40">
        <f t="shared" si="460"/>
        <v>0</v>
      </c>
      <c r="P287" s="40">
        <f t="shared" si="460"/>
        <v>5052</v>
      </c>
      <c r="Q287" s="40">
        <f t="shared" si="460"/>
        <v>2728</v>
      </c>
      <c r="R287" s="40">
        <f t="shared" si="460"/>
        <v>2728</v>
      </c>
      <c r="S287" s="40">
        <f t="shared" si="460"/>
        <v>0</v>
      </c>
      <c r="T287" s="40">
        <f t="shared" si="460"/>
        <v>0</v>
      </c>
      <c r="U287" s="40">
        <f t="shared" si="460"/>
        <v>0</v>
      </c>
      <c r="V287" s="40">
        <f t="shared" si="460"/>
        <v>2324</v>
      </c>
      <c r="W287" s="40">
        <f t="shared" si="460"/>
        <v>2324</v>
      </c>
      <c r="X287" s="40">
        <f t="shared" si="460"/>
        <v>2324</v>
      </c>
      <c r="Y287" s="40">
        <f t="shared" si="460"/>
        <v>0</v>
      </c>
      <c r="Z287" s="40">
        <f t="shared" si="460"/>
        <v>0</v>
      </c>
      <c r="AA287" s="40">
        <f t="shared" si="460"/>
        <v>0</v>
      </c>
      <c r="AB287" s="40">
        <f t="shared" si="460"/>
        <v>0</v>
      </c>
      <c r="AC287" s="101">
        <f t="shared" si="345"/>
        <v>5.5910313305813473</v>
      </c>
      <c r="AD287" s="32"/>
      <c r="AE287" s="54"/>
    </row>
    <row r="288" spans="1:32">
      <c r="A288" s="15" t="s">
        <v>38</v>
      </c>
      <c r="B288" s="2" t="s">
        <v>29</v>
      </c>
      <c r="C288" s="34">
        <f>C289+C295</f>
        <v>90359</v>
      </c>
      <c r="D288" s="34">
        <f t="shared" ref="D288:E288" si="461">D289+D295</f>
        <v>40359</v>
      </c>
      <c r="E288" s="34">
        <f t="shared" si="461"/>
        <v>40359</v>
      </c>
      <c r="F288" s="34">
        <f t="shared" ref="F288:AB288" si="462">F289+F295</f>
        <v>0</v>
      </c>
      <c r="G288" s="34">
        <f t="shared" si="462"/>
        <v>0</v>
      </c>
      <c r="H288" s="34">
        <f t="shared" si="462"/>
        <v>0</v>
      </c>
      <c r="I288" s="34">
        <f t="shared" si="462"/>
        <v>50000</v>
      </c>
      <c r="J288" s="34">
        <f t="shared" si="462"/>
        <v>50000</v>
      </c>
      <c r="K288" s="34">
        <f t="shared" si="462"/>
        <v>50000</v>
      </c>
      <c r="L288" s="34">
        <f t="shared" si="462"/>
        <v>0</v>
      </c>
      <c r="M288" s="34">
        <f t="shared" si="462"/>
        <v>0</v>
      </c>
      <c r="N288" s="34">
        <f t="shared" si="462"/>
        <v>0</v>
      </c>
      <c r="O288" s="34">
        <f t="shared" si="462"/>
        <v>0</v>
      </c>
      <c r="P288" s="34">
        <f t="shared" si="462"/>
        <v>5052</v>
      </c>
      <c r="Q288" s="34">
        <f t="shared" si="462"/>
        <v>2728</v>
      </c>
      <c r="R288" s="34">
        <f t="shared" si="462"/>
        <v>2728</v>
      </c>
      <c r="S288" s="34">
        <f t="shared" si="462"/>
        <v>0</v>
      </c>
      <c r="T288" s="34">
        <f t="shared" si="462"/>
        <v>0</v>
      </c>
      <c r="U288" s="34">
        <f t="shared" si="462"/>
        <v>0</v>
      </c>
      <c r="V288" s="34">
        <f t="shared" si="462"/>
        <v>2324</v>
      </c>
      <c r="W288" s="34">
        <f t="shared" si="462"/>
        <v>2324</v>
      </c>
      <c r="X288" s="34">
        <f t="shared" si="462"/>
        <v>2324</v>
      </c>
      <c r="Y288" s="34">
        <f t="shared" si="462"/>
        <v>0</v>
      </c>
      <c r="Z288" s="34">
        <f t="shared" si="462"/>
        <v>0</v>
      </c>
      <c r="AA288" s="34">
        <f t="shared" si="462"/>
        <v>0</v>
      </c>
      <c r="AB288" s="34">
        <f t="shared" si="462"/>
        <v>0</v>
      </c>
      <c r="AC288" s="94">
        <f t="shared" si="345"/>
        <v>5.5910313305813473</v>
      </c>
      <c r="AD288" s="16"/>
      <c r="AE288" s="44"/>
    </row>
    <row r="289" spans="1:32">
      <c r="A289" s="16" t="s">
        <v>30</v>
      </c>
      <c r="B289" s="2" t="s">
        <v>31</v>
      </c>
      <c r="C289" s="34">
        <f>C290+C293</f>
        <v>88217</v>
      </c>
      <c r="D289" s="34">
        <f t="shared" ref="D289:E289" si="463">D290+D293</f>
        <v>38217</v>
      </c>
      <c r="E289" s="34">
        <f t="shared" si="463"/>
        <v>38217</v>
      </c>
      <c r="F289" s="34">
        <f t="shared" ref="F289:AB289" si="464">F290+F293</f>
        <v>0</v>
      </c>
      <c r="G289" s="34">
        <f t="shared" si="464"/>
        <v>0</v>
      </c>
      <c r="H289" s="34">
        <f t="shared" si="464"/>
        <v>0</v>
      </c>
      <c r="I289" s="34">
        <f t="shared" si="464"/>
        <v>50000</v>
      </c>
      <c r="J289" s="34">
        <f t="shared" si="464"/>
        <v>50000</v>
      </c>
      <c r="K289" s="34">
        <f t="shared" si="464"/>
        <v>50000</v>
      </c>
      <c r="L289" s="34">
        <f t="shared" si="464"/>
        <v>0</v>
      </c>
      <c r="M289" s="34">
        <f t="shared" si="464"/>
        <v>0</v>
      </c>
      <c r="N289" s="34">
        <f t="shared" si="464"/>
        <v>0</v>
      </c>
      <c r="O289" s="34">
        <f t="shared" si="464"/>
        <v>0</v>
      </c>
      <c r="P289" s="34">
        <f t="shared" si="464"/>
        <v>4962</v>
      </c>
      <c r="Q289" s="34">
        <f t="shared" si="464"/>
        <v>2638</v>
      </c>
      <c r="R289" s="34">
        <f t="shared" si="464"/>
        <v>2638</v>
      </c>
      <c r="S289" s="34">
        <f t="shared" si="464"/>
        <v>0</v>
      </c>
      <c r="T289" s="34">
        <f t="shared" si="464"/>
        <v>0</v>
      </c>
      <c r="U289" s="34">
        <f t="shared" si="464"/>
        <v>0</v>
      </c>
      <c r="V289" s="34">
        <f t="shared" si="464"/>
        <v>2324</v>
      </c>
      <c r="W289" s="34">
        <f t="shared" si="464"/>
        <v>2324</v>
      </c>
      <c r="X289" s="34">
        <f t="shared" si="464"/>
        <v>2324</v>
      </c>
      <c r="Y289" s="34">
        <f t="shared" si="464"/>
        <v>0</v>
      </c>
      <c r="Z289" s="34">
        <f t="shared" si="464"/>
        <v>0</v>
      </c>
      <c r="AA289" s="34">
        <f t="shared" si="464"/>
        <v>0</v>
      </c>
      <c r="AB289" s="34">
        <f t="shared" si="464"/>
        <v>0</v>
      </c>
      <c r="AC289" s="94">
        <f t="shared" si="345"/>
        <v>5.6247662015257838</v>
      </c>
      <c r="AD289" s="16"/>
      <c r="AE289" s="44"/>
    </row>
    <row r="290" spans="1:32">
      <c r="A290" s="21" t="s">
        <v>52</v>
      </c>
      <c r="B290" s="56" t="s">
        <v>32</v>
      </c>
      <c r="C290" s="38">
        <f>SUM(C291:C292)</f>
        <v>82650</v>
      </c>
      <c r="D290" s="38">
        <f t="shared" ref="D290:E290" si="465">SUM(D291:D292)</f>
        <v>32650</v>
      </c>
      <c r="E290" s="38">
        <f t="shared" si="465"/>
        <v>32650</v>
      </c>
      <c r="F290" s="38">
        <f t="shared" ref="F290:AB290" si="466">SUM(F291:F292)</f>
        <v>0</v>
      </c>
      <c r="G290" s="38">
        <f t="shared" si="466"/>
        <v>0</v>
      </c>
      <c r="H290" s="38">
        <f t="shared" si="466"/>
        <v>0</v>
      </c>
      <c r="I290" s="38">
        <f t="shared" si="466"/>
        <v>50000</v>
      </c>
      <c r="J290" s="38">
        <f t="shared" si="466"/>
        <v>50000</v>
      </c>
      <c r="K290" s="38">
        <f t="shared" si="466"/>
        <v>50000</v>
      </c>
      <c r="L290" s="38">
        <f t="shared" si="466"/>
        <v>0</v>
      </c>
      <c r="M290" s="38">
        <f t="shared" si="466"/>
        <v>0</v>
      </c>
      <c r="N290" s="38">
        <f t="shared" si="466"/>
        <v>0</v>
      </c>
      <c r="O290" s="38">
        <f t="shared" si="466"/>
        <v>0</v>
      </c>
      <c r="P290" s="38">
        <f t="shared" si="466"/>
        <v>4437</v>
      </c>
      <c r="Q290" s="38">
        <f t="shared" si="466"/>
        <v>2113</v>
      </c>
      <c r="R290" s="38">
        <f t="shared" si="466"/>
        <v>2113</v>
      </c>
      <c r="S290" s="38">
        <f t="shared" si="466"/>
        <v>0</v>
      </c>
      <c r="T290" s="38">
        <f t="shared" si="466"/>
        <v>0</v>
      </c>
      <c r="U290" s="38">
        <f t="shared" si="466"/>
        <v>0</v>
      </c>
      <c r="V290" s="38">
        <f t="shared" si="466"/>
        <v>2324</v>
      </c>
      <c r="W290" s="38">
        <f t="shared" si="466"/>
        <v>2324</v>
      </c>
      <c r="X290" s="38">
        <f t="shared" si="466"/>
        <v>2324</v>
      </c>
      <c r="Y290" s="38">
        <f t="shared" si="466"/>
        <v>0</v>
      </c>
      <c r="Z290" s="38">
        <f t="shared" si="466"/>
        <v>0</v>
      </c>
      <c r="AA290" s="38">
        <f t="shared" si="466"/>
        <v>0</v>
      </c>
      <c r="AB290" s="38">
        <f t="shared" si="466"/>
        <v>0</v>
      </c>
      <c r="AC290" s="100">
        <f t="shared" si="345"/>
        <v>5.3684210526315796</v>
      </c>
      <c r="AD290" s="31"/>
      <c r="AE290" s="51"/>
    </row>
    <row r="291" spans="1:32" ht="42.75" customHeight="1">
      <c r="A291" s="12" t="s">
        <v>49</v>
      </c>
      <c r="B291" s="5" t="s">
        <v>222</v>
      </c>
      <c r="C291" s="39">
        <f t="shared" ref="C291:C292" si="467">D291+I291</f>
        <v>1441</v>
      </c>
      <c r="D291" s="39">
        <f t="shared" ref="D291:D292" si="468">SUM(E291:H291)</f>
        <v>1441</v>
      </c>
      <c r="E291" s="35">
        <v>1441</v>
      </c>
      <c r="F291" s="35"/>
      <c r="G291" s="35"/>
      <c r="H291" s="35"/>
      <c r="I291" s="39">
        <f t="shared" ref="I291:I292" si="469">J291+O291</f>
        <v>0</v>
      </c>
      <c r="J291" s="39">
        <f t="shared" ref="J291:J292" si="470">SUM(K291:N291)</f>
        <v>0</v>
      </c>
      <c r="K291" s="35"/>
      <c r="L291" s="35"/>
      <c r="M291" s="35"/>
      <c r="N291" s="35"/>
      <c r="O291" s="35"/>
      <c r="P291" s="35"/>
      <c r="Q291" s="39"/>
      <c r="R291" s="39"/>
      <c r="S291" s="39"/>
      <c r="T291" s="39"/>
      <c r="U291" s="39"/>
      <c r="V291" s="39"/>
      <c r="W291" s="39"/>
      <c r="X291" s="39"/>
      <c r="Y291" s="39"/>
      <c r="Z291" s="39"/>
      <c r="AA291" s="39"/>
      <c r="AB291" s="39"/>
      <c r="AC291" s="95">
        <f t="shared" ref="AC291:AC354" si="471">P291/C291*100</f>
        <v>0</v>
      </c>
      <c r="AD291" s="12" t="s">
        <v>275</v>
      </c>
      <c r="AE291" s="45"/>
      <c r="AF291">
        <v>1</v>
      </c>
    </row>
    <row r="292" spans="1:32" ht="43.5" customHeight="1">
      <c r="A292" s="12">
        <v>2</v>
      </c>
      <c r="B292" s="5" t="s">
        <v>223</v>
      </c>
      <c r="C292" s="39">
        <f t="shared" si="467"/>
        <v>81209</v>
      </c>
      <c r="D292" s="39">
        <f t="shared" si="468"/>
        <v>31209</v>
      </c>
      <c r="E292" s="35">
        <v>31209</v>
      </c>
      <c r="F292" s="35"/>
      <c r="G292" s="35"/>
      <c r="H292" s="35"/>
      <c r="I292" s="39">
        <f t="shared" si="469"/>
        <v>50000</v>
      </c>
      <c r="J292" s="39">
        <f t="shared" si="470"/>
        <v>50000</v>
      </c>
      <c r="K292" s="35">
        <v>50000</v>
      </c>
      <c r="L292" s="35"/>
      <c r="M292" s="35"/>
      <c r="N292" s="35"/>
      <c r="O292" s="35"/>
      <c r="P292" s="35">
        <f>Q292+V292</f>
        <v>4437</v>
      </c>
      <c r="Q292" s="39">
        <f>R292+S292+T292+U292</f>
        <v>2113</v>
      </c>
      <c r="R292" s="223">
        <v>2113</v>
      </c>
      <c r="S292" s="39"/>
      <c r="T292" s="39"/>
      <c r="U292" s="39"/>
      <c r="V292" s="39">
        <f t="shared" ref="V292" si="472">W292+AB292</f>
        <v>2324</v>
      </c>
      <c r="W292" s="39">
        <f t="shared" ref="W292" si="473">X292+Y292+Z292+AA292</f>
        <v>2324</v>
      </c>
      <c r="X292" s="223">
        <v>2324</v>
      </c>
      <c r="Y292" s="39"/>
      <c r="Z292" s="39"/>
      <c r="AA292" s="39"/>
      <c r="AB292" s="39"/>
      <c r="AC292" s="95">
        <f t="shared" si="471"/>
        <v>5.4636801339752985</v>
      </c>
      <c r="AD292" s="12" t="s">
        <v>276</v>
      </c>
      <c r="AE292" s="45"/>
      <c r="AF292">
        <v>1</v>
      </c>
    </row>
    <row r="293" spans="1:32" s="109" customFormat="1">
      <c r="A293" s="21" t="s">
        <v>46</v>
      </c>
      <c r="B293" s="56" t="s">
        <v>33</v>
      </c>
      <c r="C293" s="38">
        <f>C294</f>
        <v>5567</v>
      </c>
      <c r="D293" s="38">
        <f t="shared" ref="D293:AB293" si="474">D294</f>
        <v>5567</v>
      </c>
      <c r="E293" s="38">
        <f t="shared" si="474"/>
        <v>5567</v>
      </c>
      <c r="F293" s="38">
        <f t="shared" si="474"/>
        <v>0</v>
      </c>
      <c r="G293" s="38">
        <f t="shared" si="474"/>
        <v>0</v>
      </c>
      <c r="H293" s="38">
        <f t="shared" si="474"/>
        <v>0</v>
      </c>
      <c r="I293" s="38">
        <f t="shared" si="474"/>
        <v>0</v>
      </c>
      <c r="J293" s="38">
        <f t="shared" si="474"/>
        <v>0</v>
      </c>
      <c r="K293" s="38">
        <f t="shared" si="474"/>
        <v>0</v>
      </c>
      <c r="L293" s="38">
        <f t="shared" si="474"/>
        <v>0</v>
      </c>
      <c r="M293" s="38">
        <f t="shared" si="474"/>
        <v>0</v>
      </c>
      <c r="N293" s="38">
        <f t="shared" si="474"/>
        <v>0</v>
      </c>
      <c r="O293" s="38">
        <f t="shared" si="474"/>
        <v>0</v>
      </c>
      <c r="P293" s="38">
        <f t="shared" ref="P293:P294" si="475">Q293+V293</f>
        <v>525</v>
      </c>
      <c r="Q293" s="38">
        <f t="shared" si="474"/>
        <v>525</v>
      </c>
      <c r="R293" s="38">
        <f t="shared" si="474"/>
        <v>525</v>
      </c>
      <c r="S293" s="38">
        <f t="shared" si="474"/>
        <v>0</v>
      </c>
      <c r="T293" s="38">
        <f t="shared" si="474"/>
        <v>0</v>
      </c>
      <c r="U293" s="38">
        <f t="shared" si="474"/>
        <v>0</v>
      </c>
      <c r="V293" s="38">
        <f t="shared" si="474"/>
        <v>0</v>
      </c>
      <c r="W293" s="38">
        <f t="shared" si="474"/>
        <v>0</v>
      </c>
      <c r="X293" s="38">
        <f t="shared" si="474"/>
        <v>0</v>
      </c>
      <c r="Y293" s="38">
        <f t="shared" si="474"/>
        <v>0</v>
      </c>
      <c r="Z293" s="38">
        <f t="shared" si="474"/>
        <v>0</v>
      </c>
      <c r="AA293" s="38">
        <f t="shared" si="474"/>
        <v>0</v>
      </c>
      <c r="AB293" s="38">
        <f t="shared" si="474"/>
        <v>0</v>
      </c>
      <c r="AC293" s="100">
        <f t="shared" si="471"/>
        <v>9.4305730195796666</v>
      </c>
      <c r="AD293" s="31"/>
      <c r="AE293" s="51"/>
    </row>
    <row r="294" spans="1:32">
      <c r="A294" s="3"/>
      <c r="B294" s="5" t="s">
        <v>224</v>
      </c>
      <c r="C294" s="39">
        <f t="shared" ref="C294" si="476">D294+I294</f>
        <v>5567</v>
      </c>
      <c r="D294" s="39">
        <f t="shared" ref="D294" si="477">SUM(E294:H294)</f>
        <v>5567</v>
      </c>
      <c r="E294" s="35">
        <v>5567</v>
      </c>
      <c r="F294" s="35"/>
      <c r="G294" s="35"/>
      <c r="H294" s="35"/>
      <c r="I294" s="35"/>
      <c r="J294" s="35"/>
      <c r="K294" s="35"/>
      <c r="L294" s="35"/>
      <c r="M294" s="35"/>
      <c r="N294" s="35"/>
      <c r="O294" s="35"/>
      <c r="P294" s="35">
        <f t="shared" si="475"/>
        <v>525</v>
      </c>
      <c r="Q294" s="39">
        <f>R294+S294+T294+U294</f>
        <v>525</v>
      </c>
      <c r="R294" s="39">
        <v>525</v>
      </c>
      <c r="S294" s="39"/>
      <c r="T294" s="39"/>
      <c r="U294" s="39"/>
      <c r="V294" s="39"/>
      <c r="W294" s="39"/>
      <c r="X294" s="39"/>
      <c r="Y294" s="39"/>
      <c r="Z294" s="39"/>
      <c r="AA294" s="39"/>
      <c r="AB294" s="39"/>
      <c r="AC294" s="95">
        <f t="shared" si="471"/>
        <v>9.4305730195796666</v>
      </c>
      <c r="AD294" s="12" t="s">
        <v>277</v>
      </c>
      <c r="AE294" s="45"/>
      <c r="AF294">
        <v>1</v>
      </c>
    </row>
    <row r="295" spans="1:32">
      <c r="A295" s="15" t="s">
        <v>36</v>
      </c>
      <c r="B295" s="2" t="s">
        <v>37</v>
      </c>
      <c r="C295" s="34">
        <f>C296</f>
        <v>2142</v>
      </c>
      <c r="D295" s="34">
        <f t="shared" ref="D295:S296" si="478">D296</f>
        <v>2142</v>
      </c>
      <c r="E295" s="34">
        <f t="shared" si="478"/>
        <v>2142</v>
      </c>
      <c r="F295" s="34">
        <f t="shared" si="478"/>
        <v>0</v>
      </c>
      <c r="G295" s="34">
        <f t="shared" si="478"/>
        <v>0</v>
      </c>
      <c r="H295" s="34">
        <f t="shared" si="478"/>
        <v>0</v>
      </c>
      <c r="I295" s="34">
        <f t="shared" si="478"/>
        <v>0</v>
      </c>
      <c r="J295" s="34">
        <f t="shared" si="478"/>
        <v>0</v>
      </c>
      <c r="K295" s="34">
        <f t="shared" si="478"/>
        <v>0</v>
      </c>
      <c r="L295" s="34">
        <f t="shared" si="478"/>
        <v>0</v>
      </c>
      <c r="M295" s="34">
        <f t="shared" si="478"/>
        <v>0</v>
      </c>
      <c r="N295" s="34">
        <f t="shared" si="478"/>
        <v>0</v>
      </c>
      <c r="O295" s="34">
        <f t="shared" si="478"/>
        <v>0</v>
      </c>
      <c r="P295" s="34">
        <f t="shared" si="478"/>
        <v>90</v>
      </c>
      <c r="Q295" s="34">
        <f t="shared" si="478"/>
        <v>90</v>
      </c>
      <c r="R295" s="34">
        <f t="shared" si="478"/>
        <v>90</v>
      </c>
      <c r="S295" s="34">
        <f t="shared" si="478"/>
        <v>0</v>
      </c>
      <c r="T295" s="34">
        <f t="shared" ref="T295:AB295" si="479">T296</f>
        <v>0</v>
      </c>
      <c r="U295" s="34">
        <f t="shared" si="479"/>
        <v>0</v>
      </c>
      <c r="V295" s="34">
        <f t="shared" si="479"/>
        <v>0</v>
      </c>
      <c r="W295" s="34">
        <f t="shared" si="479"/>
        <v>0</v>
      </c>
      <c r="X295" s="34">
        <f t="shared" si="479"/>
        <v>0</v>
      </c>
      <c r="Y295" s="34">
        <f t="shared" si="479"/>
        <v>0</v>
      </c>
      <c r="Z295" s="34">
        <f t="shared" si="479"/>
        <v>0</v>
      </c>
      <c r="AA295" s="34">
        <f t="shared" si="479"/>
        <v>0</v>
      </c>
      <c r="AB295" s="34">
        <f t="shared" si="479"/>
        <v>0</v>
      </c>
      <c r="AC295" s="94">
        <f t="shared" si="471"/>
        <v>4.2016806722689077</v>
      </c>
      <c r="AD295" s="16"/>
      <c r="AE295" s="44"/>
    </row>
    <row r="296" spans="1:32">
      <c r="A296" s="21" t="s">
        <v>46</v>
      </c>
      <c r="B296" s="56" t="s">
        <v>33</v>
      </c>
      <c r="C296" s="38">
        <f>C297</f>
        <v>2142</v>
      </c>
      <c r="D296" s="38">
        <f t="shared" si="478"/>
        <v>2142</v>
      </c>
      <c r="E296" s="38">
        <f t="shared" si="478"/>
        <v>2142</v>
      </c>
      <c r="F296" s="38">
        <f t="shared" ref="F296:AB296" si="480">F297</f>
        <v>0</v>
      </c>
      <c r="G296" s="38">
        <f t="shared" si="480"/>
        <v>0</v>
      </c>
      <c r="H296" s="38">
        <f t="shared" si="480"/>
        <v>0</v>
      </c>
      <c r="I296" s="38">
        <f t="shared" si="480"/>
        <v>0</v>
      </c>
      <c r="J296" s="38">
        <f t="shared" si="480"/>
        <v>0</v>
      </c>
      <c r="K296" s="38">
        <f t="shared" si="480"/>
        <v>0</v>
      </c>
      <c r="L296" s="38">
        <f t="shared" si="480"/>
        <v>0</v>
      </c>
      <c r="M296" s="38">
        <f t="shared" si="480"/>
        <v>0</v>
      </c>
      <c r="N296" s="38">
        <f t="shared" si="480"/>
        <v>0</v>
      </c>
      <c r="O296" s="38">
        <f t="shared" si="480"/>
        <v>0</v>
      </c>
      <c r="P296" s="38">
        <f t="shared" si="480"/>
        <v>90</v>
      </c>
      <c r="Q296" s="38">
        <f t="shared" si="480"/>
        <v>90</v>
      </c>
      <c r="R296" s="38">
        <f t="shared" si="480"/>
        <v>90</v>
      </c>
      <c r="S296" s="38">
        <f t="shared" si="480"/>
        <v>0</v>
      </c>
      <c r="T296" s="38">
        <f t="shared" si="480"/>
        <v>0</v>
      </c>
      <c r="U296" s="38">
        <f t="shared" si="480"/>
        <v>0</v>
      </c>
      <c r="V296" s="38">
        <f t="shared" si="480"/>
        <v>0</v>
      </c>
      <c r="W296" s="38">
        <f t="shared" si="480"/>
        <v>0</v>
      </c>
      <c r="X296" s="38">
        <f t="shared" si="480"/>
        <v>0</v>
      </c>
      <c r="Y296" s="38">
        <f t="shared" si="480"/>
        <v>0</v>
      </c>
      <c r="Z296" s="38">
        <f t="shared" si="480"/>
        <v>0</v>
      </c>
      <c r="AA296" s="38">
        <f t="shared" si="480"/>
        <v>0</v>
      </c>
      <c r="AB296" s="38">
        <f t="shared" si="480"/>
        <v>0</v>
      </c>
      <c r="AC296" s="100">
        <f t="shared" si="471"/>
        <v>4.2016806722689077</v>
      </c>
      <c r="AD296" s="31"/>
      <c r="AE296" s="51"/>
    </row>
    <row r="297" spans="1:32" ht="45" customHeight="1">
      <c r="A297" s="3"/>
      <c r="B297" s="5" t="s">
        <v>225</v>
      </c>
      <c r="C297" s="39">
        <f t="shared" ref="C297" si="481">D297+I297</f>
        <v>2142</v>
      </c>
      <c r="D297" s="39">
        <f t="shared" ref="D297" si="482">SUM(E297:H297)</f>
        <v>2142</v>
      </c>
      <c r="E297" s="35">
        <v>2142</v>
      </c>
      <c r="F297" s="35"/>
      <c r="G297" s="35"/>
      <c r="H297" s="35"/>
      <c r="I297" s="35"/>
      <c r="J297" s="35"/>
      <c r="K297" s="35"/>
      <c r="L297" s="35"/>
      <c r="M297" s="35"/>
      <c r="N297" s="35"/>
      <c r="O297" s="35"/>
      <c r="P297" s="35">
        <f t="shared" ref="P297" si="483">Q297+V297</f>
        <v>90</v>
      </c>
      <c r="Q297" s="39">
        <f>R297+S297+T297+U297</f>
        <v>90</v>
      </c>
      <c r="R297" s="223">
        <v>90</v>
      </c>
      <c r="S297" s="39"/>
      <c r="T297" s="39"/>
      <c r="U297" s="39"/>
      <c r="V297" s="39"/>
      <c r="W297" s="39"/>
      <c r="X297" s="39"/>
      <c r="Y297" s="39"/>
      <c r="Z297" s="39"/>
      <c r="AA297" s="39"/>
      <c r="AB297" s="39"/>
      <c r="AC297" s="95">
        <f t="shared" si="471"/>
        <v>4.2016806722689077</v>
      </c>
      <c r="AD297" s="12" t="s">
        <v>276</v>
      </c>
      <c r="AE297" s="45"/>
      <c r="AF297">
        <v>1</v>
      </c>
    </row>
    <row r="298" spans="1:32">
      <c r="A298" s="22" t="s">
        <v>295</v>
      </c>
      <c r="B298" s="23" t="s">
        <v>226</v>
      </c>
      <c r="C298" s="40">
        <f>C299</f>
        <v>50000</v>
      </c>
      <c r="D298" s="40">
        <f t="shared" ref="D298:O301" si="484">D299</f>
        <v>50000</v>
      </c>
      <c r="E298" s="40">
        <f t="shared" si="484"/>
        <v>0</v>
      </c>
      <c r="F298" s="40">
        <f t="shared" si="484"/>
        <v>50000</v>
      </c>
      <c r="G298" s="40">
        <f t="shared" si="484"/>
        <v>0</v>
      </c>
      <c r="H298" s="40">
        <f t="shared" si="484"/>
        <v>0</v>
      </c>
      <c r="I298" s="40">
        <f t="shared" si="484"/>
        <v>0</v>
      </c>
      <c r="J298" s="40">
        <f t="shared" si="484"/>
        <v>0</v>
      </c>
      <c r="K298" s="40">
        <f t="shared" si="484"/>
        <v>0</v>
      </c>
      <c r="L298" s="40">
        <f t="shared" si="484"/>
        <v>0</v>
      </c>
      <c r="M298" s="40">
        <f t="shared" si="484"/>
        <v>0</v>
      </c>
      <c r="N298" s="40">
        <f t="shared" si="484"/>
        <v>0</v>
      </c>
      <c r="O298" s="40">
        <f t="shared" si="484"/>
        <v>0</v>
      </c>
      <c r="P298" s="40"/>
      <c r="Q298" s="40"/>
      <c r="R298" s="40"/>
      <c r="S298" s="40"/>
      <c r="T298" s="40"/>
      <c r="U298" s="40"/>
      <c r="V298" s="40"/>
      <c r="W298" s="40"/>
      <c r="X298" s="40"/>
      <c r="Y298" s="40"/>
      <c r="Z298" s="40"/>
      <c r="AA298" s="40"/>
      <c r="AB298" s="40"/>
      <c r="AC298" s="102">
        <f t="shared" si="471"/>
        <v>0</v>
      </c>
      <c r="AD298" s="32"/>
      <c r="AE298" s="54"/>
    </row>
    <row r="299" spans="1:32">
      <c r="A299" s="15" t="s">
        <v>38</v>
      </c>
      <c r="B299" s="2" t="s">
        <v>29</v>
      </c>
      <c r="C299" s="34">
        <f>C300</f>
        <v>50000</v>
      </c>
      <c r="D299" s="34">
        <f t="shared" si="484"/>
        <v>50000</v>
      </c>
      <c r="E299" s="34">
        <f t="shared" si="484"/>
        <v>0</v>
      </c>
      <c r="F299" s="34">
        <f t="shared" si="484"/>
        <v>50000</v>
      </c>
      <c r="G299" s="34">
        <f t="shared" si="484"/>
        <v>0</v>
      </c>
      <c r="H299" s="34">
        <f t="shared" si="484"/>
        <v>0</v>
      </c>
      <c r="I299" s="34">
        <f t="shared" si="484"/>
        <v>0</v>
      </c>
      <c r="J299" s="34">
        <f t="shared" si="484"/>
        <v>0</v>
      </c>
      <c r="K299" s="34">
        <f t="shared" si="484"/>
        <v>0</v>
      </c>
      <c r="L299" s="34">
        <f t="shared" si="484"/>
        <v>0</v>
      </c>
      <c r="M299" s="34">
        <f t="shared" si="484"/>
        <v>0</v>
      </c>
      <c r="N299" s="34">
        <f t="shared" si="484"/>
        <v>0</v>
      </c>
      <c r="O299" s="34">
        <f t="shared" si="484"/>
        <v>0</v>
      </c>
      <c r="P299" s="34"/>
      <c r="Q299" s="34"/>
      <c r="R299" s="34"/>
      <c r="S299" s="34"/>
      <c r="T299" s="34"/>
      <c r="U299" s="34"/>
      <c r="V299" s="34"/>
      <c r="W299" s="34"/>
      <c r="X299" s="34"/>
      <c r="Y299" s="34"/>
      <c r="Z299" s="34"/>
      <c r="AA299" s="34"/>
      <c r="AB299" s="34"/>
      <c r="AC299" s="95">
        <f t="shared" si="471"/>
        <v>0</v>
      </c>
      <c r="AD299" s="16"/>
      <c r="AE299" s="44"/>
    </row>
    <row r="300" spans="1:32">
      <c r="A300" s="16" t="s">
        <v>34</v>
      </c>
      <c r="B300" s="2" t="s">
        <v>35</v>
      </c>
      <c r="C300" s="34">
        <f>C301</f>
        <v>50000</v>
      </c>
      <c r="D300" s="34">
        <f t="shared" si="484"/>
        <v>50000</v>
      </c>
      <c r="E300" s="34">
        <f t="shared" si="484"/>
        <v>0</v>
      </c>
      <c r="F300" s="34">
        <f t="shared" si="484"/>
        <v>50000</v>
      </c>
      <c r="G300" s="34">
        <f t="shared" si="484"/>
        <v>0</v>
      </c>
      <c r="H300" s="34">
        <f t="shared" si="484"/>
        <v>0</v>
      </c>
      <c r="I300" s="34">
        <f t="shared" si="484"/>
        <v>0</v>
      </c>
      <c r="J300" s="34">
        <f t="shared" si="484"/>
        <v>0</v>
      </c>
      <c r="K300" s="34">
        <f t="shared" si="484"/>
        <v>0</v>
      </c>
      <c r="L300" s="34">
        <f t="shared" si="484"/>
        <v>0</v>
      </c>
      <c r="M300" s="34">
        <f t="shared" si="484"/>
        <v>0</v>
      </c>
      <c r="N300" s="34">
        <f t="shared" si="484"/>
        <v>0</v>
      </c>
      <c r="O300" s="34">
        <f t="shared" si="484"/>
        <v>0</v>
      </c>
      <c r="P300" s="34"/>
      <c r="Q300" s="34"/>
      <c r="R300" s="34"/>
      <c r="S300" s="34"/>
      <c r="T300" s="34"/>
      <c r="U300" s="34"/>
      <c r="V300" s="34"/>
      <c r="W300" s="34"/>
      <c r="X300" s="34"/>
      <c r="Y300" s="34"/>
      <c r="Z300" s="34"/>
      <c r="AA300" s="34"/>
      <c r="AB300" s="34"/>
      <c r="AC300" s="95">
        <f t="shared" si="471"/>
        <v>0</v>
      </c>
      <c r="AD300" s="16"/>
      <c r="AE300" s="44"/>
    </row>
    <row r="301" spans="1:32">
      <c r="A301" s="21" t="s">
        <v>52</v>
      </c>
      <c r="B301" s="56" t="s">
        <v>32</v>
      </c>
      <c r="C301" s="38">
        <f>C302</f>
        <v>50000</v>
      </c>
      <c r="D301" s="38">
        <f t="shared" si="484"/>
        <v>50000</v>
      </c>
      <c r="E301" s="38">
        <f t="shared" si="484"/>
        <v>0</v>
      </c>
      <c r="F301" s="38">
        <f t="shared" si="484"/>
        <v>50000</v>
      </c>
      <c r="G301" s="38">
        <f t="shared" si="484"/>
        <v>0</v>
      </c>
      <c r="H301" s="38">
        <f t="shared" si="484"/>
        <v>0</v>
      </c>
      <c r="I301" s="38">
        <f t="shared" si="484"/>
        <v>0</v>
      </c>
      <c r="J301" s="38">
        <f t="shared" si="484"/>
        <v>0</v>
      </c>
      <c r="K301" s="38">
        <f t="shared" si="484"/>
        <v>0</v>
      </c>
      <c r="L301" s="38">
        <f t="shared" si="484"/>
        <v>0</v>
      </c>
      <c r="M301" s="38">
        <f t="shared" si="484"/>
        <v>0</v>
      </c>
      <c r="N301" s="38">
        <f t="shared" si="484"/>
        <v>0</v>
      </c>
      <c r="O301" s="38">
        <f t="shared" si="484"/>
        <v>0</v>
      </c>
      <c r="P301" s="38"/>
      <c r="Q301" s="38"/>
      <c r="R301" s="38"/>
      <c r="S301" s="38"/>
      <c r="T301" s="38"/>
      <c r="U301" s="38"/>
      <c r="V301" s="38"/>
      <c r="W301" s="38"/>
      <c r="X301" s="38"/>
      <c r="Y301" s="38"/>
      <c r="Z301" s="38"/>
      <c r="AA301" s="38"/>
      <c r="AB301" s="38"/>
      <c r="AC301" s="95">
        <f t="shared" si="471"/>
        <v>0</v>
      </c>
      <c r="AD301" s="31"/>
      <c r="AE301" s="51"/>
    </row>
    <row r="302" spans="1:32" ht="44.25" customHeight="1">
      <c r="A302" s="3"/>
      <c r="B302" s="5" t="s">
        <v>227</v>
      </c>
      <c r="C302" s="39">
        <f t="shared" ref="C302" si="485">D302+I302</f>
        <v>50000</v>
      </c>
      <c r="D302" s="39">
        <f t="shared" ref="D302" si="486">SUM(E302:H302)</f>
        <v>50000</v>
      </c>
      <c r="E302" s="35"/>
      <c r="F302" s="35">
        <v>50000</v>
      </c>
      <c r="G302" s="35"/>
      <c r="H302" s="35"/>
      <c r="I302" s="35"/>
      <c r="J302" s="35"/>
      <c r="K302" s="35"/>
      <c r="L302" s="35"/>
      <c r="M302" s="35"/>
      <c r="N302" s="35"/>
      <c r="O302" s="35"/>
      <c r="P302" s="35"/>
      <c r="Q302" s="39"/>
      <c r="R302" s="39"/>
      <c r="S302" s="39"/>
      <c r="T302" s="39"/>
      <c r="U302" s="39"/>
      <c r="V302" s="39"/>
      <c r="W302" s="39"/>
      <c r="X302" s="39"/>
      <c r="Y302" s="39"/>
      <c r="Z302" s="39"/>
      <c r="AA302" s="39"/>
      <c r="AB302" s="39"/>
      <c r="AC302" s="95">
        <f t="shared" si="471"/>
        <v>0</v>
      </c>
      <c r="AD302" s="12" t="s">
        <v>312</v>
      </c>
      <c r="AE302" s="45"/>
      <c r="AF302">
        <v>1</v>
      </c>
    </row>
    <row r="303" spans="1:32">
      <c r="A303" s="22" t="s">
        <v>296</v>
      </c>
      <c r="B303" s="23" t="s">
        <v>228</v>
      </c>
      <c r="C303" s="40">
        <f>C304</f>
        <v>48767</v>
      </c>
      <c r="D303" s="40">
        <f t="shared" ref="D303:AB303" si="487">D304</f>
        <v>48767</v>
      </c>
      <c r="E303" s="40">
        <f t="shared" si="487"/>
        <v>48767</v>
      </c>
      <c r="F303" s="40">
        <f t="shared" si="487"/>
        <v>0</v>
      </c>
      <c r="G303" s="40">
        <f t="shared" si="487"/>
        <v>0</v>
      </c>
      <c r="H303" s="40">
        <f t="shared" si="487"/>
        <v>0</v>
      </c>
      <c r="I303" s="40">
        <f t="shared" si="487"/>
        <v>0</v>
      </c>
      <c r="J303" s="40">
        <f t="shared" si="487"/>
        <v>0</v>
      </c>
      <c r="K303" s="40">
        <f t="shared" si="487"/>
        <v>0</v>
      </c>
      <c r="L303" s="40">
        <f t="shared" si="487"/>
        <v>0</v>
      </c>
      <c r="M303" s="40">
        <f t="shared" si="487"/>
        <v>0</v>
      </c>
      <c r="N303" s="40">
        <f t="shared" si="487"/>
        <v>0</v>
      </c>
      <c r="O303" s="40">
        <f t="shared" si="487"/>
        <v>0</v>
      </c>
      <c r="P303" s="40">
        <f t="shared" si="487"/>
        <v>9506</v>
      </c>
      <c r="Q303" s="40">
        <f t="shared" si="487"/>
        <v>9506</v>
      </c>
      <c r="R303" s="40">
        <f t="shared" si="487"/>
        <v>9506</v>
      </c>
      <c r="S303" s="40">
        <f t="shared" si="487"/>
        <v>0</v>
      </c>
      <c r="T303" s="40">
        <f t="shared" si="487"/>
        <v>0</v>
      </c>
      <c r="U303" s="40">
        <f t="shared" si="487"/>
        <v>0</v>
      </c>
      <c r="V303" s="40">
        <f t="shared" si="487"/>
        <v>0</v>
      </c>
      <c r="W303" s="40">
        <f t="shared" si="487"/>
        <v>0</v>
      </c>
      <c r="X303" s="40">
        <f t="shared" si="487"/>
        <v>0</v>
      </c>
      <c r="Y303" s="40">
        <f t="shared" si="487"/>
        <v>0</v>
      </c>
      <c r="Z303" s="40">
        <f t="shared" si="487"/>
        <v>0</v>
      </c>
      <c r="AA303" s="40">
        <f t="shared" si="487"/>
        <v>0</v>
      </c>
      <c r="AB303" s="40">
        <f t="shared" si="487"/>
        <v>0</v>
      </c>
      <c r="AC303" s="101">
        <f t="shared" si="471"/>
        <v>19.492689728709991</v>
      </c>
      <c r="AD303" s="32"/>
      <c r="AE303" s="54"/>
    </row>
    <row r="304" spans="1:32">
      <c r="A304" s="15" t="s">
        <v>38</v>
      </c>
      <c r="B304" s="2" t="s">
        <v>29</v>
      </c>
      <c r="C304" s="34">
        <f>C305+C311</f>
        <v>48767</v>
      </c>
      <c r="D304" s="34">
        <f t="shared" ref="D304:E304" si="488">D305+D311</f>
        <v>48767</v>
      </c>
      <c r="E304" s="34">
        <f t="shared" si="488"/>
        <v>48767</v>
      </c>
      <c r="F304" s="34">
        <f t="shared" ref="F304:AB304" si="489">F305+F311</f>
        <v>0</v>
      </c>
      <c r="G304" s="34">
        <f t="shared" si="489"/>
        <v>0</v>
      </c>
      <c r="H304" s="34">
        <f t="shared" si="489"/>
        <v>0</v>
      </c>
      <c r="I304" s="34">
        <f t="shared" si="489"/>
        <v>0</v>
      </c>
      <c r="J304" s="34">
        <f t="shared" si="489"/>
        <v>0</v>
      </c>
      <c r="K304" s="34">
        <f t="shared" si="489"/>
        <v>0</v>
      </c>
      <c r="L304" s="34">
        <f t="shared" si="489"/>
        <v>0</v>
      </c>
      <c r="M304" s="34">
        <f t="shared" si="489"/>
        <v>0</v>
      </c>
      <c r="N304" s="34">
        <f t="shared" si="489"/>
        <v>0</v>
      </c>
      <c r="O304" s="34">
        <f t="shared" si="489"/>
        <v>0</v>
      </c>
      <c r="P304" s="34">
        <f t="shared" si="489"/>
        <v>9506</v>
      </c>
      <c r="Q304" s="34">
        <f t="shared" si="489"/>
        <v>9506</v>
      </c>
      <c r="R304" s="34">
        <f t="shared" si="489"/>
        <v>9506</v>
      </c>
      <c r="S304" s="34">
        <f t="shared" si="489"/>
        <v>0</v>
      </c>
      <c r="T304" s="34">
        <f t="shared" si="489"/>
        <v>0</v>
      </c>
      <c r="U304" s="34">
        <f t="shared" si="489"/>
        <v>0</v>
      </c>
      <c r="V304" s="34">
        <f t="shared" si="489"/>
        <v>0</v>
      </c>
      <c r="W304" s="34">
        <f t="shared" si="489"/>
        <v>0</v>
      </c>
      <c r="X304" s="34">
        <f t="shared" si="489"/>
        <v>0</v>
      </c>
      <c r="Y304" s="34">
        <f t="shared" si="489"/>
        <v>0</v>
      </c>
      <c r="Z304" s="34">
        <f t="shared" si="489"/>
        <v>0</v>
      </c>
      <c r="AA304" s="34">
        <f t="shared" si="489"/>
        <v>0</v>
      </c>
      <c r="AB304" s="34">
        <f t="shared" si="489"/>
        <v>0</v>
      </c>
      <c r="AC304" s="94">
        <f t="shared" si="471"/>
        <v>19.492689728709991</v>
      </c>
      <c r="AD304" s="16"/>
      <c r="AE304" s="44"/>
    </row>
    <row r="305" spans="1:33">
      <c r="A305" s="16" t="s">
        <v>30</v>
      </c>
      <c r="B305" s="2" t="s">
        <v>31</v>
      </c>
      <c r="C305" s="34">
        <f>C306+C309</f>
        <v>44631</v>
      </c>
      <c r="D305" s="34">
        <f t="shared" ref="D305:E305" si="490">D306+D309</f>
        <v>44631</v>
      </c>
      <c r="E305" s="34">
        <f t="shared" si="490"/>
        <v>44631</v>
      </c>
      <c r="F305" s="34">
        <f t="shared" ref="F305:AB305" si="491">F306+F309</f>
        <v>0</v>
      </c>
      <c r="G305" s="34">
        <f t="shared" si="491"/>
        <v>0</v>
      </c>
      <c r="H305" s="34">
        <f t="shared" si="491"/>
        <v>0</v>
      </c>
      <c r="I305" s="34">
        <f t="shared" si="491"/>
        <v>0</v>
      </c>
      <c r="J305" s="34">
        <f t="shared" si="491"/>
        <v>0</v>
      </c>
      <c r="K305" s="34">
        <f t="shared" si="491"/>
        <v>0</v>
      </c>
      <c r="L305" s="34">
        <f t="shared" si="491"/>
        <v>0</v>
      </c>
      <c r="M305" s="34">
        <f t="shared" si="491"/>
        <v>0</v>
      </c>
      <c r="N305" s="34">
        <f t="shared" si="491"/>
        <v>0</v>
      </c>
      <c r="O305" s="34">
        <f t="shared" si="491"/>
        <v>0</v>
      </c>
      <c r="P305" s="34">
        <f t="shared" si="491"/>
        <v>9506</v>
      </c>
      <c r="Q305" s="34">
        <f t="shared" si="491"/>
        <v>9506</v>
      </c>
      <c r="R305" s="34">
        <f t="shared" si="491"/>
        <v>9506</v>
      </c>
      <c r="S305" s="34">
        <f t="shared" si="491"/>
        <v>0</v>
      </c>
      <c r="T305" s="34">
        <f t="shared" si="491"/>
        <v>0</v>
      </c>
      <c r="U305" s="34">
        <f t="shared" si="491"/>
        <v>0</v>
      </c>
      <c r="V305" s="34">
        <f t="shared" si="491"/>
        <v>0</v>
      </c>
      <c r="W305" s="34">
        <f t="shared" si="491"/>
        <v>0</v>
      </c>
      <c r="X305" s="34">
        <f t="shared" si="491"/>
        <v>0</v>
      </c>
      <c r="Y305" s="34">
        <f t="shared" si="491"/>
        <v>0</v>
      </c>
      <c r="Z305" s="34">
        <f t="shared" si="491"/>
        <v>0</v>
      </c>
      <c r="AA305" s="34">
        <f t="shared" si="491"/>
        <v>0</v>
      </c>
      <c r="AB305" s="34">
        <f t="shared" si="491"/>
        <v>0</v>
      </c>
      <c r="AC305" s="94">
        <f t="shared" si="471"/>
        <v>21.299097040173869</v>
      </c>
      <c r="AD305" s="16"/>
      <c r="AE305" s="44"/>
    </row>
    <row r="306" spans="1:33">
      <c r="A306" s="21" t="s">
        <v>52</v>
      </c>
      <c r="B306" s="56" t="s">
        <v>32</v>
      </c>
      <c r="C306" s="38">
        <f>SUM(C307:C308)</f>
        <v>31081</v>
      </c>
      <c r="D306" s="38">
        <f t="shared" ref="D306:E306" si="492">SUM(D307:D308)</f>
        <v>31081</v>
      </c>
      <c r="E306" s="38">
        <f t="shared" si="492"/>
        <v>31081</v>
      </c>
      <c r="F306" s="38">
        <f t="shared" ref="F306:AB306" si="493">SUM(F307:F308)</f>
        <v>0</v>
      </c>
      <c r="G306" s="38">
        <f t="shared" si="493"/>
        <v>0</v>
      </c>
      <c r="H306" s="38">
        <f t="shared" si="493"/>
        <v>0</v>
      </c>
      <c r="I306" s="38">
        <f t="shared" si="493"/>
        <v>0</v>
      </c>
      <c r="J306" s="38">
        <f t="shared" si="493"/>
        <v>0</v>
      </c>
      <c r="K306" s="38">
        <f t="shared" si="493"/>
        <v>0</v>
      </c>
      <c r="L306" s="38">
        <f t="shared" si="493"/>
        <v>0</v>
      </c>
      <c r="M306" s="38">
        <f t="shared" si="493"/>
        <v>0</v>
      </c>
      <c r="N306" s="38">
        <f t="shared" si="493"/>
        <v>0</v>
      </c>
      <c r="O306" s="38">
        <f t="shared" si="493"/>
        <v>0</v>
      </c>
      <c r="P306" s="38">
        <f t="shared" si="493"/>
        <v>0</v>
      </c>
      <c r="Q306" s="38">
        <f t="shared" si="493"/>
        <v>0</v>
      </c>
      <c r="R306" s="38">
        <f t="shared" si="493"/>
        <v>0</v>
      </c>
      <c r="S306" s="38">
        <f t="shared" si="493"/>
        <v>0</v>
      </c>
      <c r="T306" s="38">
        <f t="shared" si="493"/>
        <v>0</v>
      </c>
      <c r="U306" s="38">
        <f t="shared" si="493"/>
        <v>0</v>
      </c>
      <c r="V306" s="38">
        <f t="shared" si="493"/>
        <v>0</v>
      </c>
      <c r="W306" s="38">
        <f t="shared" si="493"/>
        <v>0</v>
      </c>
      <c r="X306" s="38">
        <f t="shared" si="493"/>
        <v>0</v>
      </c>
      <c r="Y306" s="38">
        <f t="shared" si="493"/>
        <v>0</v>
      </c>
      <c r="Z306" s="38">
        <f t="shared" si="493"/>
        <v>0</v>
      </c>
      <c r="AA306" s="38">
        <f t="shared" si="493"/>
        <v>0</v>
      </c>
      <c r="AB306" s="38">
        <f t="shared" si="493"/>
        <v>0</v>
      </c>
      <c r="AC306" s="95">
        <f t="shared" si="471"/>
        <v>0</v>
      </c>
      <c r="AD306" s="31"/>
      <c r="AE306" s="51"/>
    </row>
    <row r="307" spans="1:33" ht="54">
      <c r="A307" s="12">
        <v>1</v>
      </c>
      <c r="B307" s="5" t="s">
        <v>229</v>
      </c>
      <c r="C307" s="39">
        <f t="shared" ref="C307:C308" si="494">D307+I307</f>
        <v>8958</v>
      </c>
      <c r="D307" s="39">
        <f t="shared" ref="D307:D308" si="495">SUM(E307:H307)</f>
        <v>8958</v>
      </c>
      <c r="E307" s="35">
        <v>8958</v>
      </c>
      <c r="F307" s="35"/>
      <c r="G307" s="35"/>
      <c r="H307" s="35"/>
      <c r="I307" s="35"/>
      <c r="J307" s="35"/>
      <c r="K307" s="35"/>
      <c r="L307" s="35"/>
      <c r="M307" s="35"/>
      <c r="N307" s="35"/>
      <c r="O307" s="35"/>
      <c r="P307" s="35"/>
      <c r="Q307" s="39"/>
      <c r="R307" s="39"/>
      <c r="S307" s="39"/>
      <c r="T307" s="39"/>
      <c r="U307" s="39"/>
      <c r="V307" s="39"/>
      <c r="W307" s="39"/>
      <c r="X307" s="39"/>
      <c r="Y307" s="39"/>
      <c r="Z307" s="39"/>
      <c r="AA307" s="39"/>
      <c r="AB307" s="39"/>
      <c r="AC307" s="95">
        <f t="shared" si="471"/>
        <v>0</v>
      </c>
      <c r="AD307" s="12" t="s">
        <v>259</v>
      </c>
      <c r="AE307" s="45"/>
      <c r="AF307">
        <v>1</v>
      </c>
    </row>
    <row r="308" spans="1:33" ht="51" customHeight="1">
      <c r="A308" s="12">
        <v>2</v>
      </c>
      <c r="B308" s="5" t="s">
        <v>230</v>
      </c>
      <c r="C308" s="39">
        <f t="shared" si="494"/>
        <v>22123</v>
      </c>
      <c r="D308" s="39">
        <f t="shared" si="495"/>
        <v>22123</v>
      </c>
      <c r="E308" s="35">
        <v>22123</v>
      </c>
      <c r="F308" s="35"/>
      <c r="G308" s="35"/>
      <c r="H308" s="35"/>
      <c r="I308" s="35"/>
      <c r="J308" s="35"/>
      <c r="K308" s="35"/>
      <c r="L308" s="35"/>
      <c r="M308" s="35"/>
      <c r="N308" s="35"/>
      <c r="O308" s="35"/>
      <c r="P308" s="35"/>
      <c r="Q308" s="39"/>
      <c r="R308" s="39"/>
      <c r="S308" s="39"/>
      <c r="T308" s="39"/>
      <c r="U308" s="39"/>
      <c r="V308" s="39"/>
      <c r="W308" s="39"/>
      <c r="X308" s="39"/>
      <c r="Y308" s="39"/>
      <c r="Z308" s="39"/>
      <c r="AA308" s="39"/>
      <c r="AB308" s="39"/>
      <c r="AC308" s="95">
        <f t="shared" si="471"/>
        <v>0</v>
      </c>
      <c r="AD308" s="12" t="s">
        <v>278</v>
      </c>
      <c r="AE308" s="45"/>
      <c r="AF308">
        <v>1</v>
      </c>
    </row>
    <row r="309" spans="1:33">
      <c r="A309" s="21" t="s">
        <v>46</v>
      </c>
      <c r="B309" s="56" t="s">
        <v>33</v>
      </c>
      <c r="C309" s="38">
        <f>C310</f>
        <v>13550</v>
      </c>
      <c r="D309" s="38">
        <f>D310</f>
        <v>13550</v>
      </c>
      <c r="E309" s="38">
        <f t="shared" ref="E309:AB309" si="496">E310</f>
        <v>13550</v>
      </c>
      <c r="F309" s="38">
        <f t="shared" si="496"/>
        <v>0</v>
      </c>
      <c r="G309" s="38">
        <f t="shared" si="496"/>
        <v>0</v>
      </c>
      <c r="H309" s="38">
        <f t="shared" si="496"/>
        <v>0</v>
      </c>
      <c r="I309" s="38">
        <f t="shared" si="496"/>
        <v>0</v>
      </c>
      <c r="J309" s="38">
        <f t="shared" si="496"/>
        <v>0</v>
      </c>
      <c r="K309" s="38">
        <f t="shared" si="496"/>
        <v>0</v>
      </c>
      <c r="L309" s="38">
        <f t="shared" si="496"/>
        <v>0</v>
      </c>
      <c r="M309" s="38">
        <f t="shared" si="496"/>
        <v>0</v>
      </c>
      <c r="N309" s="38">
        <f t="shared" si="496"/>
        <v>0</v>
      </c>
      <c r="O309" s="38">
        <f t="shared" si="496"/>
        <v>0</v>
      </c>
      <c r="P309" s="38">
        <f t="shared" si="496"/>
        <v>9506</v>
      </c>
      <c r="Q309" s="38">
        <f t="shared" si="496"/>
        <v>9506</v>
      </c>
      <c r="R309" s="38">
        <f t="shared" si="496"/>
        <v>9506</v>
      </c>
      <c r="S309" s="38">
        <f t="shared" si="496"/>
        <v>0</v>
      </c>
      <c r="T309" s="38">
        <f t="shared" si="496"/>
        <v>0</v>
      </c>
      <c r="U309" s="38">
        <f t="shared" si="496"/>
        <v>0</v>
      </c>
      <c r="V309" s="38">
        <f t="shared" si="496"/>
        <v>0</v>
      </c>
      <c r="W309" s="38">
        <f t="shared" si="496"/>
        <v>0</v>
      </c>
      <c r="X309" s="38">
        <f t="shared" si="496"/>
        <v>0</v>
      </c>
      <c r="Y309" s="38">
        <f t="shared" si="496"/>
        <v>0</v>
      </c>
      <c r="Z309" s="38">
        <f t="shared" si="496"/>
        <v>0</v>
      </c>
      <c r="AA309" s="38">
        <f t="shared" si="496"/>
        <v>0</v>
      </c>
      <c r="AB309" s="38">
        <f t="shared" si="496"/>
        <v>0</v>
      </c>
      <c r="AC309" s="94">
        <f t="shared" si="471"/>
        <v>70.154981549815503</v>
      </c>
      <c r="AD309" s="31"/>
      <c r="AE309" s="51"/>
    </row>
    <row r="310" spans="1:33" ht="23.25" customHeight="1">
      <c r="A310" s="3"/>
      <c r="B310" s="5" t="s">
        <v>231</v>
      </c>
      <c r="C310" s="39">
        <f t="shared" ref="C310" si="497">D310+I310</f>
        <v>13550</v>
      </c>
      <c r="D310" s="39">
        <f t="shared" ref="D310" si="498">SUM(E310:H310)</f>
        <v>13550</v>
      </c>
      <c r="E310" s="35">
        <v>13550</v>
      </c>
      <c r="F310" s="35"/>
      <c r="G310" s="35"/>
      <c r="H310" s="35"/>
      <c r="I310" s="35"/>
      <c r="J310" s="35"/>
      <c r="K310" s="35"/>
      <c r="L310" s="35"/>
      <c r="M310" s="35"/>
      <c r="N310" s="35"/>
      <c r="O310" s="35"/>
      <c r="P310" s="35">
        <f t="shared" ref="P310" si="499">Q310+V310</f>
        <v>9506</v>
      </c>
      <c r="Q310" s="39">
        <f>R310+S310+T310+U310</f>
        <v>9506</v>
      </c>
      <c r="R310" s="223">
        <v>9506</v>
      </c>
      <c r="S310" s="39"/>
      <c r="T310" s="39"/>
      <c r="U310" s="39"/>
      <c r="V310" s="39"/>
      <c r="W310" s="39"/>
      <c r="X310" s="39"/>
      <c r="Y310" s="39"/>
      <c r="Z310" s="39"/>
      <c r="AA310" s="39"/>
      <c r="AB310" s="39"/>
      <c r="AC310" s="95">
        <f t="shared" si="471"/>
        <v>70.154981549815503</v>
      </c>
      <c r="AD310" s="12" t="s">
        <v>279</v>
      </c>
      <c r="AE310" s="45"/>
      <c r="AF310">
        <v>1</v>
      </c>
    </row>
    <row r="311" spans="1:33">
      <c r="A311" s="16" t="s">
        <v>34</v>
      </c>
      <c r="B311" s="2" t="s">
        <v>35</v>
      </c>
      <c r="C311" s="34">
        <f>C312</f>
        <v>4136</v>
      </c>
      <c r="D311" s="34">
        <f t="shared" ref="D311:O312" si="500">D312</f>
        <v>4136</v>
      </c>
      <c r="E311" s="34">
        <f t="shared" si="500"/>
        <v>4136</v>
      </c>
      <c r="F311" s="34">
        <f t="shared" si="500"/>
        <v>0</v>
      </c>
      <c r="G311" s="34">
        <f t="shared" si="500"/>
        <v>0</v>
      </c>
      <c r="H311" s="34">
        <f t="shared" si="500"/>
        <v>0</v>
      </c>
      <c r="I311" s="34">
        <f t="shared" si="500"/>
        <v>0</v>
      </c>
      <c r="J311" s="34">
        <f t="shared" si="500"/>
        <v>0</v>
      </c>
      <c r="K311" s="34">
        <f t="shared" si="500"/>
        <v>0</v>
      </c>
      <c r="L311" s="34">
        <f t="shared" si="500"/>
        <v>0</v>
      </c>
      <c r="M311" s="34">
        <f t="shared" si="500"/>
        <v>0</v>
      </c>
      <c r="N311" s="34">
        <f t="shared" si="500"/>
        <v>0</v>
      </c>
      <c r="O311" s="34">
        <f t="shared" si="500"/>
        <v>0</v>
      </c>
      <c r="P311" s="34"/>
      <c r="Q311" s="34"/>
      <c r="R311" s="34"/>
      <c r="S311" s="34"/>
      <c r="T311" s="34"/>
      <c r="U311" s="34"/>
      <c r="V311" s="34"/>
      <c r="W311" s="34"/>
      <c r="X311" s="34"/>
      <c r="Y311" s="34"/>
      <c r="Z311" s="34"/>
      <c r="AA311" s="34"/>
      <c r="AB311" s="34"/>
      <c r="AC311" s="95">
        <f t="shared" si="471"/>
        <v>0</v>
      </c>
      <c r="AD311" s="16"/>
      <c r="AE311" s="44"/>
    </row>
    <row r="312" spans="1:33">
      <c r="A312" s="21" t="s">
        <v>46</v>
      </c>
      <c r="B312" s="56" t="s">
        <v>33</v>
      </c>
      <c r="C312" s="38">
        <f>C313</f>
        <v>4136</v>
      </c>
      <c r="D312" s="38">
        <f t="shared" si="500"/>
        <v>4136</v>
      </c>
      <c r="E312" s="38">
        <f t="shared" si="500"/>
        <v>4136</v>
      </c>
      <c r="F312" s="38">
        <f t="shared" si="500"/>
        <v>0</v>
      </c>
      <c r="G312" s="38">
        <f t="shared" si="500"/>
        <v>0</v>
      </c>
      <c r="H312" s="38">
        <f t="shared" si="500"/>
        <v>0</v>
      </c>
      <c r="I312" s="38">
        <f t="shared" si="500"/>
        <v>0</v>
      </c>
      <c r="J312" s="38">
        <f t="shared" si="500"/>
        <v>0</v>
      </c>
      <c r="K312" s="38">
        <f t="shared" si="500"/>
        <v>0</v>
      </c>
      <c r="L312" s="38">
        <f t="shared" si="500"/>
        <v>0</v>
      </c>
      <c r="M312" s="38">
        <f t="shared" si="500"/>
        <v>0</v>
      </c>
      <c r="N312" s="38">
        <f t="shared" si="500"/>
        <v>0</v>
      </c>
      <c r="O312" s="38">
        <f t="shared" si="500"/>
        <v>0</v>
      </c>
      <c r="P312" s="38"/>
      <c r="Q312" s="38"/>
      <c r="R312" s="38"/>
      <c r="S312" s="38"/>
      <c r="T312" s="38"/>
      <c r="U312" s="38"/>
      <c r="V312" s="38"/>
      <c r="W312" s="38"/>
      <c r="X312" s="38"/>
      <c r="Y312" s="38"/>
      <c r="Z312" s="38"/>
      <c r="AA312" s="38"/>
      <c r="AB312" s="38"/>
      <c r="AC312" s="95">
        <f t="shared" si="471"/>
        <v>0</v>
      </c>
      <c r="AD312" s="31"/>
      <c r="AE312" s="51"/>
    </row>
    <row r="313" spans="1:33" ht="42" customHeight="1">
      <c r="A313" s="3"/>
      <c r="B313" s="5" t="s">
        <v>232</v>
      </c>
      <c r="C313" s="39">
        <f t="shared" ref="C313" si="501">D313+I313</f>
        <v>4136</v>
      </c>
      <c r="D313" s="39">
        <f t="shared" ref="D313" si="502">SUM(E313:H313)</f>
        <v>4136</v>
      </c>
      <c r="E313" s="35">
        <v>4136</v>
      </c>
      <c r="F313" s="35"/>
      <c r="G313" s="35"/>
      <c r="H313" s="35"/>
      <c r="I313" s="35"/>
      <c r="J313" s="35"/>
      <c r="K313" s="35"/>
      <c r="L313" s="35"/>
      <c r="M313" s="35"/>
      <c r="N313" s="35"/>
      <c r="O313" s="35"/>
      <c r="P313" s="35"/>
      <c r="Q313" s="39"/>
      <c r="R313" s="39"/>
      <c r="S313" s="39"/>
      <c r="T313" s="39"/>
      <c r="U313" s="39"/>
      <c r="V313" s="39"/>
      <c r="W313" s="39"/>
      <c r="X313" s="39"/>
      <c r="Y313" s="39"/>
      <c r="Z313" s="39"/>
      <c r="AA313" s="39"/>
      <c r="AB313" s="39"/>
      <c r="AC313" s="95">
        <f t="shared" si="471"/>
        <v>0</v>
      </c>
      <c r="AD313" s="12" t="s">
        <v>280</v>
      </c>
      <c r="AE313" s="45"/>
      <c r="AF313">
        <v>1</v>
      </c>
    </row>
    <row r="314" spans="1:33">
      <c r="A314" s="22" t="s">
        <v>297</v>
      </c>
      <c r="B314" s="23" t="s">
        <v>233</v>
      </c>
      <c r="C314" s="40">
        <f>C315</f>
        <v>1303</v>
      </c>
      <c r="D314" s="40">
        <f t="shared" ref="D314:S316" si="503">D315</f>
        <v>1303</v>
      </c>
      <c r="E314" s="40">
        <f t="shared" si="503"/>
        <v>0</v>
      </c>
      <c r="F314" s="40">
        <f t="shared" si="503"/>
        <v>1303</v>
      </c>
      <c r="G314" s="40">
        <f t="shared" si="503"/>
        <v>0</v>
      </c>
      <c r="H314" s="40">
        <f t="shared" si="503"/>
        <v>0</v>
      </c>
      <c r="I314" s="40">
        <f t="shared" si="503"/>
        <v>0</v>
      </c>
      <c r="J314" s="40">
        <f t="shared" si="503"/>
        <v>0</v>
      </c>
      <c r="K314" s="40">
        <f t="shared" si="503"/>
        <v>0</v>
      </c>
      <c r="L314" s="40">
        <f t="shared" si="503"/>
        <v>0</v>
      </c>
      <c r="M314" s="40">
        <f t="shared" si="503"/>
        <v>0</v>
      </c>
      <c r="N314" s="40">
        <f t="shared" si="503"/>
        <v>0</v>
      </c>
      <c r="O314" s="40">
        <f t="shared" si="503"/>
        <v>0</v>
      </c>
      <c r="P314" s="40">
        <f t="shared" si="503"/>
        <v>0</v>
      </c>
      <c r="Q314" s="40">
        <f t="shared" si="503"/>
        <v>0</v>
      </c>
      <c r="R314" s="40">
        <f t="shared" si="503"/>
        <v>0</v>
      </c>
      <c r="S314" s="40">
        <f t="shared" si="503"/>
        <v>0</v>
      </c>
      <c r="T314" s="40">
        <f t="shared" ref="P314:AB316" si="504">T315</f>
        <v>0</v>
      </c>
      <c r="U314" s="40">
        <f t="shared" si="504"/>
        <v>0</v>
      </c>
      <c r="V314" s="40">
        <f t="shared" si="504"/>
        <v>0</v>
      </c>
      <c r="W314" s="40">
        <f t="shared" si="504"/>
        <v>0</v>
      </c>
      <c r="X314" s="40">
        <f t="shared" si="504"/>
        <v>0</v>
      </c>
      <c r="Y314" s="40">
        <f t="shared" si="504"/>
        <v>0</v>
      </c>
      <c r="Z314" s="40">
        <f t="shared" si="504"/>
        <v>0</v>
      </c>
      <c r="AA314" s="40">
        <f t="shared" si="504"/>
        <v>0</v>
      </c>
      <c r="AB314" s="40">
        <f t="shared" si="504"/>
        <v>0</v>
      </c>
      <c r="AC314" s="102">
        <f t="shared" si="471"/>
        <v>0</v>
      </c>
      <c r="AD314" s="32"/>
      <c r="AE314" s="54"/>
      <c r="AF314" s="57">
        <f>AF313-E313</f>
        <v>-4135</v>
      </c>
    </row>
    <row r="315" spans="1:33">
      <c r="A315" s="15" t="s">
        <v>38</v>
      </c>
      <c r="B315" s="2" t="s">
        <v>29</v>
      </c>
      <c r="C315" s="34">
        <f>C316</f>
        <v>1303</v>
      </c>
      <c r="D315" s="34">
        <f t="shared" si="503"/>
        <v>1303</v>
      </c>
      <c r="E315" s="34">
        <f t="shared" si="503"/>
        <v>0</v>
      </c>
      <c r="F315" s="34">
        <f t="shared" si="503"/>
        <v>1303</v>
      </c>
      <c r="G315" s="34">
        <f t="shared" si="503"/>
        <v>0</v>
      </c>
      <c r="H315" s="34">
        <f t="shared" si="503"/>
        <v>0</v>
      </c>
      <c r="I315" s="34">
        <f t="shared" si="503"/>
        <v>0</v>
      </c>
      <c r="J315" s="34">
        <f t="shared" si="503"/>
        <v>0</v>
      </c>
      <c r="K315" s="34">
        <f t="shared" si="503"/>
        <v>0</v>
      </c>
      <c r="L315" s="34">
        <f t="shared" si="503"/>
        <v>0</v>
      </c>
      <c r="M315" s="34">
        <f t="shared" si="503"/>
        <v>0</v>
      </c>
      <c r="N315" s="34">
        <f t="shared" si="503"/>
        <v>0</v>
      </c>
      <c r="O315" s="34">
        <f t="shared" si="503"/>
        <v>0</v>
      </c>
      <c r="P315" s="34">
        <f t="shared" si="504"/>
        <v>0</v>
      </c>
      <c r="Q315" s="34">
        <f t="shared" si="504"/>
        <v>0</v>
      </c>
      <c r="R315" s="34">
        <f t="shared" si="504"/>
        <v>0</v>
      </c>
      <c r="S315" s="34">
        <f t="shared" si="504"/>
        <v>0</v>
      </c>
      <c r="T315" s="34">
        <f t="shared" si="504"/>
        <v>0</v>
      </c>
      <c r="U315" s="34">
        <f t="shared" si="504"/>
        <v>0</v>
      </c>
      <c r="V315" s="34">
        <f t="shared" si="504"/>
        <v>0</v>
      </c>
      <c r="W315" s="34">
        <f t="shared" si="504"/>
        <v>0</v>
      </c>
      <c r="X315" s="34">
        <f t="shared" si="504"/>
        <v>0</v>
      </c>
      <c r="Y315" s="34">
        <f t="shared" si="504"/>
        <v>0</v>
      </c>
      <c r="Z315" s="34">
        <f t="shared" si="504"/>
        <v>0</v>
      </c>
      <c r="AA315" s="34">
        <f t="shared" si="504"/>
        <v>0</v>
      </c>
      <c r="AB315" s="34">
        <f t="shared" si="504"/>
        <v>0</v>
      </c>
      <c r="AC315" s="95">
        <f t="shared" si="471"/>
        <v>0</v>
      </c>
      <c r="AD315" s="16"/>
      <c r="AE315" s="44"/>
      <c r="AG315">
        <v>364</v>
      </c>
    </row>
    <row r="316" spans="1:33">
      <c r="A316" s="16" t="s">
        <v>30</v>
      </c>
      <c r="B316" s="2" t="s">
        <v>31</v>
      </c>
      <c r="C316" s="34">
        <f>C317</f>
        <v>1303</v>
      </c>
      <c r="D316" s="34">
        <f t="shared" si="503"/>
        <v>1303</v>
      </c>
      <c r="E316" s="34">
        <f t="shared" si="503"/>
        <v>0</v>
      </c>
      <c r="F316" s="34">
        <f t="shared" si="503"/>
        <v>1303</v>
      </c>
      <c r="G316" s="34">
        <f t="shared" si="503"/>
        <v>0</v>
      </c>
      <c r="H316" s="34">
        <f t="shared" si="503"/>
        <v>0</v>
      </c>
      <c r="I316" s="34">
        <f t="shared" si="503"/>
        <v>0</v>
      </c>
      <c r="J316" s="34">
        <f t="shared" si="503"/>
        <v>0</v>
      </c>
      <c r="K316" s="34">
        <f t="shared" si="503"/>
        <v>0</v>
      </c>
      <c r="L316" s="34">
        <f t="shared" si="503"/>
        <v>0</v>
      </c>
      <c r="M316" s="34">
        <f t="shared" si="503"/>
        <v>0</v>
      </c>
      <c r="N316" s="34">
        <f t="shared" si="503"/>
        <v>0</v>
      </c>
      <c r="O316" s="34">
        <f t="shared" si="503"/>
        <v>0</v>
      </c>
      <c r="P316" s="34">
        <f t="shared" si="504"/>
        <v>0</v>
      </c>
      <c r="Q316" s="34">
        <f t="shared" si="504"/>
        <v>0</v>
      </c>
      <c r="R316" s="34">
        <f t="shared" si="504"/>
        <v>0</v>
      </c>
      <c r="S316" s="34">
        <f t="shared" si="504"/>
        <v>0</v>
      </c>
      <c r="T316" s="34">
        <f t="shared" si="504"/>
        <v>0</v>
      </c>
      <c r="U316" s="34">
        <f t="shared" si="504"/>
        <v>0</v>
      </c>
      <c r="V316" s="34">
        <f t="shared" si="504"/>
        <v>0</v>
      </c>
      <c r="W316" s="34">
        <f t="shared" si="504"/>
        <v>0</v>
      </c>
      <c r="X316" s="34">
        <f t="shared" si="504"/>
        <v>0</v>
      </c>
      <c r="Y316" s="34">
        <f t="shared" si="504"/>
        <v>0</v>
      </c>
      <c r="Z316" s="34">
        <f t="shared" si="504"/>
        <v>0</v>
      </c>
      <c r="AA316" s="34">
        <f t="shared" si="504"/>
        <v>0</v>
      </c>
      <c r="AB316" s="34">
        <f t="shared" si="504"/>
        <v>0</v>
      </c>
      <c r="AC316" s="95">
        <f t="shared" si="471"/>
        <v>0</v>
      </c>
      <c r="AD316" s="16"/>
      <c r="AE316" s="44"/>
      <c r="AF316">
        <v>214</v>
      </c>
      <c r="AG316" s="57">
        <f>E313+AG315</f>
        <v>4500</v>
      </c>
    </row>
    <row r="317" spans="1:33">
      <c r="A317" s="21" t="s">
        <v>46</v>
      </c>
      <c r="B317" s="56" t="s">
        <v>33</v>
      </c>
      <c r="C317" s="38">
        <f>SUM(C318:C319)</f>
        <v>1303</v>
      </c>
      <c r="D317" s="38">
        <f t="shared" ref="D317:O317" si="505">SUM(D318:D319)</f>
        <v>1303</v>
      </c>
      <c r="E317" s="38">
        <f t="shared" si="505"/>
        <v>0</v>
      </c>
      <c r="F317" s="38">
        <f t="shared" si="505"/>
        <v>1303</v>
      </c>
      <c r="G317" s="38">
        <f t="shared" si="505"/>
        <v>0</v>
      </c>
      <c r="H317" s="38">
        <f t="shared" si="505"/>
        <v>0</v>
      </c>
      <c r="I317" s="38">
        <f t="shared" si="505"/>
        <v>0</v>
      </c>
      <c r="J317" s="38">
        <f t="shared" si="505"/>
        <v>0</v>
      </c>
      <c r="K317" s="38">
        <f t="shared" si="505"/>
        <v>0</v>
      </c>
      <c r="L317" s="38">
        <f t="shared" si="505"/>
        <v>0</v>
      </c>
      <c r="M317" s="38">
        <f t="shared" si="505"/>
        <v>0</v>
      </c>
      <c r="N317" s="38">
        <f t="shared" si="505"/>
        <v>0</v>
      </c>
      <c r="O317" s="38">
        <f t="shared" si="505"/>
        <v>0</v>
      </c>
      <c r="P317" s="38">
        <f t="shared" ref="P317:AB317" si="506">SUM(P318:P319)</f>
        <v>0</v>
      </c>
      <c r="Q317" s="38">
        <f t="shared" si="506"/>
        <v>0</v>
      </c>
      <c r="R317" s="38">
        <f t="shared" si="506"/>
        <v>0</v>
      </c>
      <c r="S317" s="38">
        <f t="shared" si="506"/>
        <v>0</v>
      </c>
      <c r="T317" s="38">
        <f t="shared" si="506"/>
        <v>0</v>
      </c>
      <c r="U317" s="38">
        <f t="shared" si="506"/>
        <v>0</v>
      </c>
      <c r="V317" s="38">
        <f t="shared" si="506"/>
        <v>0</v>
      </c>
      <c r="W317" s="38">
        <f t="shared" si="506"/>
        <v>0</v>
      </c>
      <c r="X317" s="38">
        <f t="shared" si="506"/>
        <v>0</v>
      </c>
      <c r="Y317" s="38">
        <f t="shared" si="506"/>
        <v>0</v>
      </c>
      <c r="Z317" s="38">
        <f t="shared" si="506"/>
        <v>0</v>
      </c>
      <c r="AA317" s="38">
        <f t="shared" si="506"/>
        <v>0</v>
      </c>
      <c r="AB317" s="38">
        <f t="shared" si="506"/>
        <v>0</v>
      </c>
      <c r="AC317" s="95">
        <f t="shared" si="471"/>
        <v>0</v>
      </c>
      <c r="AD317" s="31"/>
      <c r="AE317" s="51"/>
      <c r="AF317" s="57">
        <f>E313+AF316</f>
        <v>4350</v>
      </c>
      <c r="AG317" s="57">
        <f>AF317-AF313</f>
        <v>4349</v>
      </c>
    </row>
    <row r="318" spans="1:33" ht="122.25" customHeight="1">
      <c r="A318" s="12">
        <v>1</v>
      </c>
      <c r="B318" s="5" t="s">
        <v>234</v>
      </c>
      <c r="C318" s="39">
        <f t="shared" ref="C318:C319" si="507">D318+I318</f>
        <v>532</v>
      </c>
      <c r="D318" s="39">
        <f t="shared" ref="D318:D319" si="508">SUM(E318:H318)</f>
        <v>532</v>
      </c>
      <c r="E318" s="35"/>
      <c r="F318" s="35">
        <v>532</v>
      </c>
      <c r="G318" s="35"/>
      <c r="H318" s="35"/>
      <c r="I318" s="35"/>
      <c r="J318" s="35"/>
      <c r="K318" s="35"/>
      <c r="L318" s="35"/>
      <c r="M318" s="35"/>
      <c r="N318" s="35"/>
      <c r="O318" s="35"/>
      <c r="P318" s="35"/>
      <c r="Q318" s="39"/>
      <c r="R318" s="39"/>
      <c r="S318" s="39"/>
      <c r="T318" s="39"/>
      <c r="U318" s="39"/>
      <c r="V318" s="39"/>
      <c r="W318" s="39"/>
      <c r="X318" s="39"/>
      <c r="Y318" s="39"/>
      <c r="Z318" s="39"/>
      <c r="AA318" s="39"/>
      <c r="AB318" s="39"/>
      <c r="AC318" s="95">
        <f t="shared" si="471"/>
        <v>0</v>
      </c>
      <c r="AD318" s="12" t="s">
        <v>281</v>
      </c>
      <c r="AE318" s="45"/>
      <c r="AF318">
        <v>1</v>
      </c>
    </row>
    <row r="319" spans="1:33" ht="84.75" customHeight="1">
      <c r="A319" s="12">
        <v>2</v>
      </c>
      <c r="B319" s="5" t="s">
        <v>235</v>
      </c>
      <c r="C319" s="39">
        <f t="shared" si="507"/>
        <v>771</v>
      </c>
      <c r="D319" s="39">
        <f t="shared" si="508"/>
        <v>771</v>
      </c>
      <c r="E319" s="35"/>
      <c r="F319" s="35">
        <v>771</v>
      </c>
      <c r="G319" s="35"/>
      <c r="H319" s="35"/>
      <c r="I319" s="35"/>
      <c r="J319" s="35"/>
      <c r="K319" s="35"/>
      <c r="L319" s="35"/>
      <c r="M319" s="35"/>
      <c r="N319" s="35"/>
      <c r="O319" s="35"/>
      <c r="P319" s="35"/>
      <c r="Q319" s="39"/>
      <c r="R319" s="39"/>
      <c r="S319" s="39"/>
      <c r="T319" s="39"/>
      <c r="U319" s="39"/>
      <c r="V319" s="39"/>
      <c r="W319" s="39"/>
      <c r="X319" s="39"/>
      <c r="Y319" s="39"/>
      <c r="Z319" s="39"/>
      <c r="AA319" s="39"/>
      <c r="AB319" s="39"/>
      <c r="AC319" s="95">
        <f t="shared" si="471"/>
        <v>0</v>
      </c>
      <c r="AD319" s="12" t="s">
        <v>281</v>
      </c>
      <c r="AE319" s="45"/>
      <c r="AF319">
        <v>1</v>
      </c>
    </row>
    <row r="320" spans="1:33" ht="52.2">
      <c r="A320" s="26" t="s">
        <v>298</v>
      </c>
      <c r="B320" s="25" t="s">
        <v>236</v>
      </c>
      <c r="C320" s="37">
        <f>C321</f>
        <v>49649</v>
      </c>
      <c r="D320" s="37">
        <f t="shared" ref="D320:S321" si="509">D321</f>
        <v>49649</v>
      </c>
      <c r="E320" s="37">
        <f t="shared" si="509"/>
        <v>49649</v>
      </c>
      <c r="F320" s="37">
        <f t="shared" si="509"/>
        <v>0</v>
      </c>
      <c r="G320" s="37">
        <f t="shared" si="509"/>
        <v>0</v>
      </c>
      <c r="H320" s="37">
        <f t="shared" si="509"/>
        <v>0</v>
      </c>
      <c r="I320" s="37">
        <f t="shared" si="509"/>
        <v>0</v>
      </c>
      <c r="J320" s="37">
        <f t="shared" si="509"/>
        <v>0</v>
      </c>
      <c r="K320" s="37">
        <f t="shared" si="509"/>
        <v>0</v>
      </c>
      <c r="L320" s="37">
        <f t="shared" si="509"/>
        <v>0</v>
      </c>
      <c r="M320" s="37">
        <f t="shared" si="509"/>
        <v>0</v>
      </c>
      <c r="N320" s="37">
        <f t="shared" si="509"/>
        <v>0</v>
      </c>
      <c r="O320" s="37">
        <f t="shared" si="509"/>
        <v>0</v>
      </c>
      <c r="P320" s="37">
        <f t="shared" si="509"/>
        <v>33706</v>
      </c>
      <c r="Q320" s="37">
        <f t="shared" si="509"/>
        <v>33706</v>
      </c>
      <c r="R320" s="37">
        <f t="shared" si="509"/>
        <v>33706</v>
      </c>
      <c r="S320" s="37">
        <f t="shared" si="509"/>
        <v>0</v>
      </c>
      <c r="T320" s="37">
        <f t="shared" ref="F320:AB321" si="510">T321</f>
        <v>0</v>
      </c>
      <c r="U320" s="37">
        <f t="shared" si="510"/>
        <v>0</v>
      </c>
      <c r="V320" s="37">
        <f t="shared" si="510"/>
        <v>0</v>
      </c>
      <c r="W320" s="37">
        <f t="shared" si="510"/>
        <v>0</v>
      </c>
      <c r="X320" s="37">
        <f t="shared" si="510"/>
        <v>0</v>
      </c>
      <c r="Y320" s="37">
        <f t="shared" si="510"/>
        <v>0</v>
      </c>
      <c r="Z320" s="37">
        <f t="shared" si="510"/>
        <v>0</v>
      </c>
      <c r="AA320" s="37">
        <f t="shared" si="510"/>
        <v>0</v>
      </c>
      <c r="AB320" s="37">
        <f t="shared" si="510"/>
        <v>0</v>
      </c>
      <c r="AC320" s="97">
        <f t="shared" si="471"/>
        <v>67.888577816270214</v>
      </c>
      <c r="AD320" s="26"/>
      <c r="AE320" s="49"/>
    </row>
    <row r="321" spans="1:33">
      <c r="A321" s="15" t="s">
        <v>38</v>
      </c>
      <c r="B321" s="2" t="s">
        <v>29</v>
      </c>
      <c r="C321" s="34">
        <f>C322</f>
        <v>49649</v>
      </c>
      <c r="D321" s="34">
        <f t="shared" si="509"/>
        <v>49649</v>
      </c>
      <c r="E321" s="34">
        <f t="shared" si="509"/>
        <v>49649</v>
      </c>
      <c r="F321" s="34">
        <f t="shared" si="510"/>
        <v>0</v>
      </c>
      <c r="G321" s="34">
        <f t="shared" si="510"/>
        <v>0</v>
      </c>
      <c r="H321" s="34">
        <f t="shared" si="510"/>
        <v>0</v>
      </c>
      <c r="I321" s="34">
        <f t="shared" si="510"/>
        <v>0</v>
      </c>
      <c r="J321" s="34">
        <f t="shared" si="510"/>
        <v>0</v>
      </c>
      <c r="K321" s="34">
        <f t="shared" si="510"/>
        <v>0</v>
      </c>
      <c r="L321" s="34">
        <f t="shared" si="510"/>
        <v>0</v>
      </c>
      <c r="M321" s="34">
        <f t="shared" si="510"/>
        <v>0</v>
      </c>
      <c r="N321" s="34">
        <f t="shared" si="510"/>
        <v>0</v>
      </c>
      <c r="O321" s="34">
        <f t="shared" si="510"/>
        <v>0</v>
      </c>
      <c r="P321" s="34">
        <f t="shared" si="510"/>
        <v>33706</v>
      </c>
      <c r="Q321" s="34">
        <f t="shared" si="510"/>
        <v>33706</v>
      </c>
      <c r="R321" s="34">
        <f t="shared" si="510"/>
        <v>33706</v>
      </c>
      <c r="S321" s="34">
        <f t="shared" si="510"/>
        <v>0</v>
      </c>
      <c r="T321" s="34">
        <f t="shared" si="510"/>
        <v>0</v>
      </c>
      <c r="U321" s="34">
        <f t="shared" si="510"/>
        <v>0</v>
      </c>
      <c r="V321" s="34">
        <f t="shared" si="510"/>
        <v>0</v>
      </c>
      <c r="W321" s="34">
        <f t="shared" si="510"/>
        <v>0</v>
      </c>
      <c r="X321" s="34">
        <f t="shared" si="510"/>
        <v>0</v>
      </c>
      <c r="Y321" s="34">
        <f t="shared" si="510"/>
        <v>0</v>
      </c>
      <c r="Z321" s="34">
        <f t="shared" si="510"/>
        <v>0</v>
      </c>
      <c r="AA321" s="34">
        <f t="shared" si="510"/>
        <v>0</v>
      </c>
      <c r="AB321" s="34">
        <f t="shared" si="510"/>
        <v>0</v>
      </c>
      <c r="AC321" s="94">
        <f t="shared" si="471"/>
        <v>67.888577816270214</v>
      </c>
      <c r="AD321" s="16"/>
      <c r="AE321" s="44"/>
    </row>
    <row r="322" spans="1:33">
      <c r="A322" s="16" t="s">
        <v>30</v>
      </c>
      <c r="B322" s="2" t="s">
        <v>31</v>
      </c>
      <c r="C322" s="34">
        <f>C323+C326</f>
        <v>49649</v>
      </c>
      <c r="D322" s="34">
        <f t="shared" ref="D322:E322" si="511">D323+D326</f>
        <v>49649</v>
      </c>
      <c r="E322" s="34">
        <f t="shared" si="511"/>
        <v>49649</v>
      </c>
      <c r="F322" s="34">
        <f t="shared" ref="F322:AB322" si="512">F323+F326</f>
        <v>0</v>
      </c>
      <c r="G322" s="34">
        <f t="shared" si="512"/>
        <v>0</v>
      </c>
      <c r="H322" s="34">
        <f t="shared" si="512"/>
        <v>0</v>
      </c>
      <c r="I322" s="34">
        <f t="shared" si="512"/>
        <v>0</v>
      </c>
      <c r="J322" s="34">
        <f t="shared" si="512"/>
        <v>0</v>
      </c>
      <c r="K322" s="34">
        <f t="shared" si="512"/>
        <v>0</v>
      </c>
      <c r="L322" s="34">
        <f t="shared" si="512"/>
        <v>0</v>
      </c>
      <c r="M322" s="34">
        <f t="shared" si="512"/>
        <v>0</v>
      </c>
      <c r="N322" s="34">
        <f t="shared" si="512"/>
        <v>0</v>
      </c>
      <c r="O322" s="34">
        <f t="shared" si="512"/>
        <v>0</v>
      </c>
      <c r="P322" s="34">
        <f t="shared" si="512"/>
        <v>33706</v>
      </c>
      <c r="Q322" s="34">
        <f t="shared" si="512"/>
        <v>33706</v>
      </c>
      <c r="R322" s="34">
        <f t="shared" si="512"/>
        <v>33706</v>
      </c>
      <c r="S322" s="34">
        <f t="shared" si="512"/>
        <v>0</v>
      </c>
      <c r="T322" s="34">
        <f t="shared" si="512"/>
        <v>0</v>
      </c>
      <c r="U322" s="34">
        <f t="shared" si="512"/>
        <v>0</v>
      </c>
      <c r="V322" s="34">
        <f t="shared" si="512"/>
        <v>0</v>
      </c>
      <c r="W322" s="34">
        <f t="shared" si="512"/>
        <v>0</v>
      </c>
      <c r="X322" s="34">
        <f t="shared" si="512"/>
        <v>0</v>
      </c>
      <c r="Y322" s="34">
        <f t="shared" si="512"/>
        <v>0</v>
      </c>
      <c r="Z322" s="34">
        <f t="shared" si="512"/>
        <v>0</v>
      </c>
      <c r="AA322" s="34">
        <f t="shared" si="512"/>
        <v>0</v>
      </c>
      <c r="AB322" s="34">
        <f t="shared" si="512"/>
        <v>0</v>
      </c>
      <c r="AC322" s="94">
        <f t="shared" si="471"/>
        <v>67.888577816270214</v>
      </c>
      <c r="AD322" s="16"/>
      <c r="AE322" s="44"/>
    </row>
    <row r="323" spans="1:33">
      <c r="A323" s="21" t="s">
        <v>52</v>
      </c>
      <c r="B323" s="56" t="s">
        <v>32</v>
      </c>
      <c r="C323" s="38">
        <f>SUM(C324:C325)</f>
        <v>20000</v>
      </c>
      <c r="D323" s="38">
        <f t="shared" ref="D323:E323" si="513">SUM(D324:D325)</f>
        <v>20000</v>
      </c>
      <c r="E323" s="38">
        <f t="shared" si="513"/>
        <v>20000</v>
      </c>
      <c r="F323" s="38">
        <f t="shared" ref="F323:AB323" si="514">SUM(F324:F325)</f>
        <v>0</v>
      </c>
      <c r="G323" s="38">
        <f t="shared" si="514"/>
        <v>0</v>
      </c>
      <c r="H323" s="38">
        <f t="shared" si="514"/>
        <v>0</v>
      </c>
      <c r="I323" s="38">
        <f t="shared" si="514"/>
        <v>0</v>
      </c>
      <c r="J323" s="38">
        <f t="shared" si="514"/>
        <v>0</v>
      </c>
      <c r="K323" s="38">
        <f t="shared" si="514"/>
        <v>0</v>
      </c>
      <c r="L323" s="38">
        <f t="shared" si="514"/>
        <v>0</v>
      </c>
      <c r="M323" s="38">
        <f t="shared" si="514"/>
        <v>0</v>
      </c>
      <c r="N323" s="38">
        <f t="shared" si="514"/>
        <v>0</v>
      </c>
      <c r="O323" s="38">
        <f t="shared" si="514"/>
        <v>0</v>
      </c>
      <c r="P323" s="38">
        <f t="shared" si="514"/>
        <v>18716</v>
      </c>
      <c r="Q323" s="38">
        <f t="shared" si="514"/>
        <v>18716</v>
      </c>
      <c r="R323" s="38">
        <f t="shared" si="514"/>
        <v>18716</v>
      </c>
      <c r="S323" s="38">
        <f t="shared" si="514"/>
        <v>0</v>
      </c>
      <c r="T323" s="38">
        <f t="shared" si="514"/>
        <v>0</v>
      </c>
      <c r="U323" s="38">
        <f t="shared" si="514"/>
        <v>0</v>
      </c>
      <c r="V323" s="38">
        <f t="shared" si="514"/>
        <v>0</v>
      </c>
      <c r="W323" s="38">
        <f t="shared" si="514"/>
        <v>0</v>
      </c>
      <c r="X323" s="38">
        <f t="shared" si="514"/>
        <v>0</v>
      </c>
      <c r="Y323" s="38">
        <f t="shared" si="514"/>
        <v>0</v>
      </c>
      <c r="Z323" s="38">
        <f t="shared" si="514"/>
        <v>0</v>
      </c>
      <c r="AA323" s="38">
        <f t="shared" si="514"/>
        <v>0</v>
      </c>
      <c r="AB323" s="38">
        <f t="shared" si="514"/>
        <v>0</v>
      </c>
      <c r="AC323" s="100">
        <f t="shared" si="471"/>
        <v>93.58</v>
      </c>
      <c r="AD323" s="31"/>
      <c r="AE323" s="51"/>
    </row>
    <row r="324" spans="1:33" ht="54">
      <c r="A324" s="12">
        <v>1</v>
      </c>
      <c r="B324" s="5" t="s">
        <v>237</v>
      </c>
      <c r="C324" s="39">
        <f t="shared" ref="C324" si="515">D324+I324</f>
        <v>10000</v>
      </c>
      <c r="D324" s="39">
        <f t="shared" ref="D324:D325" si="516">SUM(E324:H324)</f>
        <v>10000</v>
      </c>
      <c r="E324" s="35">
        <v>10000</v>
      </c>
      <c r="F324" s="35"/>
      <c r="G324" s="35"/>
      <c r="H324" s="35"/>
      <c r="I324" s="35"/>
      <c r="J324" s="35"/>
      <c r="K324" s="35"/>
      <c r="L324" s="35"/>
      <c r="M324" s="35"/>
      <c r="N324" s="35"/>
      <c r="O324" s="35"/>
      <c r="P324" s="35">
        <f t="shared" ref="P324" si="517">Q324+V324</f>
        <v>9568</v>
      </c>
      <c r="Q324" s="39">
        <f>R324+S324+T324+U324</f>
        <v>9568</v>
      </c>
      <c r="R324" s="223">
        <v>9568</v>
      </c>
      <c r="S324" s="39"/>
      <c r="T324" s="39"/>
      <c r="U324" s="39"/>
      <c r="V324" s="39"/>
      <c r="W324" s="39"/>
      <c r="X324" s="39"/>
      <c r="Y324" s="39"/>
      <c r="Z324" s="39"/>
      <c r="AA324" s="39"/>
      <c r="AB324" s="39"/>
      <c r="AC324" s="95">
        <f t="shared" si="471"/>
        <v>95.679999999999993</v>
      </c>
      <c r="AD324" s="12" t="s">
        <v>259</v>
      </c>
      <c r="AE324" s="45"/>
      <c r="AF324">
        <v>1</v>
      </c>
      <c r="AG324" s="57">
        <f>R325+R327+R329</f>
        <v>20324</v>
      </c>
    </row>
    <row r="325" spans="1:33">
      <c r="A325" s="12">
        <v>2</v>
      </c>
      <c r="B325" s="5" t="s">
        <v>238</v>
      </c>
      <c r="C325" s="35">
        <f t="shared" ref="C325" si="518">E325+F325+G325+H325+K325+O325</f>
        <v>10000</v>
      </c>
      <c r="D325" s="39">
        <f t="shared" si="516"/>
        <v>10000</v>
      </c>
      <c r="E325" s="35">
        <v>10000</v>
      </c>
      <c r="F325" s="35"/>
      <c r="G325" s="35"/>
      <c r="H325" s="35"/>
      <c r="I325" s="35"/>
      <c r="J325" s="35"/>
      <c r="K325" s="35"/>
      <c r="L325" s="35"/>
      <c r="M325" s="35"/>
      <c r="N325" s="35"/>
      <c r="O325" s="35"/>
      <c r="P325" s="35">
        <f t="shared" ref="P325" si="519">Q325+V325</f>
        <v>9148</v>
      </c>
      <c r="Q325" s="39">
        <f>R325+S325+T325+U325</f>
        <v>9148</v>
      </c>
      <c r="R325" s="39">
        <v>9148</v>
      </c>
      <c r="S325" s="39"/>
      <c r="T325" s="39"/>
      <c r="U325" s="39"/>
      <c r="V325" s="39"/>
      <c r="W325" s="39"/>
      <c r="X325" s="39"/>
      <c r="Y325" s="39"/>
      <c r="Z325" s="39"/>
      <c r="AA325" s="39"/>
      <c r="AB325" s="39"/>
      <c r="AC325" s="95">
        <f t="shared" si="471"/>
        <v>91.47999999999999</v>
      </c>
      <c r="AD325" s="12" t="s">
        <v>282</v>
      </c>
      <c r="AE325" s="45"/>
      <c r="AF325">
        <v>1</v>
      </c>
    </row>
    <row r="326" spans="1:33">
      <c r="A326" s="21" t="s">
        <v>46</v>
      </c>
      <c r="B326" s="56" t="s">
        <v>33</v>
      </c>
      <c r="C326" s="38">
        <f>SUM(C327:C331)</f>
        <v>29649</v>
      </c>
      <c r="D326" s="38">
        <f t="shared" ref="D326:AB326" si="520">SUM(D327:D331)</f>
        <v>29649</v>
      </c>
      <c r="E326" s="38">
        <f t="shared" si="520"/>
        <v>29649</v>
      </c>
      <c r="F326" s="38">
        <f t="shared" si="520"/>
        <v>0</v>
      </c>
      <c r="G326" s="38">
        <f t="shared" si="520"/>
        <v>0</v>
      </c>
      <c r="H326" s="38">
        <f t="shared" si="520"/>
        <v>0</v>
      </c>
      <c r="I326" s="38">
        <f t="shared" si="520"/>
        <v>0</v>
      </c>
      <c r="J326" s="38">
        <f t="shared" si="520"/>
        <v>0</v>
      </c>
      <c r="K326" s="38">
        <f t="shared" si="520"/>
        <v>0</v>
      </c>
      <c r="L326" s="38">
        <f t="shared" si="520"/>
        <v>0</v>
      </c>
      <c r="M326" s="38">
        <f t="shared" si="520"/>
        <v>0</v>
      </c>
      <c r="N326" s="38">
        <f t="shared" si="520"/>
        <v>0</v>
      </c>
      <c r="O326" s="38">
        <f t="shared" si="520"/>
        <v>0</v>
      </c>
      <c r="P326" s="38">
        <f t="shared" si="520"/>
        <v>14990</v>
      </c>
      <c r="Q326" s="38">
        <f t="shared" si="520"/>
        <v>14990</v>
      </c>
      <c r="R326" s="38">
        <f t="shared" si="520"/>
        <v>14990</v>
      </c>
      <c r="S326" s="38">
        <f t="shared" si="520"/>
        <v>0</v>
      </c>
      <c r="T326" s="38">
        <f t="shared" si="520"/>
        <v>0</v>
      </c>
      <c r="U326" s="38">
        <f t="shared" si="520"/>
        <v>0</v>
      </c>
      <c r="V326" s="38">
        <f t="shared" si="520"/>
        <v>0</v>
      </c>
      <c r="W326" s="38">
        <f t="shared" si="520"/>
        <v>0</v>
      </c>
      <c r="X326" s="38">
        <f t="shared" si="520"/>
        <v>0</v>
      </c>
      <c r="Y326" s="38">
        <f t="shared" si="520"/>
        <v>0</v>
      </c>
      <c r="Z326" s="38">
        <f t="shared" si="520"/>
        <v>0</v>
      </c>
      <c r="AA326" s="38">
        <f t="shared" si="520"/>
        <v>0</v>
      </c>
      <c r="AB326" s="38">
        <f t="shared" si="520"/>
        <v>0</v>
      </c>
      <c r="AC326" s="100">
        <f t="shared" si="471"/>
        <v>50.558197578333164</v>
      </c>
      <c r="AD326" s="31">
        <v>0</v>
      </c>
      <c r="AE326" s="51">
        <v>0</v>
      </c>
      <c r="AG326">
        <v>2000</v>
      </c>
    </row>
    <row r="327" spans="1:33" ht="54">
      <c r="A327" s="12">
        <v>1</v>
      </c>
      <c r="B327" s="5" t="s">
        <v>239</v>
      </c>
      <c r="C327" s="39">
        <f t="shared" ref="C327:C331" si="521">D327+I327</f>
        <v>18713</v>
      </c>
      <c r="D327" s="39">
        <f t="shared" ref="D327:D331" si="522">SUM(E327:H327)</f>
        <v>18713</v>
      </c>
      <c r="E327" s="35">
        <v>18713</v>
      </c>
      <c r="F327" s="35"/>
      <c r="G327" s="35"/>
      <c r="H327" s="35"/>
      <c r="I327" s="39">
        <f t="shared" ref="I327:I331" si="523">J327+O327</f>
        <v>0</v>
      </c>
      <c r="J327" s="39">
        <f t="shared" ref="J327:J331" si="524">SUM(K327:N327)</f>
        <v>0</v>
      </c>
      <c r="K327" s="35"/>
      <c r="L327" s="35"/>
      <c r="M327" s="35"/>
      <c r="N327" s="35"/>
      <c r="O327" s="35"/>
      <c r="P327" s="35">
        <f t="shared" ref="P327:P331" si="525">Q327+V327</f>
        <v>8949</v>
      </c>
      <c r="Q327" s="39">
        <f t="shared" ref="Q327:Q331" si="526">R327+S327+T327+U327</f>
        <v>8949</v>
      </c>
      <c r="R327" s="223">
        <v>8949</v>
      </c>
      <c r="S327" s="39"/>
      <c r="T327" s="39"/>
      <c r="U327" s="39"/>
      <c r="V327" s="39"/>
      <c r="W327" s="39"/>
      <c r="X327" s="39"/>
      <c r="Y327" s="39"/>
      <c r="Z327" s="39"/>
      <c r="AA327" s="39"/>
      <c r="AB327" s="39"/>
      <c r="AC327" s="95">
        <f t="shared" si="471"/>
        <v>47.822369475765505</v>
      </c>
      <c r="AD327" s="12" t="s">
        <v>259</v>
      </c>
      <c r="AE327" s="45"/>
      <c r="AF327">
        <v>1</v>
      </c>
    </row>
    <row r="328" spans="1:33" ht="36">
      <c r="A328" s="12" t="s">
        <v>54</v>
      </c>
      <c r="B328" s="5" t="s">
        <v>240</v>
      </c>
      <c r="C328" s="39">
        <f t="shared" si="521"/>
        <v>2000</v>
      </c>
      <c r="D328" s="39">
        <f t="shared" si="522"/>
        <v>2000</v>
      </c>
      <c r="E328" s="35">
        <v>2000</v>
      </c>
      <c r="F328" s="35"/>
      <c r="G328" s="35"/>
      <c r="H328" s="35"/>
      <c r="I328" s="39">
        <f t="shared" si="523"/>
        <v>0</v>
      </c>
      <c r="J328" s="39">
        <f t="shared" si="524"/>
        <v>0</v>
      </c>
      <c r="K328" s="35"/>
      <c r="L328" s="35"/>
      <c r="M328" s="35"/>
      <c r="N328" s="35"/>
      <c r="O328" s="35"/>
      <c r="P328" s="35">
        <f t="shared" si="525"/>
        <v>0</v>
      </c>
      <c r="Q328" s="39">
        <f t="shared" si="526"/>
        <v>0</v>
      </c>
      <c r="R328" s="39"/>
      <c r="S328" s="39"/>
      <c r="T328" s="39"/>
      <c r="U328" s="39"/>
      <c r="V328" s="39"/>
      <c r="W328" s="39"/>
      <c r="X328" s="39"/>
      <c r="Y328" s="39"/>
      <c r="Z328" s="39"/>
      <c r="AA328" s="39"/>
      <c r="AB328" s="39"/>
      <c r="AC328" s="95">
        <f t="shared" si="471"/>
        <v>0</v>
      </c>
      <c r="AD328" s="12" t="s">
        <v>264</v>
      </c>
      <c r="AE328" s="45"/>
      <c r="AF328">
        <v>1</v>
      </c>
    </row>
    <row r="329" spans="1:33" ht="54">
      <c r="A329" s="12">
        <v>3</v>
      </c>
      <c r="B329" s="5" t="s">
        <v>241</v>
      </c>
      <c r="C329" s="39">
        <f t="shared" si="521"/>
        <v>2936</v>
      </c>
      <c r="D329" s="39">
        <f t="shared" si="522"/>
        <v>2936</v>
      </c>
      <c r="E329" s="35">
        <v>2936</v>
      </c>
      <c r="F329" s="35"/>
      <c r="G329" s="35"/>
      <c r="H329" s="35"/>
      <c r="I329" s="39">
        <f t="shared" si="523"/>
        <v>0</v>
      </c>
      <c r="J329" s="39">
        <f t="shared" si="524"/>
        <v>0</v>
      </c>
      <c r="K329" s="35"/>
      <c r="L329" s="35"/>
      <c r="M329" s="35"/>
      <c r="N329" s="35"/>
      <c r="O329" s="35"/>
      <c r="P329" s="35">
        <f t="shared" si="525"/>
        <v>2227</v>
      </c>
      <c r="Q329" s="39">
        <f t="shared" si="526"/>
        <v>2227</v>
      </c>
      <c r="R329" s="223">
        <v>2227</v>
      </c>
      <c r="S329" s="39"/>
      <c r="T329" s="39"/>
      <c r="U329" s="39"/>
      <c r="V329" s="39"/>
      <c r="W329" s="39"/>
      <c r="X329" s="39"/>
      <c r="Y329" s="39"/>
      <c r="Z329" s="39"/>
      <c r="AA329" s="39"/>
      <c r="AB329" s="39"/>
      <c r="AC329" s="95">
        <f t="shared" si="471"/>
        <v>75.851498637602177</v>
      </c>
      <c r="AD329" s="12" t="s">
        <v>259</v>
      </c>
      <c r="AE329" s="45"/>
      <c r="AF329">
        <v>1</v>
      </c>
    </row>
    <row r="330" spans="1:33" ht="36">
      <c r="A330" s="12">
        <v>4</v>
      </c>
      <c r="B330" s="5" t="s">
        <v>242</v>
      </c>
      <c r="C330" s="39">
        <f t="shared" si="521"/>
        <v>3000</v>
      </c>
      <c r="D330" s="39">
        <f t="shared" si="522"/>
        <v>3000</v>
      </c>
      <c r="E330" s="35">
        <v>3000</v>
      </c>
      <c r="F330" s="35"/>
      <c r="G330" s="35"/>
      <c r="H330" s="35"/>
      <c r="I330" s="39">
        <f t="shared" si="523"/>
        <v>0</v>
      </c>
      <c r="J330" s="39">
        <f t="shared" si="524"/>
        <v>0</v>
      </c>
      <c r="K330" s="35"/>
      <c r="L330" s="35"/>
      <c r="M330" s="35"/>
      <c r="N330" s="35"/>
      <c r="O330" s="35"/>
      <c r="P330" s="35">
        <f t="shared" si="525"/>
        <v>3000</v>
      </c>
      <c r="Q330" s="39">
        <f t="shared" si="526"/>
        <v>3000</v>
      </c>
      <c r="R330" s="223">
        <v>3000</v>
      </c>
      <c r="S330" s="39"/>
      <c r="T330" s="39"/>
      <c r="U330" s="39"/>
      <c r="V330" s="39"/>
      <c r="W330" s="39"/>
      <c r="X330" s="39"/>
      <c r="Y330" s="39"/>
      <c r="Z330" s="39"/>
      <c r="AA330" s="39"/>
      <c r="AB330" s="39"/>
      <c r="AC330" s="95">
        <f t="shared" si="471"/>
        <v>100</v>
      </c>
      <c r="AD330" s="12" t="s">
        <v>264</v>
      </c>
      <c r="AE330" s="45"/>
      <c r="AF330">
        <v>1</v>
      </c>
    </row>
    <row r="331" spans="1:33" ht="36">
      <c r="A331" s="12" t="s">
        <v>201</v>
      </c>
      <c r="B331" s="5" t="s">
        <v>243</v>
      </c>
      <c r="C331" s="39">
        <f t="shared" si="521"/>
        <v>3000</v>
      </c>
      <c r="D331" s="39">
        <f t="shared" si="522"/>
        <v>3000</v>
      </c>
      <c r="E331" s="35">
        <v>3000</v>
      </c>
      <c r="F331" s="35"/>
      <c r="G331" s="35"/>
      <c r="H331" s="35"/>
      <c r="I331" s="39">
        <f t="shared" si="523"/>
        <v>0</v>
      </c>
      <c r="J331" s="39">
        <f t="shared" si="524"/>
        <v>0</v>
      </c>
      <c r="K331" s="35"/>
      <c r="L331" s="35"/>
      <c r="M331" s="35"/>
      <c r="N331" s="35"/>
      <c r="O331" s="35"/>
      <c r="P331" s="35">
        <f t="shared" si="525"/>
        <v>814</v>
      </c>
      <c r="Q331" s="39">
        <f t="shared" si="526"/>
        <v>814</v>
      </c>
      <c r="R331" s="223">
        <v>814</v>
      </c>
      <c r="S331" s="39"/>
      <c r="T331" s="39"/>
      <c r="U331" s="39"/>
      <c r="V331" s="39"/>
      <c r="W331" s="39"/>
      <c r="X331" s="39"/>
      <c r="Y331" s="39"/>
      <c r="Z331" s="39"/>
      <c r="AA331" s="39"/>
      <c r="AB331" s="39"/>
      <c r="AC331" s="95">
        <f t="shared" si="471"/>
        <v>27.133333333333333</v>
      </c>
      <c r="AD331" s="12" t="s">
        <v>264</v>
      </c>
      <c r="AE331" s="45"/>
      <c r="AF331">
        <v>1</v>
      </c>
    </row>
    <row r="332" spans="1:33">
      <c r="A332" s="24" t="s">
        <v>299</v>
      </c>
      <c r="B332" s="25" t="s">
        <v>244</v>
      </c>
      <c r="C332" s="37">
        <f>C333</f>
        <v>370978.06085343228</v>
      </c>
      <c r="D332" s="37">
        <f t="shared" ref="D332:S334" si="527">D333</f>
        <v>14195.693506493506</v>
      </c>
      <c r="E332" s="37">
        <f t="shared" si="527"/>
        <v>0</v>
      </c>
      <c r="F332" s="37">
        <f t="shared" si="527"/>
        <v>14195.693506493506</v>
      </c>
      <c r="G332" s="37">
        <f t="shared" si="527"/>
        <v>0</v>
      </c>
      <c r="H332" s="37">
        <f t="shared" si="527"/>
        <v>0</v>
      </c>
      <c r="I332" s="37">
        <f t="shared" si="527"/>
        <v>356782.36734693882</v>
      </c>
      <c r="J332" s="37">
        <f t="shared" si="527"/>
        <v>356782.36734693882</v>
      </c>
      <c r="K332" s="37">
        <f t="shared" si="527"/>
        <v>0</v>
      </c>
      <c r="L332" s="37">
        <f t="shared" si="527"/>
        <v>95317</v>
      </c>
      <c r="M332" s="37">
        <f t="shared" si="527"/>
        <v>46640.36734693878</v>
      </c>
      <c r="N332" s="37">
        <f t="shared" si="527"/>
        <v>214825</v>
      </c>
      <c r="O332" s="37">
        <f t="shared" si="527"/>
        <v>0</v>
      </c>
      <c r="P332" s="37">
        <f t="shared" si="527"/>
        <v>163760</v>
      </c>
      <c r="Q332" s="37">
        <f t="shared" si="527"/>
        <v>430</v>
      </c>
      <c r="R332" s="37">
        <f t="shared" si="527"/>
        <v>0</v>
      </c>
      <c r="S332" s="37">
        <f t="shared" si="527"/>
        <v>430</v>
      </c>
      <c r="T332" s="37">
        <f t="shared" ref="O332:AB334" si="528">T333</f>
        <v>0</v>
      </c>
      <c r="U332" s="37">
        <f t="shared" si="528"/>
        <v>0</v>
      </c>
      <c r="V332" s="37">
        <f t="shared" si="528"/>
        <v>163330</v>
      </c>
      <c r="W332" s="37">
        <f t="shared" si="528"/>
        <v>163330</v>
      </c>
      <c r="X332" s="37">
        <f t="shared" si="528"/>
        <v>0</v>
      </c>
      <c r="Y332" s="37">
        <f t="shared" si="528"/>
        <v>53371</v>
      </c>
      <c r="Z332" s="37">
        <f t="shared" si="528"/>
        <v>6028</v>
      </c>
      <c r="AA332" s="37">
        <f t="shared" si="528"/>
        <v>103931</v>
      </c>
      <c r="AB332" s="37">
        <f t="shared" si="528"/>
        <v>0</v>
      </c>
      <c r="AC332" s="97">
        <f t="shared" si="471"/>
        <v>44.142772115221945</v>
      </c>
      <c r="AD332" s="26"/>
      <c r="AE332" s="49"/>
    </row>
    <row r="333" spans="1:33">
      <c r="A333" s="15" t="s">
        <v>38</v>
      </c>
      <c r="B333" s="2" t="s">
        <v>29</v>
      </c>
      <c r="C333" s="34">
        <f>C334</f>
        <v>370978.06085343228</v>
      </c>
      <c r="D333" s="34">
        <f t="shared" si="527"/>
        <v>14195.693506493506</v>
      </c>
      <c r="E333" s="34">
        <f t="shared" si="527"/>
        <v>0</v>
      </c>
      <c r="F333" s="34">
        <f t="shared" si="527"/>
        <v>14195.693506493506</v>
      </c>
      <c r="G333" s="34">
        <f t="shared" si="527"/>
        <v>0</v>
      </c>
      <c r="H333" s="34">
        <f t="shared" si="527"/>
        <v>0</v>
      </c>
      <c r="I333" s="34">
        <f t="shared" si="527"/>
        <v>356782.36734693882</v>
      </c>
      <c r="J333" s="34">
        <f t="shared" si="527"/>
        <v>356782.36734693882</v>
      </c>
      <c r="K333" s="34">
        <f t="shared" si="527"/>
        <v>0</v>
      </c>
      <c r="L333" s="34">
        <f t="shared" si="527"/>
        <v>95317</v>
      </c>
      <c r="M333" s="34">
        <f t="shared" si="527"/>
        <v>46640.36734693878</v>
      </c>
      <c r="N333" s="34">
        <f t="shared" si="527"/>
        <v>214825</v>
      </c>
      <c r="O333" s="34">
        <f t="shared" si="528"/>
        <v>0</v>
      </c>
      <c r="P333" s="34">
        <f t="shared" si="528"/>
        <v>163760</v>
      </c>
      <c r="Q333" s="34">
        <f t="shared" si="528"/>
        <v>430</v>
      </c>
      <c r="R333" s="34">
        <f t="shared" si="528"/>
        <v>0</v>
      </c>
      <c r="S333" s="34">
        <f t="shared" si="528"/>
        <v>430</v>
      </c>
      <c r="T333" s="34">
        <f t="shared" si="528"/>
        <v>0</v>
      </c>
      <c r="U333" s="34">
        <f t="shared" si="528"/>
        <v>0</v>
      </c>
      <c r="V333" s="34">
        <f t="shared" si="528"/>
        <v>163330</v>
      </c>
      <c r="W333" s="34">
        <f t="shared" si="528"/>
        <v>163330</v>
      </c>
      <c r="X333" s="34">
        <f t="shared" si="528"/>
        <v>0</v>
      </c>
      <c r="Y333" s="34">
        <f t="shared" si="528"/>
        <v>53371</v>
      </c>
      <c r="Z333" s="34">
        <f t="shared" si="528"/>
        <v>6028</v>
      </c>
      <c r="AA333" s="34">
        <f t="shared" si="528"/>
        <v>103931</v>
      </c>
      <c r="AB333" s="34">
        <f t="shared" si="528"/>
        <v>0</v>
      </c>
      <c r="AC333" s="94">
        <f t="shared" si="471"/>
        <v>44.142772115221945</v>
      </c>
      <c r="AD333" s="16"/>
      <c r="AE333" s="44"/>
      <c r="AG333" s="57"/>
    </row>
    <row r="334" spans="1:33">
      <c r="A334" s="16" t="s">
        <v>34</v>
      </c>
      <c r="B334" s="2" t="s">
        <v>35</v>
      </c>
      <c r="C334" s="34">
        <f>C335</f>
        <v>370978.06085343228</v>
      </c>
      <c r="D334" s="34">
        <f t="shared" si="527"/>
        <v>14195.693506493506</v>
      </c>
      <c r="E334" s="34">
        <f t="shared" si="527"/>
        <v>0</v>
      </c>
      <c r="F334" s="34">
        <f t="shared" si="527"/>
        <v>14195.693506493506</v>
      </c>
      <c r="G334" s="34">
        <f t="shared" si="527"/>
        <v>0</v>
      </c>
      <c r="H334" s="34">
        <f t="shared" si="527"/>
        <v>0</v>
      </c>
      <c r="I334" s="34">
        <f t="shared" si="527"/>
        <v>356782.36734693882</v>
      </c>
      <c r="J334" s="34">
        <f t="shared" si="527"/>
        <v>356782.36734693882</v>
      </c>
      <c r="K334" s="34">
        <f t="shared" si="527"/>
        <v>0</v>
      </c>
      <c r="L334" s="34">
        <f t="shared" si="527"/>
        <v>95317</v>
      </c>
      <c r="M334" s="34">
        <f t="shared" si="527"/>
        <v>46640.36734693878</v>
      </c>
      <c r="N334" s="34">
        <f t="shared" si="527"/>
        <v>214825</v>
      </c>
      <c r="O334" s="34">
        <f t="shared" si="528"/>
        <v>0</v>
      </c>
      <c r="P334" s="34">
        <f t="shared" si="528"/>
        <v>163760</v>
      </c>
      <c r="Q334" s="34">
        <f t="shared" si="528"/>
        <v>430</v>
      </c>
      <c r="R334" s="34">
        <f t="shared" si="528"/>
        <v>0</v>
      </c>
      <c r="S334" s="34">
        <f t="shared" si="528"/>
        <v>430</v>
      </c>
      <c r="T334" s="34">
        <f t="shared" si="528"/>
        <v>0</v>
      </c>
      <c r="U334" s="34">
        <f t="shared" si="528"/>
        <v>0</v>
      </c>
      <c r="V334" s="34">
        <f t="shared" si="528"/>
        <v>163330</v>
      </c>
      <c r="W334" s="34">
        <f t="shared" si="528"/>
        <v>163330</v>
      </c>
      <c r="X334" s="34">
        <f t="shared" si="528"/>
        <v>0</v>
      </c>
      <c r="Y334" s="34">
        <f t="shared" si="528"/>
        <v>53371</v>
      </c>
      <c r="Z334" s="34">
        <f t="shared" si="528"/>
        <v>6028</v>
      </c>
      <c r="AA334" s="34">
        <f t="shared" si="528"/>
        <v>103931</v>
      </c>
      <c r="AB334" s="34">
        <f t="shared" si="528"/>
        <v>0</v>
      </c>
      <c r="AC334" s="94">
        <f t="shared" si="471"/>
        <v>44.142772115221945</v>
      </c>
      <c r="AD334" s="16"/>
      <c r="AE334" s="44"/>
    </row>
    <row r="335" spans="1:33">
      <c r="A335" s="21" t="s">
        <v>46</v>
      </c>
      <c r="B335" s="56" t="s">
        <v>33</v>
      </c>
      <c r="C335" s="38">
        <f>SUM(C336,C347,C371)</f>
        <v>370978.06085343228</v>
      </c>
      <c r="D335" s="38">
        <f t="shared" ref="D335:N335" si="529">SUM(D336,D347,D371)</f>
        <v>14195.693506493506</v>
      </c>
      <c r="E335" s="38">
        <f t="shared" si="529"/>
        <v>0</v>
      </c>
      <c r="F335" s="38">
        <f t="shared" si="529"/>
        <v>14195.693506493506</v>
      </c>
      <c r="G335" s="38">
        <f t="shared" si="529"/>
        <v>0</v>
      </c>
      <c r="H335" s="38">
        <f t="shared" si="529"/>
        <v>0</v>
      </c>
      <c r="I335" s="38">
        <f t="shared" si="529"/>
        <v>356782.36734693882</v>
      </c>
      <c r="J335" s="38">
        <f t="shared" si="529"/>
        <v>356782.36734693882</v>
      </c>
      <c r="K335" s="38">
        <f t="shared" si="529"/>
        <v>0</v>
      </c>
      <c r="L335" s="38">
        <f t="shared" si="529"/>
        <v>95317</v>
      </c>
      <c r="M335" s="38">
        <f t="shared" si="529"/>
        <v>46640.36734693878</v>
      </c>
      <c r="N335" s="38">
        <f t="shared" si="529"/>
        <v>214825</v>
      </c>
      <c r="O335" s="38">
        <f t="shared" ref="O335:AB335" si="530">SUM(O336,O347,O371)</f>
        <v>0</v>
      </c>
      <c r="P335" s="38">
        <f t="shared" si="530"/>
        <v>163760</v>
      </c>
      <c r="Q335" s="38">
        <f t="shared" si="530"/>
        <v>430</v>
      </c>
      <c r="R335" s="38">
        <f t="shared" si="530"/>
        <v>0</v>
      </c>
      <c r="S335" s="38">
        <f t="shared" si="530"/>
        <v>430</v>
      </c>
      <c r="T335" s="38">
        <f t="shared" si="530"/>
        <v>0</v>
      </c>
      <c r="U335" s="38">
        <f t="shared" si="530"/>
        <v>0</v>
      </c>
      <c r="V335" s="38">
        <f t="shared" si="530"/>
        <v>163330</v>
      </c>
      <c r="W335" s="38">
        <f t="shared" si="530"/>
        <v>163330</v>
      </c>
      <c r="X335" s="38">
        <f t="shared" si="530"/>
        <v>0</v>
      </c>
      <c r="Y335" s="38">
        <f t="shared" si="530"/>
        <v>53371</v>
      </c>
      <c r="Z335" s="38">
        <f t="shared" si="530"/>
        <v>6028</v>
      </c>
      <c r="AA335" s="38">
        <f t="shared" si="530"/>
        <v>103931</v>
      </c>
      <c r="AB335" s="38">
        <f t="shared" si="530"/>
        <v>0</v>
      </c>
      <c r="AC335" s="100">
        <f t="shared" si="471"/>
        <v>44.142772115221945</v>
      </c>
      <c r="AD335" s="31"/>
      <c r="AE335" s="51"/>
    </row>
    <row r="336" spans="1:33" ht="44.25" customHeight="1">
      <c r="A336" s="64" t="s">
        <v>8</v>
      </c>
      <c r="B336" s="65" t="s">
        <v>245</v>
      </c>
      <c r="C336" s="66">
        <f>C337+C340</f>
        <v>104849</v>
      </c>
      <c r="D336" s="66">
        <f t="shared" ref="D336:N336" si="531">D337+D340</f>
        <v>9532</v>
      </c>
      <c r="E336" s="66">
        <f t="shared" si="531"/>
        <v>0</v>
      </c>
      <c r="F336" s="66">
        <f t="shared" si="531"/>
        <v>9532</v>
      </c>
      <c r="G336" s="66">
        <f t="shared" si="531"/>
        <v>0</v>
      </c>
      <c r="H336" s="66">
        <f t="shared" si="531"/>
        <v>0</v>
      </c>
      <c r="I336" s="66">
        <f t="shared" si="531"/>
        <v>95317</v>
      </c>
      <c r="J336" s="66">
        <f t="shared" si="531"/>
        <v>95317</v>
      </c>
      <c r="K336" s="66">
        <f t="shared" si="531"/>
        <v>0</v>
      </c>
      <c r="L336" s="66">
        <f t="shared" si="531"/>
        <v>95317</v>
      </c>
      <c r="M336" s="66">
        <f t="shared" si="531"/>
        <v>0</v>
      </c>
      <c r="N336" s="66">
        <f t="shared" si="531"/>
        <v>0</v>
      </c>
      <c r="O336" s="66">
        <f t="shared" ref="O336:AB336" si="532">O337+O340</f>
        <v>0</v>
      </c>
      <c r="P336" s="66">
        <f t="shared" si="532"/>
        <v>53440</v>
      </c>
      <c r="Q336" s="66">
        <f t="shared" si="532"/>
        <v>69</v>
      </c>
      <c r="R336" s="66">
        <f t="shared" si="532"/>
        <v>0</v>
      </c>
      <c r="S336" s="66">
        <f t="shared" si="532"/>
        <v>69</v>
      </c>
      <c r="T336" s="66">
        <f t="shared" si="532"/>
        <v>0</v>
      </c>
      <c r="U336" s="66">
        <f t="shared" si="532"/>
        <v>0</v>
      </c>
      <c r="V336" s="66">
        <f t="shared" si="532"/>
        <v>53371</v>
      </c>
      <c r="W336" s="66">
        <f t="shared" si="532"/>
        <v>53371</v>
      </c>
      <c r="X336" s="66">
        <f t="shared" si="532"/>
        <v>0</v>
      </c>
      <c r="Y336" s="66">
        <f t="shared" si="532"/>
        <v>53371</v>
      </c>
      <c r="Z336" s="66">
        <f t="shared" si="532"/>
        <v>0</v>
      </c>
      <c r="AA336" s="66">
        <f t="shared" si="532"/>
        <v>0</v>
      </c>
      <c r="AB336" s="66">
        <f t="shared" si="532"/>
        <v>0</v>
      </c>
      <c r="AC336" s="103">
        <f t="shared" si="471"/>
        <v>50.968535703726317</v>
      </c>
      <c r="AD336" s="64"/>
      <c r="AE336" s="67"/>
    </row>
    <row r="337" spans="1:34" ht="44.25" customHeight="1">
      <c r="A337" s="16">
        <v>1</v>
      </c>
      <c r="B337" s="2" t="s">
        <v>346</v>
      </c>
      <c r="C337" s="34">
        <f>C338+C339</f>
        <v>61767</v>
      </c>
      <c r="D337" s="34">
        <f t="shared" ref="D337:N337" si="533">D338+D339</f>
        <v>5615</v>
      </c>
      <c r="E337" s="34">
        <f t="shared" si="533"/>
        <v>0</v>
      </c>
      <c r="F337" s="34">
        <f t="shared" si="533"/>
        <v>5615</v>
      </c>
      <c r="G337" s="34">
        <f t="shared" si="533"/>
        <v>0</v>
      </c>
      <c r="H337" s="34">
        <f t="shared" si="533"/>
        <v>0</v>
      </c>
      <c r="I337" s="34">
        <f t="shared" si="533"/>
        <v>56152</v>
      </c>
      <c r="J337" s="34">
        <f t="shared" si="533"/>
        <v>56152</v>
      </c>
      <c r="K337" s="34">
        <f t="shared" si="533"/>
        <v>0</v>
      </c>
      <c r="L337" s="34">
        <f t="shared" si="533"/>
        <v>56152</v>
      </c>
      <c r="M337" s="34">
        <f t="shared" si="533"/>
        <v>0</v>
      </c>
      <c r="N337" s="34">
        <f t="shared" si="533"/>
        <v>0</v>
      </c>
      <c r="O337" s="34">
        <f t="shared" ref="O337:AB337" si="534">O338+O339</f>
        <v>0</v>
      </c>
      <c r="P337" s="34">
        <f t="shared" si="534"/>
        <v>41338</v>
      </c>
      <c r="Q337" s="34">
        <f t="shared" si="534"/>
        <v>0</v>
      </c>
      <c r="R337" s="34">
        <f t="shared" si="534"/>
        <v>0</v>
      </c>
      <c r="S337" s="34">
        <f t="shared" si="534"/>
        <v>0</v>
      </c>
      <c r="T337" s="34">
        <f t="shared" si="534"/>
        <v>0</v>
      </c>
      <c r="U337" s="34">
        <f t="shared" si="534"/>
        <v>0</v>
      </c>
      <c r="V337" s="34">
        <f t="shared" si="534"/>
        <v>41338</v>
      </c>
      <c r="W337" s="34">
        <f t="shared" si="534"/>
        <v>41338</v>
      </c>
      <c r="X337" s="34">
        <f t="shared" si="534"/>
        <v>0</v>
      </c>
      <c r="Y337" s="34">
        <f t="shared" si="534"/>
        <v>41338</v>
      </c>
      <c r="Z337" s="34">
        <f t="shared" si="534"/>
        <v>0</v>
      </c>
      <c r="AA337" s="34">
        <f t="shared" si="534"/>
        <v>0</v>
      </c>
      <c r="AB337" s="34">
        <f t="shared" si="534"/>
        <v>0</v>
      </c>
      <c r="AC337" s="95">
        <f t="shared" si="471"/>
        <v>66.925704664302941</v>
      </c>
      <c r="AD337" s="16"/>
      <c r="AE337" s="44"/>
      <c r="AG337" s="57"/>
    </row>
    <row r="338" spans="1:34" ht="51.75" customHeight="1">
      <c r="A338" s="27" t="s">
        <v>331</v>
      </c>
      <c r="B338" s="28" t="s">
        <v>347</v>
      </c>
      <c r="C338" s="39">
        <f t="shared" ref="C338:C339" si="535">D338+I338</f>
        <v>50767</v>
      </c>
      <c r="D338" s="39">
        <f t="shared" ref="D338:D339" si="536">SUM(E338:H338)</f>
        <v>4615</v>
      </c>
      <c r="E338" s="39"/>
      <c r="F338" s="39">
        <v>4615</v>
      </c>
      <c r="G338" s="39"/>
      <c r="H338" s="39"/>
      <c r="I338" s="39">
        <f t="shared" ref="I338:I339" si="537">J338+O338</f>
        <v>46152</v>
      </c>
      <c r="J338" s="39">
        <f t="shared" ref="J338:J339" si="538">SUM(K338:N338)</f>
        <v>46152</v>
      </c>
      <c r="K338" s="39"/>
      <c r="L338" s="39">
        <v>46152</v>
      </c>
      <c r="M338" s="39"/>
      <c r="N338" s="39"/>
      <c r="O338" s="39"/>
      <c r="P338" s="35">
        <f t="shared" ref="P338:P339" si="539">Q338+V338</f>
        <v>41338</v>
      </c>
      <c r="Q338" s="39">
        <f t="shared" ref="Q338:Q339" si="540">R338+S338+T338+U338</f>
        <v>0</v>
      </c>
      <c r="R338" s="39"/>
      <c r="S338" s="39"/>
      <c r="T338" s="39"/>
      <c r="U338" s="39"/>
      <c r="V338" s="39">
        <f t="shared" ref="V338:V339" si="541">W338+AB338</f>
        <v>41338</v>
      </c>
      <c r="W338" s="39">
        <f t="shared" ref="W338:W339" si="542">X338+Y338+Z338+AA338</f>
        <v>41338</v>
      </c>
      <c r="X338" s="39"/>
      <c r="Y338" s="223">
        <v>41338</v>
      </c>
      <c r="Z338" s="39"/>
      <c r="AA338" s="39"/>
      <c r="AB338" s="39"/>
      <c r="AC338" s="95">
        <f t="shared" si="471"/>
        <v>81.426911182461055</v>
      </c>
      <c r="AD338" s="27" t="s">
        <v>277</v>
      </c>
      <c r="AE338" s="52"/>
      <c r="AF338">
        <v>1</v>
      </c>
      <c r="AG338" s="57"/>
      <c r="AH338" s="57">
        <f>49783-Y335</f>
        <v>-3588</v>
      </c>
    </row>
    <row r="339" spans="1:34" ht="88.5" customHeight="1">
      <c r="A339" s="27" t="s">
        <v>332</v>
      </c>
      <c r="B339" s="28" t="s">
        <v>348</v>
      </c>
      <c r="C339" s="39">
        <f t="shared" si="535"/>
        <v>11000</v>
      </c>
      <c r="D339" s="39">
        <f t="shared" si="536"/>
        <v>1000</v>
      </c>
      <c r="E339" s="39"/>
      <c r="F339" s="39">
        <v>1000</v>
      </c>
      <c r="G339" s="39"/>
      <c r="H339" s="39"/>
      <c r="I339" s="39">
        <f t="shared" si="537"/>
        <v>10000</v>
      </c>
      <c r="J339" s="39">
        <f t="shared" si="538"/>
        <v>10000</v>
      </c>
      <c r="K339" s="39"/>
      <c r="L339" s="39">
        <v>10000</v>
      </c>
      <c r="M339" s="39"/>
      <c r="N339" s="39"/>
      <c r="O339" s="39"/>
      <c r="P339" s="35">
        <f t="shared" si="539"/>
        <v>0</v>
      </c>
      <c r="Q339" s="39">
        <f t="shared" si="540"/>
        <v>0</v>
      </c>
      <c r="R339" s="39"/>
      <c r="S339" s="39"/>
      <c r="T339" s="39"/>
      <c r="U339" s="39"/>
      <c r="V339" s="39">
        <f t="shared" si="541"/>
        <v>0</v>
      </c>
      <c r="W339" s="39">
        <f t="shared" si="542"/>
        <v>0</v>
      </c>
      <c r="X339" s="39"/>
      <c r="Y339" s="39"/>
      <c r="Z339" s="39"/>
      <c r="AA339" s="39"/>
      <c r="AB339" s="39"/>
      <c r="AC339" s="95">
        <f t="shared" si="471"/>
        <v>0</v>
      </c>
      <c r="AD339" s="27" t="s">
        <v>277</v>
      </c>
      <c r="AE339" s="52"/>
      <c r="AF339">
        <v>1</v>
      </c>
      <c r="AG339" s="57"/>
      <c r="AH339" s="57"/>
    </row>
    <row r="340" spans="1:34" ht="44.25" customHeight="1">
      <c r="A340" s="16">
        <v>2</v>
      </c>
      <c r="B340" s="2" t="s">
        <v>349</v>
      </c>
      <c r="C340" s="34">
        <f>C341+C345</f>
        <v>43082</v>
      </c>
      <c r="D340" s="34">
        <f t="shared" ref="D340:L340" si="543">D341+D345</f>
        <v>3917</v>
      </c>
      <c r="E340" s="34">
        <f t="shared" si="543"/>
        <v>0</v>
      </c>
      <c r="F340" s="34">
        <f t="shared" si="543"/>
        <v>3917</v>
      </c>
      <c r="G340" s="34">
        <f t="shared" si="543"/>
        <v>0</v>
      </c>
      <c r="H340" s="34">
        <f t="shared" si="543"/>
        <v>0</v>
      </c>
      <c r="I340" s="34">
        <f t="shared" si="543"/>
        <v>39165</v>
      </c>
      <c r="J340" s="34">
        <f t="shared" si="543"/>
        <v>39165</v>
      </c>
      <c r="K340" s="34">
        <f t="shared" si="543"/>
        <v>0</v>
      </c>
      <c r="L340" s="34">
        <f t="shared" si="543"/>
        <v>39165</v>
      </c>
      <c r="M340" s="34">
        <f t="shared" ref="M340:AB340" si="544">M341+M345</f>
        <v>0</v>
      </c>
      <c r="N340" s="34">
        <f t="shared" si="544"/>
        <v>0</v>
      </c>
      <c r="O340" s="34">
        <f t="shared" si="544"/>
        <v>0</v>
      </c>
      <c r="P340" s="34">
        <f t="shared" si="544"/>
        <v>12102</v>
      </c>
      <c r="Q340" s="34">
        <f t="shared" si="544"/>
        <v>69</v>
      </c>
      <c r="R340" s="34">
        <f t="shared" si="544"/>
        <v>0</v>
      </c>
      <c r="S340" s="34">
        <f t="shared" si="544"/>
        <v>69</v>
      </c>
      <c r="T340" s="34">
        <f t="shared" si="544"/>
        <v>0</v>
      </c>
      <c r="U340" s="34">
        <f t="shared" si="544"/>
        <v>0</v>
      </c>
      <c r="V340" s="34">
        <f t="shared" si="544"/>
        <v>12033</v>
      </c>
      <c r="W340" s="34">
        <f t="shared" si="544"/>
        <v>12033</v>
      </c>
      <c r="X340" s="34">
        <f t="shared" si="544"/>
        <v>0</v>
      </c>
      <c r="Y340" s="34">
        <f t="shared" si="544"/>
        <v>12033</v>
      </c>
      <c r="Z340" s="34">
        <f t="shared" si="544"/>
        <v>0</v>
      </c>
      <c r="AA340" s="34">
        <f t="shared" si="544"/>
        <v>0</v>
      </c>
      <c r="AB340" s="34">
        <f t="shared" si="544"/>
        <v>0</v>
      </c>
      <c r="AC340" s="95">
        <f t="shared" si="471"/>
        <v>28.090617891462795</v>
      </c>
      <c r="AD340" s="16"/>
      <c r="AE340" s="44"/>
    </row>
    <row r="341" spans="1:34" ht="44.25" customHeight="1">
      <c r="A341" s="27" t="s">
        <v>350</v>
      </c>
      <c r="B341" s="28" t="s">
        <v>351</v>
      </c>
      <c r="C341" s="39">
        <f>C342+C343+C344</f>
        <v>38055</v>
      </c>
      <c r="D341" s="39">
        <f t="shared" ref="D341:L341" si="545">D342+D343+D344</f>
        <v>3460</v>
      </c>
      <c r="E341" s="39">
        <f t="shared" si="545"/>
        <v>0</v>
      </c>
      <c r="F341" s="39">
        <f t="shared" si="545"/>
        <v>3460</v>
      </c>
      <c r="G341" s="39">
        <f t="shared" si="545"/>
        <v>0</v>
      </c>
      <c r="H341" s="39">
        <f t="shared" si="545"/>
        <v>0</v>
      </c>
      <c r="I341" s="39">
        <f t="shared" si="545"/>
        <v>34595</v>
      </c>
      <c r="J341" s="39">
        <f t="shared" si="545"/>
        <v>34595</v>
      </c>
      <c r="K341" s="39">
        <f t="shared" si="545"/>
        <v>0</v>
      </c>
      <c r="L341" s="39">
        <f t="shared" si="545"/>
        <v>34595</v>
      </c>
      <c r="M341" s="39">
        <f t="shared" ref="M341:AB341" si="546">M342+M343+M344</f>
        <v>0</v>
      </c>
      <c r="N341" s="39">
        <f t="shared" si="546"/>
        <v>0</v>
      </c>
      <c r="O341" s="39">
        <f t="shared" si="546"/>
        <v>0</v>
      </c>
      <c r="P341" s="39">
        <f t="shared" si="546"/>
        <v>12102</v>
      </c>
      <c r="Q341" s="39">
        <f t="shared" si="546"/>
        <v>69</v>
      </c>
      <c r="R341" s="39">
        <f t="shared" si="546"/>
        <v>0</v>
      </c>
      <c r="S341" s="39">
        <f t="shared" si="546"/>
        <v>69</v>
      </c>
      <c r="T341" s="39">
        <f t="shared" si="546"/>
        <v>0</v>
      </c>
      <c r="U341" s="39">
        <f t="shared" si="546"/>
        <v>0</v>
      </c>
      <c r="V341" s="39">
        <f t="shared" si="546"/>
        <v>12033</v>
      </c>
      <c r="W341" s="39">
        <f t="shared" si="546"/>
        <v>12033</v>
      </c>
      <c r="X341" s="39">
        <f t="shared" si="546"/>
        <v>0</v>
      </c>
      <c r="Y341" s="39">
        <f t="shared" si="546"/>
        <v>12033</v>
      </c>
      <c r="Z341" s="39">
        <f t="shared" si="546"/>
        <v>0</v>
      </c>
      <c r="AA341" s="39">
        <f t="shared" si="546"/>
        <v>0</v>
      </c>
      <c r="AB341" s="39">
        <f t="shared" si="546"/>
        <v>0</v>
      </c>
      <c r="AC341" s="95">
        <f t="shared" si="471"/>
        <v>31.801340165549863</v>
      </c>
      <c r="AD341" s="27"/>
      <c r="AE341" s="52"/>
    </row>
    <row r="342" spans="1:34" ht="44.25" customHeight="1">
      <c r="A342" s="30"/>
      <c r="B342" s="18" t="s">
        <v>352</v>
      </c>
      <c r="C342" s="36">
        <f t="shared" ref="C342:C344" si="547">D342+I342</f>
        <v>16585</v>
      </c>
      <c r="D342" s="36">
        <f t="shared" ref="D342:D344" si="548">SUM(E342:H342)</f>
        <v>1507</v>
      </c>
      <c r="E342" s="36"/>
      <c r="F342" s="36">
        <v>1507</v>
      </c>
      <c r="G342" s="36"/>
      <c r="H342" s="36"/>
      <c r="I342" s="36">
        <f t="shared" ref="I342:I344" si="549">J342+O342</f>
        <v>15078</v>
      </c>
      <c r="J342" s="36">
        <f t="shared" ref="J342:J344" si="550">SUM(K342:N342)</f>
        <v>15078</v>
      </c>
      <c r="K342" s="36"/>
      <c r="L342" s="36">
        <v>15078</v>
      </c>
      <c r="M342" s="36"/>
      <c r="N342" s="36"/>
      <c r="O342" s="36"/>
      <c r="P342" s="36">
        <f t="shared" ref="P342:P344" si="551">Q342+V342</f>
        <v>5946</v>
      </c>
      <c r="Q342" s="36">
        <f t="shared" ref="Q342:Q344" si="552">R342+S342+T342+U342</f>
        <v>69</v>
      </c>
      <c r="R342" s="36"/>
      <c r="S342" s="284">
        <v>69</v>
      </c>
      <c r="T342" s="36"/>
      <c r="U342" s="36"/>
      <c r="V342" s="36">
        <f t="shared" ref="V342:V344" si="553">W342+AB342</f>
        <v>5877</v>
      </c>
      <c r="W342" s="36">
        <f t="shared" ref="W342:W344" si="554">X342+Y342+Z342+AA342</f>
        <v>5877</v>
      </c>
      <c r="X342" s="36"/>
      <c r="Y342" s="224">
        <v>5877</v>
      </c>
      <c r="Z342" s="36"/>
      <c r="AA342" s="36"/>
      <c r="AB342" s="36"/>
      <c r="AC342" s="95">
        <f t="shared" si="471"/>
        <v>35.851673198673502</v>
      </c>
      <c r="AD342" s="30" t="s">
        <v>356</v>
      </c>
      <c r="AE342" s="47"/>
      <c r="AF342">
        <v>1</v>
      </c>
    </row>
    <row r="343" spans="1:34" ht="44.25" customHeight="1">
      <c r="A343" s="30"/>
      <c r="B343" s="18" t="s">
        <v>352</v>
      </c>
      <c r="C343" s="36">
        <f t="shared" si="547"/>
        <v>3790</v>
      </c>
      <c r="D343" s="36">
        <f t="shared" si="548"/>
        <v>345</v>
      </c>
      <c r="E343" s="36"/>
      <c r="F343" s="36">
        <v>345</v>
      </c>
      <c r="G343" s="36"/>
      <c r="H343" s="36"/>
      <c r="I343" s="36">
        <f t="shared" si="549"/>
        <v>3445</v>
      </c>
      <c r="J343" s="36">
        <f t="shared" si="550"/>
        <v>3445</v>
      </c>
      <c r="K343" s="36"/>
      <c r="L343" s="36">
        <v>3445</v>
      </c>
      <c r="M343" s="36"/>
      <c r="N343" s="36"/>
      <c r="O343" s="36"/>
      <c r="P343" s="36">
        <f t="shared" si="551"/>
        <v>269</v>
      </c>
      <c r="Q343" s="36">
        <f t="shared" si="552"/>
        <v>0</v>
      </c>
      <c r="R343" s="36"/>
      <c r="S343" s="36"/>
      <c r="T343" s="36"/>
      <c r="U343" s="36"/>
      <c r="V343" s="36">
        <f t="shared" si="553"/>
        <v>269</v>
      </c>
      <c r="W343" s="36">
        <f t="shared" si="554"/>
        <v>269</v>
      </c>
      <c r="X343" s="36"/>
      <c r="Y343" s="224">
        <v>269</v>
      </c>
      <c r="Z343" s="36"/>
      <c r="AA343" s="36"/>
      <c r="AB343" s="36"/>
      <c r="AC343" s="95">
        <f t="shared" si="471"/>
        <v>7.0976253298153029</v>
      </c>
      <c r="AD343" s="30" t="s">
        <v>357</v>
      </c>
      <c r="AE343" s="47"/>
      <c r="AF343">
        <v>1</v>
      </c>
    </row>
    <row r="344" spans="1:34" ht="58.5" customHeight="1">
      <c r="A344" s="30"/>
      <c r="B344" s="18" t="s">
        <v>352</v>
      </c>
      <c r="C344" s="36">
        <f t="shared" si="547"/>
        <v>17680</v>
      </c>
      <c r="D344" s="36">
        <f t="shared" si="548"/>
        <v>1608</v>
      </c>
      <c r="E344" s="36"/>
      <c r="F344" s="36">
        <v>1608</v>
      </c>
      <c r="G344" s="36"/>
      <c r="H344" s="36"/>
      <c r="I344" s="36">
        <f t="shared" si="549"/>
        <v>16072</v>
      </c>
      <c r="J344" s="36">
        <f t="shared" si="550"/>
        <v>16072</v>
      </c>
      <c r="K344" s="36"/>
      <c r="L344" s="36">
        <v>16072</v>
      </c>
      <c r="M344" s="36"/>
      <c r="N344" s="36"/>
      <c r="O344" s="36"/>
      <c r="P344" s="36">
        <f t="shared" si="551"/>
        <v>5887</v>
      </c>
      <c r="Q344" s="36">
        <f t="shared" si="552"/>
        <v>0</v>
      </c>
      <c r="R344" s="36"/>
      <c r="S344" s="36"/>
      <c r="T344" s="36"/>
      <c r="U344" s="36"/>
      <c r="V344" s="36">
        <f t="shared" si="553"/>
        <v>5887</v>
      </c>
      <c r="W344" s="36">
        <f t="shared" si="554"/>
        <v>5887</v>
      </c>
      <c r="X344" s="36"/>
      <c r="Y344" s="224">
        <v>5887</v>
      </c>
      <c r="Z344" s="36"/>
      <c r="AA344" s="36"/>
      <c r="AB344" s="36"/>
      <c r="AC344" s="95">
        <f t="shared" si="471"/>
        <v>33.297511312217196</v>
      </c>
      <c r="AD344" s="30" t="s">
        <v>358</v>
      </c>
      <c r="AE344" s="47"/>
      <c r="AF344">
        <v>1</v>
      </c>
    </row>
    <row r="345" spans="1:34" ht="44.25" customHeight="1">
      <c r="A345" s="27" t="s">
        <v>353</v>
      </c>
      <c r="B345" s="28" t="s">
        <v>354</v>
      </c>
      <c r="C345" s="39">
        <f>C346</f>
        <v>5027</v>
      </c>
      <c r="D345" s="39">
        <f t="shared" ref="D345:AB345" si="555">D346</f>
        <v>457</v>
      </c>
      <c r="E345" s="39">
        <f t="shared" si="555"/>
        <v>0</v>
      </c>
      <c r="F345" s="39">
        <f t="shared" si="555"/>
        <v>457</v>
      </c>
      <c r="G345" s="39">
        <f t="shared" si="555"/>
        <v>0</v>
      </c>
      <c r="H345" s="39">
        <f t="shared" si="555"/>
        <v>0</v>
      </c>
      <c r="I345" s="39">
        <f t="shared" si="555"/>
        <v>4570</v>
      </c>
      <c r="J345" s="39">
        <f t="shared" si="555"/>
        <v>4570</v>
      </c>
      <c r="K345" s="39">
        <f t="shared" si="555"/>
        <v>0</v>
      </c>
      <c r="L345" s="39">
        <f t="shared" si="555"/>
        <v>4570</v>
      </c>
      <c r="M345" s="39">
        <f t="shared" si="555"/>
        <v>0</v>
      </c>
      <c r="N345" s="39">
        <f t="shared" si="555"/>
        <v>0</v>
      </c>
      <c r="O345" s="39">
        <f t="shared" si="555"/>
        <v>0</v>
      </c>
      <c r="P345" s="39">
        <f t="shared" si="555"/>
        <v>0</v>
      </c>
      <c r="Q345" s="39">
        <f t="shared" si="555"/>
        <v>0</v>
      </c>
      <c r="R345" s="39">
        <f t="shared" si="555"/>
        <v>0</v>
      </c>
      <c r="S345" s="39">
        <f t="shared" si="555"/>
        <v>0</v>
      </c>
      <c r="T345" s="39">
        <f t="shared" si="555"/>
        <v>0</v>
      </c>
      <c r="U345" s="39">
        <f t="shared" si="555"/>
        <v>0</v>
      </c>
      <c r="V345" s="39">
        <f t="shared" si="555"/>
        <v>0</v>
      </c>
      <c r="W345" s="39">
        <f t="shared" si="555"/>
        <v>0</v>
      </c>
      <c r="X345" s="39">
        <f t="shared" si="555"/>
        <v>0</v>
      </c>
      <c r="Y345" s="39">
        <f t="shared" si="555"/>
        <v>0</v>
      </c>
      <c r="Z345" s="39">
        <f t="shared" si="555"/>
        <v>0</v>
      </c>
      <c r="AA345" s="39">
        <f t="shared" si="555"/>
        <v>0</v>
      </c>
      <c r="AB345" s="39">
        <f t="shared" si="555"/>
        <v>0</v>
      </c>
      <c r="AC345" s="95">
        <f t="shared" si="471"/>
        <v>0</v>
      </c>
      <c r="AD345" s="27"/>
      <c r="AE345" s="52"/>
    </row>
    <row r="346" spans="1:34" ht="86.25" customHeight="1">
      <c r="A346" s="30"/>
      <c r="B346" s="18" t="s">
        <v>355</v>
      </c>
      <c r="C346" s="36">
        <f t="shared" ref="C346" si="556">D346+I346</f>
        <v>5027</v>
      </c>
      <c r="D346" s="36">
        <f t="shared" ref="D346" si="557">SUM(E346:H346)</f>
        <v>457</v>
      </c>
      <c r="E346" s="36"/>
      <c r="F346" s="36">
        <v>457</v>
      </c>
      <c r="G346" s="36"/>
      <c r="H346" s="36"/>
      <c r="I346" s="36">
        <f t="shared" ref="I346" si="558">J346+O346</f>
        <v>4570</v>
      </c>
      <c r="J346" s="36">
        <f t="shared" ref="J346" si="559">SUM(K346:N346)</f>
        <v>4570</v>
      </c>
      <c r="K346" s="36"/>
      <c r="L346" s="36">
        <v>4570</v>
      </c>
      <c r="M346" s="36"/>
      <c r="N346" s="36"/>
      <c r="O346" s="36"/>
      <c r="P346" s="36">
        <f t="shared" ref="P346" si="560">Q346+V346</f>
        <v>0</v>
      </c>
      <c r="Q346" s="36">
        <f t="shared" ref="Q346" si="561">R346+S346+T346+U346</f>
        <v>0</v>
      </c>
      <c r="R346" s="36"/>
      <c r="S346" s="36"/>
      <c r="T346" s="36"/>
      <c r="U346" s="36"/>
      <c r="V346" s="39">
        <f t="shared" ref="V346" si="562">W346+AB346</f>
        <v>0</v>
      </c>
      <c r="W346" s="39">
        <f t="shared" ref="W346" si="563">X346+Y346+Z346+AA346</f>
        <v>0</v>
      </c>
      <c r="X346" s="36"/>
      <c r="Y346" s="36"/>
      <c r="Z346" s="36"/>
      <c r="AA346" s="36"/>
      <c r="AB346" s="36"/>
      <c r="AC346" s="95">
        <f t="shared" si="471"/>
        <v>0</v>
      </c>
      <c r="AD346" s="30" t="s">
        <v>447</v>
      </c>
      <c r="AE346" s="47"/>
      <c r="AF346">
        <v>1</v>
      </c>
    </row>
    <row r="347" spans="1:34" ht="63" customHeight="1">
      <c r="A347" s="64" t="s">
        <v>21</v>
      </c>
      <c r="B347" s="65" t="s">
        <v>246</v>
      </c>
      <c r="C347" s="66">
        <f>C348+C354+C360+C365+C367</f>
        <v>51304.060853432282</v>
      </c>
      <c r="D347" s="66">
        <f t="shared" ref="D347:M347" si="564">D348+D354+D360+D365+D367</f>
        <v>4663.6935064935069</v>
      </c>
      <c r="E347" s="66">
        <f t="shared" si="564"/>
        <v>0</v>
      </c>
      <c r="F347" s="66">
        <f t="shared" si="564"/>
        <v>4663.6935064935069</v>
      </c>
      <c r="G347" s="66">
        <f t="shared" si="564"/>
        <v>0</v>
      </c>
      <c r="H347" s="66">
        <f t="shared" si="564"/>
        <v>0</v>
      </c>
      <c r="I347" s="66">
        <f t="shared" si="564"/>
        <v>46640.36734693878</v>
      </c>
      <c r="J347" s="66">
        <f t="shared" si="564"/>
        <v>46640.36734693878</v>
      </c>
      <c r="K347" s="66">
        <f t="shared" si="564"/>
        <v>0</v>
      </c>
      <c r="L347" s="66">
        <f t="shared" si="564"/>
        <v>0</v>
      </c>
      <c r="M347" s="66">
        <f t="shared" si="564"/>
        <v>46640.36734693878</v>
      </c>
      <c r="N347" s="66">
        <f t="shared" ref="N347:AB347" si="565">N348+N354+N360+N365+N367</f>
        <v>0</v>
      </c>
      <c r="O347" s="66">
        <f t="shared" si="565"/>
        <v>0</v>
      </c>
      <c r="P347" s="66">
        <f>Q347+V347</f>
        <v>6389</v>
      </c>
      <c r="Q347" s="66">
        <f t="shared" si="565"/>
        <v>361</v>
      </c>
      <c r="R347" s="66">
        <f t="shared" si="565"/>
        <v>0</v>
      </c>
      <c r="S347" s="66">
        <f t="shared" si="565"/>
        <v>361</v>
      </c>
      <c r="T347" s="66">
        <f t="shared" si="565"/>
        <v>0</v>
      </c>
      <c r="U347" s="66">
        <f t="shared" si="565"/>
        <v>0</v>
      </c>
      <c r="V347" s="66">
        <v>6028</v>
      </c>
      <c r="W347" s="66">
        <v>6028</v>
      </c>
      <c r="X347" s="66">
        <f t="shared" si="565"/>
        <v>0</v>
      </c>
      <c r="Y347" s="66">
        <f t="shared" si="565"/>
        <v>0</v>
      </c>
      <c r="Z347" s="66">
        <v>6028</v>
      </c>
      <c r="AA347" s="66">
        <f t="shared" si="565"/>
        <v>0</v>
      </c>
      <c r="AB347" s="66">
        <f t="shared" si="565"/>
        <v>0</v>
      </c>
      <c r="AC347" s="104">
        <f t="shared" si="471"/>
        <v>12.453205250657213</v>
      </c>
      <c r="AD347" s="64"/>
      <c r="AE347" s="67"/>
    </row>
    <row r="348" spans="1:34" ht="63" customHeight="1">
      <c r="A348" s="16">
        <v>1</v>
      </c>
      <c r="B348" s="2" t="s">
        <v>359</v>
      </c>
      <c r="C348" s="34">
        <f t="shared" ref="C348" si="566">SUM(C349:C353)</f>
        <v>13993</v>
      </c>
      <c r="D348" s="34">
        <f t="shared" ref="D348:M348" si="567">SUM(D349:D353)</f>
        <v>1272</v>
      </c>
      <c r="E348" s="34">
        <f t="shared" si="567"/>
        <v>0</v>
      </c>
      <c r="F348" s="34">
        <f t="shared" si="567"/>
        <v>1272</v>
      </c>
      <c r="G348" s="34">
        <f t="shared" si="567"/>
        <v>0</v>
      </c>
      <c r="H348" s="34">
        <f t="shared" si="567"/>
        <v>0</v>
      </c>
      <c r="I348" s="34">
        <f t="shared" si="567"/>
        <v>12721</v>
      </c>
      <c r="J348" s="34">
        <f t="shared" si="567"/>
        <v>12721</v>
      </c>
      <c r="K348" s="34">
        <f t="shared" si="567"/>
        <v>0</v>
      </c>
      <c r="L348" s="34">
        <f t="shared" si="567"/>
        <v>0</v>
      </c>
      <c r="M348" s="34">
        <f t="shared" si="567"/>
        <v>12721</v>
      </c>
      <c r="N348" s="34">
        <f t="shared" ref="N348:AB348" si="568">SUM(N349:N353)</f>
        <v>0</v>
      </c>
      <c r="O348" s="34">
        <f t="shared" si="568"/>
        <v>0</v>
      </c>
      <c r="P348" s="34">
        <f t="shared" si="568"/>
        <v>678</v>
      </c>
      <c r="Q348" s="34">
        <f t="shared" si="568"/>
        <v>0</v>
      </c>
      <c r="R348" s="34">
        <f t="shared" si="568"/>
        <v>0</v>
      </c>
      <c r="S348" s="34">
        <f t="shared" si="568"/>
        <v>0</v>
      </c>
      <c r="T348" s="34">
        <f t="shared" si="568"/>
        <v>0</v>
      </c>
      <c r="U348" s="34">
        <f t="shared" si="568"/>
        <v>0</v>
      </c>
      <c r="V348" s="34">
        <f t="shared" si="568"/>
        <v>678</v>
      </c>
      <c r="W348" s="34">
        <f t="shared" si="568"/>
        <v>678</v>
      </c>
      <c r="X348" s="34">
        <f t="shared" si="568"/>
        <v>0</v>
      </c>
      <c r="Y348" s="34">
        <f t="shared" si="568"/>
        <v>0</v>
      </c>
      <c r="Z348" s="34">
        <f t="shared" si="568"/>
        <v>678</v>
      </c>
      <c r="AA348" s="34">
        <f t="shared" si="568"/>
        <v>0</v>
      </c>
      <c r="AB348" s="34">
        <f t="shared" si="568"/>
        <v>0</v>
      </c>
      <c r="AC348" s="95">
        <f t="shared" si="471"/>
        <v>4.8452797827485172</v>
      </c>
      <c r="AD348" s="16"/>
      <c r="AE348" s="44"/>
    </row>
    <row r="349" spans="1:34" ht="63" customHeight="1">
      <c r="A349" s="12"/>
      <c r="B349" s="18" t="s">
        <v>368</v>
      </c>
      <c r="C349" s="36">
        <f t="shared" ref="C349:C353" si="569">D349+I349</f>
        <v>7052</v>
      </c>
      <c r="D349" s="36">
        <f t="shared" ref="D349:D353" si="570">SUM(E349:H349)</f>
        <v>641</v>
      </c>
      <c r="E349" s="36"/>
      <c r="F349" s="36">
        <v>641</v>
      </c>
      <c r="G349" s="36"/>
      <c r="H349" s="36"/>
      <c r="I349" s="36">
        <f t="shared" ref="I349:I353" si="571">J349+O349</f>
        <v>6411</v>
      </c>
      <c r="J349" s="36">
        <f t="shared" ref="J349:J353" si="572">SUM(K349:N349)</f>
        <v>6411</v>
      </c>
      <c r="K349" s="36"/>
      <c r="L349" s="36"/>
      <c r="M349" s="36">
        <v>6411</v>
      </c>
      <c r="N349" s="36"/>
      <c r="O349" s="36"/>
      <c r="P349" s="36">
        <f t="shared" ref="P349:P353" si="573">Q349+V349</f>
        <v>0</v>
      </c>
      <c r="Q349" s="36">
        <f t="shared" ref="Q349:Q353" si="574">R349+S349+T349+U349</f>
        <v>0</v>
      </c>
      <c r="R349" s="36"/>
      <c r="S349" s="36"/>
      <c r="T349" s="36"/>
      <c r="U349" s="36"/>
      <c r="V349" s="36">
        <f t="shared" ref="V349:V353" si="575">W349+AB349</f>
        <v>0</v>
      </c>
      <c r="W349" s="36">
        <f t="shared" ref="W349:W353" si="576">X349+Y349+Z349+AA349</f>
        <v>0</v>
      </c>
      <c r="X349" s="36"/>
      <c r="Y349" s="36"/>
      <c r="Z349" s="36"/>
      <c r="AA349" s="36"/>
      <c r="AB349" s="36"/>
      <c r="AC349" s="95">
        <f t="shared" si="471"/>
        <v>0</v>
      </c>
      <c r="AD349" s="30" t="s">
        <v>277</v>
      </c>
      <c r="AE349" s="47"/>
      <c r="AF349">
        <v>1</v>
      </c>
      <c r="AG349" s="57">
        <f>AG348-Z347</f>
        <v>-6028</v>
      </c>
    </row>
    <row r="350" spans="1:34" ht="63" customHeight="1">
      <c r="A350" s="12"/>
      <c r="B350" s="18" t="s">
        <v>369</v>
      </c>
      <c r="C350" s="36">
        <f t="shared" si="569"/>
        <v>2937</v>
      </c>
      <c r="D350" s="36">
        <f t="shared" si="570"/>
        <v>267</v>
      </c>
      <c r="E350" s="36"/>
      <c r="F350" s="36">
        <v>267</v>
      </c>
      <c r="G350" s="36"/>
      <c r="H350" s="36"/>
      <c r="I350" s="36">
        <f t="shared" si="571"/>
        <v>2670</v>
      </c>
      <c r="J350" s="36">
        <f t="shared" si="572"/>
        <v>2670</v>
      </c>
      <c r="K350" s="36"/>
      <c r="L350" s="36"/>
      <c r="M350" s="36">
        <v>2670</v>
      </c>
      <c r="N350" s="36"/>
      <c r="O350" s="36"/>
      <c r="P350" s="36">
        <f t="shared" si="573"/>
        <v>678</v>
      </c>
      <c r="Q350" s="36">
        <f t="shared" si="574"/>
        <v>0</v>
      </c>
      <c r="R350" s="36"/>
      <c r="S350" s="36"/>
      <c r="T350" s="36"/>
      <c r="U350" s="36"/>
      <c r="V350" s="36">
        <f t="shared" si="575"/>
        <v>678</v>
      </c>
      <c r="W350" s="36">
        <f t="shared" si="576"/>
        <v>678</v>
      </c>
      <c r="X350" s="36"/>
      <c r="Y350" s="36"/>
      <c r="Z350" s="36">
        <v>678</v>
      </c>
      <c r="AA350" s="36"/>
      <c r="AB350" s="36"/>
      <c r="AC350" s="95">
        <f t="shared" si="471"/>
        <v>23.084780388151174</v>
      </c>
      <c r="AD350" s="30" t="s">
        <v>400</v>
      </c>
      <c r="AE350" s="47"/>
      <c r="AF350">
        <v>1</v>
      </c>
    </row>
    <row r="351" spans="1:34" ht="63" customHeight="1">
      <c r="A351" s="12"/>
      <c r="B351" s="18" t="s">
        <v>370</v>
      </c>
      <c r="C351" s="36">
        <f t="shared" si="569"/>
        <v>1825</v>
      </c>
      <c r="D351" s="36">
        <f t="shared" si="570"/>
        <v>166</v>
      </c>
      <c r="E351" s="36"/>
      <c r="F351" s="36">
        <v>166</v>
      </c>
      <c r="G351" s="36"/>
      <c r="H351" s="36"/>
      <c r="I351" s="36">
        <f t="shared" si="571"/>
        <v>1659</v>
      </c>
      <c r="J351" s="36">
        <f t="shared" si="572"/>
        <v>1659</v>
      </c>
      <c r="K351" s="36"/>
      <c r="L351" s="36"/>
      <c r="M351" s="36">
        <v>1659</v>
      </c>
      <c r="N351" s="36"/>
      <c r="O351" s="36"/>
      <c r="P351" s="36">
        <f t="shared" si="573"/>
        <v>0</v>
      </c>
      <c r="Q351" s="36">
        <f t="shared" si="574"/>
        <v>0</v>
      </c>
      <c r="R351" s="36"/>
      <c r="S351" s="36"/>
      <c r="T351" s="36"/>
      <c r="U351" s="36"/>
      <c r="V351" s="36">
        <f t="shared" si="575"/>
        <v>0</v>
      </c>
      <c r="W351" s="36">
        <f t="shared" si="576"/>
        <v>0</v>
      </c>
      <c r="X351" s="36"/>
      <c r="Y351" s="36"/>
      <c r="Z351" s="36"/>
      <c r="AA351" s="36"/>
      <c r="AB351" s="36"/>
      <c r="AC351" s="95">
        <f t="shared" si="471"/>
        <v>0</v>
      </c>
      <c r="AD351" s="30" t="s">
        <v>382</v>
      </c>
      <c r="AE351" s="47"/>
      <c r="AF351">
        <v>1</v>
      </c>
    </row>
    <row r="352" spans="1:34" ht="63" customHeight="1">
      <c r="A352" s="12"/>
      <c r="B352" s="18" t="s">
        <v>371</v>
      </c>
      <c r="C352" s="36">
        <f t="shared" si="569"/>
        <v>991</v>
      </c>
      <c r="D352" s="36">
        <f t="shared" si="570"/>
        <v>90</v>
      </c>
      <c r="E352" s="36"/>
      <c r="F352" s="36">
        <v>90</v>
      </c>
      <c r="G352" s="36"/>
      <c r="H352" s="36"/>
      <c r="I352" s="36">
        <f t="shared" si="571"/>
        <v>901</v>
      </c>
      <c r="J352" s="36">
        <f t="shared" si="572"/>
        <v>901</v>
      </c>
      <c r="K352" s="36"/>
      <c r="L352" s="36"/>
      <c r="M352" s="36">
        <v>901</v>
      </c>
      <c r="N352" s="36"/>
      <c r="O352" s="36"/>
      <c r="P352" s="36">
        <f t="shared" si="573"/>
        <v>0</v>
      </c>
      <c r="Q352" s="36">
        <f t="shared" si="574"/>
        <v>0</v>
      </c>
      <c r="R352" s="36"/>
      <c r="S352" s="36"/>
      <c r="T352" s="36"/>
      <c r="U352" s="36"/>
      <c r="V352" s="36">
        <f t="shared" si="575"/>
        <v>0</v>
      </c>
      <c r="W352" s="36">
        <f t="shared" si="576"/>
        <v>0</v>
      </c>
      <c r="X352" s="36"/>
      <c r="Y352" s="36"/>
      <c r="Z352" s="36"/>
      <c r="AA352" s="36"/>
      <c r="AB352" s="36"/>
      <c r="AC352" s="95">
        <f t="shared" si="471"/>
        <v>0</v>
      </c>
      <c r="AD352" s="30" t="s">
        <v>383</v>
      </c>
      <c r="AE352" s="47"/>
      <c r="AF352">
        <v>1</v>
      </c>
    </row>
    <row r="353" spans="1:32" ht="63" customHeight="1">
      <c r="A353" s="12"/>
      <c r="B353" s="18" t="s">
        <v>372</v>
      </c>
      <c r="C353" s="36">
        <f t="shared" si="569"/>
        <v>1188</v>
      </c>
      <c r="D353" s="36">
        <f t="shared" si="570"/>
        <v>108</v>
      </c>
      <c r="E353" s="36"/>
      <c r="F353" s="36">
        <v>108</v>
      </c>
      <c r="G353" s="36"/>
      <c r="H353" s="36"/>
      <c r="I353" s="36">
        <f t="shared" si="571"/>
        <v>1080</v>
      </c>
      <c r="J353" s="36">
        <f t="shared" si="572"/>
        <v>1080</v>
      </c>
      <c r="K353" s="36"/>
      <c r="L353" s="36"/>
      <c r="M353" s="36">
        <v>1080</v>
      </c>
      <c r="N353" s="36"/>
      <c r="O353" s="36"/>
      <c r="P353" s="36">
        <f t="shared" si="573"/>
        <v>0</v>
      </c>
      <c r="Q353" s="36">
        <f t="shared" si="574"/>
        <v>0</v>
      </c>
      <c r="R353" s="36"/>
      <c r="S353" s="36"/>
      <c r="T353" s="36"/>
      <c r="U353" s="36"/>
      <c r="V353" s="36">
        <f t="shared" si="575"/>
        <v>0</v>
      </c>
      <c r="W353" s="36">
        <f t="shared" si="576"/>
        <v>0</v>
      </c>
      <c r="X353" s="36"/>
      <c r="Y353" s="36"/>
      <c r="Z353" s="36"/>
      <c r="AA353" s="36"/>
      <c r="AB353" s="36"/>
      <c r="AC353" s="95">
        <f t="shared" si="471"/>
        <v>0</v>
      </c>
      <c r="AD353" s="30" t="s">
        <v>399</v>
      </c>
      <c r="AE353" s="47"/>
      <c r="AF353">
        <v>1</v>
      </c>
    </row>
    <row r="354" spans="1:32" ht="84.75" customHeight="1">
      <c r="A354" s="16">
        <v>2</v>
      </c>
      <c r="B354" s="2" t="s">
        <v>360</v>
      </c>
      <c r="C354" s="34">
        <f>C355</f>
        <v>24708</v>
      </c>
      <c r="D354" s="34">
        <f t="shared" ref="D354:AB354" si="577">D355</f>
        <v>2246</v>
      </c>
      <c r="E354" s="34">
        <f t="shared" si="577"/>
        <v>0</v>
      </c>
      <c r="F354" s="34">
        <f t="shared" si="577"/>
        <v>2246</v>
      </c>
      <c r="G354" s="34">
        <f t="shared" si="577"/>
        <v>0</v>
      </c>
      <c r="H354" s="34">
        <f t="shared" si="577"/>
        <v>0</v>
      </c>
      <c r="I354" s="34">
        <f t="shared" si="577"/>
        <v>22462</v>
      </c>
      <c r="J354" s="34">
        <f t="shared" si="577"/>
        <v>22462</v>
      </c>
      <c r="K354" s="34">
        <f t="shared" si="577"/>
        <v>0</v>
      </c>
      <c r="L354" s="34">
        <f t="shared" si="577"/>
        <v>0</v>
      </c>
      <c r="M354" s="34">
        <f t="shared" si="577"/>
        <v>22462</v>
      </c>
      <c r="N354" s="34">
        <f t="shared" si="577"/>
        <v>0</v>
      </c>
      <c r="O354" s="34">
        <f t="shared" si="577"/>
        <v>0</v>
      </c>
      <c r="P354" s="34">
        <f t="shared" si="577"/>
        <v>1956</v>
      </c>
      <c r="Q354" s="34">
        <f t="shared" si="577"/>
        <v>0</v>
      </c>
      <c r="R354" s="34">
        <f t="shared" si="577"/>
        <v>0</v>
      </c>
      <c r="S354" s="34">
        <f t="shared" si="577"/>
        <v>0</v>
      </c>
      <c r="T354" s="34">
        <f t="shared" si="577"/>
        <v>0</v>
      </c>
      <c r="U354" s="34">
        <f t="shared" si="577"/>
        <v>0</v>
      </c>
      <c r="V354" s="34">
        <f t="shared" si="577"/>
        <v>1956</v>
      </c>
      <c r="W354" s="34">
        <f t="shared" si="577"/>
        <v>1956</v>
      </c>
      <c r="X354" s="34">
        <f t="shared" si="577"/>
        <v>0</v>
      </c>
      <c r="Y354" s="34">
        <f t="shared" si="577"/>
        <v>0</v>
      </c>
      <c r="Z354" s="34">
        <f t="shared" si="577"/>
        <v>1956</v>
      </c>
      <c r="AA354" s="34">
        <f t="shared" si="577"/>
        <v>0</v>
      </c>
      <c r="AB354" s="34">
        <f t="shared" si="577"/>
        <v>0</v>
      </c>
      <c r="AC354" s="95">
        <f t="shared" si="471"/>
        <v>7.9164643030597377</v>
      </c>
      <c r="AD354" s="16"/>
      <c r="AE354" s="44"/>
    </row>
    <row r="355" spans="1:32" ht="63" customHeight="1">
      <c r="A355" s="12"/>
      <c r="B355" s="5" t="s">
        <v>361</v>
      </c>
      <c r="C355" s="35">
        <f t="shared" ref="C355" si="578">SUM(C356:C359)</f>
        <v>24708</v>
      </c>
      <c r="D355" s="35">
        <f t="shared" ref="D355:M355" si="579">SUM(D356:D359)</f>
        <v>2246</v>
      </c>
      <c r="E355" s="35">
        <f t="shared" si="579"/>
        <v>0</v>
      </c>
      <c r="F355" s="35">
        <f t="shared" si="579"/>
        <v>2246</v>
      </c>
      <c r="G355" s="35">
        <f t="shared" si="579"/>
        <v>0</v>
      </c>
      <c r="H355" s="35">
        <f t="shared" si="579"/>
        <v>0</v>
      </c>
      <c r="I355" s="35">
        <f t="shared" si="579"/>
        <v>22462</v>
      </c>
      <c r="J355" s="35">
        <f t="shared" si="579"/>
        <v>22462</v>
      </c>
      <c r="K355" s="35">
        <f t="shared" si="579"/>
        <v>0</v>
      </c>
      <c r="L355" s="35">
        <f t="shared" si="579"/>
        <v>0</v>
      </c>
      <c r="M355" s="35">
        <f t="shared" si="579"/>
        <v>22462</v>
      </c>
      <c r="N355" s="35">
        <f t="shared" ref="N355:AB355" si="580">SUM(N356:N359)</f>
        <v>0</v>
      </c>
      <c r="O355" s="35">
        <f t="shared" si="580"/>
        <v>0</v>
      </c>
      <c r="P355" s="35">
        <f t="shared" si="580"/>
        <v>1956</v>
      </c>
      <c r="Q355" s="39">
        <f t="shared" si="580"/>
        <v>0</v>
      </c>
      <c r="R355" s="39">
        <f t="shared" si="580"/>
        <v>0</v>
      </c>
      <c r="S355" s="39">
        <f t="shared" si="580"/>
        <v>0</v>
      </c>
      <c r="T355" s="39">
        <f t="shared" si="580"/>
        <v>0</v>
      </c>
      <c r="U355" s="39">
        <f t="shared" si="580"/>
        <v>0</v>
      </c>
      <c r="V355" s="39">
        <f t="shared" si="580"/>
        <v>1956</v>
      </c>
      <c r="W355" s="39">
        <f t="shared" si="580"/>
        <v>1956</v>
      </c>
      <c r="X355" s="39">
        <f t="shared" si="580"/>
        <v>0</v>
      </c>
      <c r="Y355" s="39">
        <f t="shared" si="580"/>
        <v>0</v>
      </c>
      <c r="Z355" s="39">
        <f t="shared" si="580"/>
        <v>1956</v>
      </c>
      <c r="AA355" s="39">
        <f t="shared" si="580"/>
        <v>0</v>
      </c>
      <c r="AB355" s="39">
        <f t="shared" si="580"/>
        <v>0</v>
      </c>
      <c r="AC355" s="95">
        <f t="shared" ref="AC355:AC393" si="581">P355/C355*100</f>
        <v>7.9164643030597377</v>
      </c>
      <c r="AD355" s="12"/>
      <c r="AE355" s="45"/>
    </row>
    <row r="356" spans="1:32" ht="63" customHeight="1">
      <c r="A356" s="12"/>
      <c r="B356" s="18" t="s">
        <v>373</v>
      </c>
      <c r="C356" s="36">
        <f t="shared" ref="C356:C359" si="582">D356+I356</f>
        <v>17417</v>
      </c>
      <c r="D356" s="36">
        <f t="shared" ref="D356:D359" si="583">SUM(E356:H356)</f>
        <v>1583</v>
      </c>
      <c r="E356" s="36"/>
      <c r="F356" s="36">
        <v>1583</v>
      </c>
      <c r="G356" s="36"/>
      <c r="H356" s="36"/>
      <c r="I356" s="36">
        <f t="shared" ref="I356:I359" si="584">J356+O356</f>
        <v>15834</v>
      </c>
      <c r="J356" s="36">
        <f t="shared" ref="J356:J359" si="585">SUM(K356:N356)</f>
        <v>15834</v>
      </c>
      <c r="K356" s="36"/>
      <c r="L356" s="36"/>
      <c r="M356" s="36">
        <v>15834</v>
      </c>
      <c r="N356" s="36"/>
      <c r="O356" s="36"/>
      <c r="P356" s="36">
        <f t="shared" ref="P356:P359" si="586">Q356+V356</f>
        <v>1808</v>
      </c>
      <c r="Q356" s="36">
        <f t="shared" ref="Q356:Q359" si="587">R356+S356+T356+U356</f>
        <v>0</v>
      </c>
      <c r="R356" s="36"/>
      <c r="S356" s="36"/>
      <c r="T356" s="36"/>
      <c r="U356" s="36"/>
      <c r="V356" s="36">
        <f t="shared" ref="V356:V359" si="588">W356+AB356</f>
        <v>1808</v>
      </c>
      <c r="W356" s="36">
        <f t="shared" ref="W356:W359" si="589">X356+Y356+Z356+AA356</f>
        <v>1808</v>
      </c>
      <c r="X356" s="36"/>
      <c r="Y356" s="36"/>
      <c r="Z356" s="36">
        <v>1808</v>
      </c>
      <c r="AA356" s="36"/>
      <c r="AB356" s="36"/>
      <c r="AC356" s="95">
        <f t="shared" si="581"/>
        <v>10.380662571051271</v>
      </c>
      <c r="AD356" s="30" t="s">
        <v>277</v>
      </c>
      <c r="AE356" s="47"/>
      <c r="AF356">
        <v>1</v>
      </c>
    </row>
    <row r="357" spans="1:32" ht="63" customHeight="1">
      <c r="A357" s="12"/>
      <c r="B357" s="18" t="s">
        <v>374</v>
      </c>
      <c r="C357" s="36">
        <f t="shared" si="582"/>
        <v>7291</v>
      </c>
      <c r="D357" s="36">
        <f t="shared" si="583"/>
        <v>663</v>
      </c>
      <c r="E357" s="36"/>
      <c r="F357" s="36">
        <v>663</v>
      </c>
      <c r="G357" s="36"/>
      <c r="H357" s="36"/>
      <c r="I357" s="36">
        <f t="shared" si="584"/>
        <v>6628</v>
      </c>
      <c r="J357" s="36">
        <f t="shared" si="585"/>
        <v>6628</v>
      </c>
      <c r="K357" s="36"/>
      <c r="L357" s="36"/>
      <c r="M357" s="36">
        <v>6628</v>
      </c>
      <c r="N357" s="36"/>
      <c r="O357" s="36"/>
      <c r="P357" s="36">
        <f t="shared" si="586"/>
        <v>148</v>
      </c>
      <c r="Q357" s="36">
        <f t="shared" si="587"/>
        <v>0</v>
      </c>
      <c r="R357" s="36"/>
      <c r="S357" s="36"/>
      <c r="T357" s="36"/>
      <c r="U357" s="36"/>
      <c r="V357" s="36">
        <f t="shared" si="588"/>
        <v>148</v>
      </c>
      <c r="W357" s="36">
        <f t="shared" si="589"/>
        <v>148</v>
      </c>
      <c r="X357" s="36"/>
      <c r="Y357" s="36"/>
      <c r="Z357" s="36">
        <v>148</v>
      </c>
      <c r="AA357" s="36"/>
      <c r="AB357" s="36"/>
      <c r="AC357" s="95">
        <f t="shared" si="581"/>
        <v>2.029899876560143</v>
      </c>
      <c r="AD357" s="30" t="s">
        <v>400</v>
      </c>
      <c r="AE357" s="47"/>
      <c r="AF357">
        <v>1</v>
      </c>
    </row>
    <row r="358" spans="1:32" ht="63" customHeight="1">
      <c r="A358" s="12"/>
      <c r="B358" s="18" t="s">
        <v>375</v>
      </c>
      <c r="C358" s="36">
        <f t="shared" si="582"/>
        <v>0</v>
      </c>
      <c r="D358" s="36">
        <f t="shared" si="583"/>
        <v>0</v>
      </c>
      <c r="E358" s="36"/>
      <c r="F358" s="36"/>
      <c r="G358" s="36"/>
      <c r="H358" s="36"/>
      <c r="I358" s="36">
        <f t="shared" si="584"/>
        <v>0</v>
      </c>
      <c r="J358" s="36">
        <f t="shared" si="585"/>
        <v>0</v>
      </c>
      <c r="K358" s="36"/>
      <c r="L358" s="36"/>
      <c r="M358" s="36"/>
      <c r="N358" s="36"/>
      <c r="O358" s="36"/>
      <c r="P358" s="36">
        <f t="shared" si="586"/>
        <v>0</v>
      </c>
      <c r="Q358" s="36">
        <f t="shared" si="587"/>
        <v>0</v>
      </c>
      <c r="R358" s="36"/>
      <c r="S358" s="36"/>
      <c r="T358" s="36"/>
      <c r="U358" s="36"/>
      <c r="V358" s="36">
        <f t="shared" si="588"/>
        <v>0</v>
      </c>
      <c r="W358" s="36">
        <f t="shared" si="589"/>
        <v>0</v>
      </c>
      <c r="X358" s="36"/>
      <c r="Y358" s="36"/>
      <c r="Z358" s="36"/>
      <c r="AA358" s="36"/>
      <c r="AB358" s="36"/>
      <c r="AC358" s="95"/>
      <c r="AD358" s="30" t="s">
        <v>382</v>
      </c>
      <c r="AE358" s="47"/>
      <c r="AF358">
        <v>1</v>
      </c>
    </row>
    <row r="359" spans="1:32" ht="63" customHeight="1">
      <c r="A359" s="12"/>
      <c r="B359" s="18" t="s">
        <v>376</v>
      </c>
      <c r="C359" s="36">
        <f t="shared" si="582"/>
        <v>0</v>
      </c>
      <c r="D359" s="36">
        <f t="shared" si="583"/>
        <v>0</v>
      </c>
      <c r="E359" s="36"/>
      <c r="F359" s="36"/>
      <c r="G359" s="36"/>
      <c r="H359" s="36"/>
      <c r="I359" s="36">
        <f t="shared" si="584"/>
        <v>0</v>
      </c>
      <c r="J359" s="36">
        <f t="shared" si="585"/>
        <v>0</v>
      </c>
      <c r="K359" s="36"/>
      <c r="L359" s="36"/>
      <c r="M359" s="36"/>
      <c r="N359" s="36"/>
      <c r="O359" s="36"/>
      <c r="P359" s="36">
        <f t="shared" si="586"/>
        <v>0</v>
      </c>
      <c r="Q359" s="36">
        <f t="shared" si="587"/>
        <v>0</v>
      </c>
      <c r="R359" s="36"/>
      <c r="S359" s="36"/>
      <c r="T359" s="36"/>
      <c r="U359" s="36"/>
      <c r="V359" s="36">
        <f t="shared" si="588"/>
        <v>0</v>
      </c>
      <c r="W359" s="36">
        <f t="shared" si="589"/>
        <v>0</v>
      </c>
      <c r="X359" s="36"/>
      <c r="Y359" s="36"/>
      <c r="Z359" s="36"/>
      <c r="AA359" s="36"/>
      <c r="AB359" s="36"/>
      <c r="AC359" s="95"/>
      <c r="AD359" s="30" t="s">
        <v>383</v>
      </c>
      <c r="AE359" s="47"/>
      <c r="AF359">
        <v>1</v>
      </c>
    </row>
    <row r="360" spans="1:32" ht="63" customHeight="1">
      <c r="A360" s="16">
        <v>3</v>
      </c>
      <c r="B360" s="2" t="s">
        <v>362</v>
      </c>
      <c r="C360" s="34">
        <f>C361</f>
        <v>6739.0040816326582</v>
      </c>
      <c r="D360" s="34">
        <f t="shared" ref="D360:AB360" si="590">D361</f>
        <v>612.636734693878</v>
      </c>
      <c r="E360" s="34">
        <f t="shared" si="590"/>
        <v>0</v>
      </c>
      <c r="F360" s="34">
        <f t="shared" si="590"/>
        <v>612.636734693878</v>
      </c>
      <c r="G360" s="34">
        <f t="shared" si="590"/>
        <v>0</v>
      </c>
      <c r="H360" s="34">
        <f t="shared" si="590"/>
        <v>0</v>
      </c>
      <c r="I360" s="34">
        <f t="shared" si="590"/>
        <v>6126.3673469387795</v>
      </c>
      <c r="J360" s="34">
        <f t="shared" si="590"/>
        <v>6126.3673469387795</v>
      </c>
      <c r="K360" s="34">
        <f t="shared" si="590"/>
        <v>0</v>
      </c>
      <c r="L360" s="34">
        <f t="shared" si="590"/>
        <v>0</v>
      </c>
      <c r="M360" s="34">
        <f t="shared" si="590"/>
        <v>6126.3673469387795</v>
      </c>
      <c r="N360" s="34">
        <f t="shared" si="590"/>
        <v>0</v>
      </c>
      <c r="O360" s="34">
        <f t="shared" si="590"/>
        <v>0</v>
      </c>
      <c r="P360" s="34">
        <f t="shared" si="590"/>
        <v>2947</v>
      </c>
      <c r="Q360" s="34">
        <f t="shared" si="590"/>
        <v>361</v>
      </c>
      <c r="R360" s="34">
        <f t="shared" si="590"/>
        <v>0</v>
      </c>
      <c r="S360" s="34">
        <f t="shared" si="590"/>
        <v>361</v>
      </c>
      <c r="T360" s="34">
        <f t="shared" si="590"/>
        <v>0</v>
      </c>
      <c r="U360" s="34">
        <f t="shared" si="590"/>
        <v>0</v>
      </c>
      <c r="V360" s="34">
        <f t="shared" si="590"/>
        <v>2586</v>
      </c>
      <c r="W360" s="34">
        <f t="shared" si="590"/>
        <v>2586</v>
      </c>
      <c r="X360" s="34">
        <f t="shared" si="590"/>
        <v>0</v>
      </c>
      <c r="Y360" s="34">
        <f t="shared" si="590"/>
        <v>0</v>
      </c>
      <c r="Z360" s="34">
        <f t="shared" si="590"/>
        <v>2586</v>
      </c>
      <c r="AA360" s="34">
        <f t="shared" si="590"/>
        <v>0</v>
      </c>
      <c r="AB360" s="34">
        <f t="shared" si="590"/>
        <v>0</v>
      </c>
      <c r="AC360" s="94">
        <f t="shared" si="581"/>
        <v>43.730497330193494</v>
      </c>
      <c r="AD360" s="16"/>
      <c r="AE360" s="44"/>
    </row>
    <row r="361" spans="1:32" ht="108.75" customHeight="1">
      <c r="A361" s="12"/>
      <c r="B361" s="5" t="s">
        <v>363</v>
      </c>
      <c r="C361" s="35">
        <f>C362+C363+C364</f>
        <v>6739.0040816326582</v>
      </c>
      <c r="D361" s="35">
        <f t="shared" ref="D361:M361" si="591">D362+D363+D364</f>
        <v>612.636734693878</v>
      </c>
      <c r="E361" s="35">
        <f t="shared" si="591"/>
        <v>0</v>
      </c>
      <c r="F361" s="35">
        <f t="shared" si="591"/>
        <v>612.636734693878</v>
      </c>
      <c r="G361" s="35">
        <f t="shared" si="591"/>
        <v>0</v>
      </c>
      <c r="H361" s="35">
        <f t="shared" si="591"/>
        <v>0</v>
      </c>
      <c r="I361" s="35">
        <f t="shared" si="591"/>
        <v>6126.3673469387795</v>
      </c>
      <c r="J361" s="35">
        <f t="shared" si="591"/>
        <v>6126.3673469387795</v>
      </c>
      <c r="K361" s="35">
        <f t="shared" si="591"/>
        <v>0</v>
      </c>
      <c r="L361" s="35">
        <f t="shared" si="591"/>
        <v>0</v>
      </c>
      <c r="M361" s="35">
        <f t="shared" si="591"/>
        <v>6126.3673469387795</v>
      </c>
      <c r="N361" s="35">
        <f t="shared" ref="N361:AB361" si="592">N362+N363+N364</f>
        <v>0</v>
      </c>
      <c r="O361" s="35">
        <f t="shared" si="592"/>
        <v>0</v>
      </c>
      <c r="P361" s="35">
        <f t="shared" si="592"/>
        <v>2947</v>
      </c>
      <c r="Q361" s="39">
        <f t="shared" si="592"/>
        <v>361</v>
      </c>
      <c r="R361" s="39">
        <f t="shared" si="592"/>
        <v>0</v>
      </c>
      <c r="S361" s="39">
        <f t="shared" si="592"/>
        <v>361</v>
      </c>
      <c r="T361" s="39">
        <f t="shared" si="592"/>
        <v>0</v>
      </c>
      <c r="U361" s="39">
        <f t="shared" si="592"/>
        <v>0</v>
      </c>
      <c r="V361" s="39">
        <f t="shared" si="592"/>
        <v>2586</v>
      </c>
      <c r="W361" s="39">
        <f t="shared" si="592"/>
        <v>2586</v>
      </c>
      <c r="X361" s="39">
        <f t="shared" si="592"/>
        <v>0</v>
      </c>
      <c r="Y361" s="39">
        <f t="shared" si="592"/>
        <v>0</v>
      </c>
      <c r="Z361" s="39">
        <f t="shared" si="592"/>
        <v>2586</v>
      </c>
      <c r="AA361" s="39">
        <f t="shared" si="592"/>
        <v>0</v>
      </c>
      <c r="AB361" s="39">
        <f t="shared" si="592"/>
        <v>0</v>
      </c>
      <c r="AC361" s="95">
        <f t="shared" si="581"/>
        <v>43.730497330193494</v>
      </c>
      <c r="AD361" s="12"/>
      <c r="AE361" s="45"/>
    </row>
    <row r="362" spans="1:32" ht="63" customHeight="1">
      <c r="A362" s="12"/>
      <c r="B362" s="18" t="s">
        <v>377</v>
      </c>
      <c r="C362" s="36">
        <f t="shared" ref="C362:C364" si="593">D362+I362</f>
        <v>3265.0884353741499</v>
      </c>
      <c r="D362" s="36">
        <f t="shared" ref="D362:D364" si="594">SUM(E362:H362)</f>
        <v>296.82622139764999</v>
      </c>
      <c r="E362" s="36"/>
      <c r="F362" s="36">
        <v>296.82622139764999</v>
      </c>
      <c r="G362" s="36"/>
      <c r="H362" s="36"/>
      <c r="I362" s="36">
        <f t="shared" ref="I362:I364" si="595">J362+O362</f>
        <v>2968.2622139764999</v>
      </c>
      <c r="J362" s="36">
        <f t="shared" ref="J362:J364" si="596">SUM(K362:N362)</f>
        <v>2968.2622139764999</v>
      </c>
      <c r="K362" s="36"/>
      <c r="L362" s="36"/>
      <c r="M362" s="36">
        <v>2968.2622139764999</v>
      </c>
      <c r="N362" s="36"/>
      <c r="O362" s="36"/>
      <c r="P362" s="36">
        <f t="shared" ref="P362:P364" si="597">Q362+V362</f>
        <v>764</v>
      </c>
      <c r="Q362" s="36">
        <f t="shared" ref="Q362:Q364" si="598">R362+S362+T362+U362</f>
        <v>46</v>
      </c>
      <c r="R362" s="36"/>
      <c r="S362" s="36">
        <v>46</v>
      </c>
      <c r="T362" s="36"/>
      <c r="U362" s="36"/>
      <c r="V362" s="36">
        <f t="shared" ref="V362:V364" si="599">W362+AB362</f>
        <v>718</v>
      </c>
      <c r="W362" s="36">
        <f t="shared" ref="W362:W364" si="600">X362+Y362+Z362+AA362</f>
        <v>718</v>
      </c>
      <c r="X362" s="36"/>
      <c r="Y362" s="36"/>
      <c r="Z362" s="36">
        <v>718</v>
      </c>
      <c r="AA362" s="36"/>
      <c r="AB362" s="36"/>
      <c r="AC362" s="95">
        <f t="shared" si="581"/>
        <v>23.399059937329152</v>
      </c>
      <c r="AD362" s="30" t="s">
        <v>384</v>
      </c>
      <c r="AE362" s="47"/>
      <c r="AF362">
        <v>1</v>
      </c>
    </row>
    <row r="363" spans="1:32" ht="63" customHeight="1">
      <c r="A363" s="12"/>
      <c r="B363" s="18" t="s">
        <v>378</v>
      </c>
      <c r="C363" s="36">
        <f t="shared" si="593"/>
        <v>1785.9918367346991</v>
      </c>
      <c r="D363" s="36">
        <f t="shared" si="594"/>
        <v>162.362894248609</v>
      </c>
      <c r="E363" s="36"/>
      <c r="F363" s="36">
        <v>162.362894248609</v>
      </c>
      <c r="G363" s="36"/>
      <c r="H363" s="36"/>
      <c r="I363" s="36">
        <f t="shared" si="595"/>
        <v>1623.62894248609</v>
      </c>
      <c r="J363" s="36">
        <f t="shared" si="596"/>
        <v>1623.62894248609</v>
      </c>
      <c r="K363" s="36"/>
      <c r="L363" s="36"/>
      <c r="M363" s="36">
        <v>1623.62894248609</v>
      </c>
      <c r="N363" s="36"/>
      <c r="O363" s="36"/>
      <c r="P363" s="36">
        <f t="shared" si="597"/>
        <v>755</v>
      </c>
      <c r="Q363" s="36">
        <f t="shared" si="598"/>
        <v>162</v>
      </c>
      <c r="R363" s="36"/>
      <c r="S363" s="36">
        <v>162</v>
      </c>
      <c r="T363" s="36"/>
      <c r="U363" s="36"/>
      <c r="V363" s="36">
        <f t="shared" si="599"/>
        <v>593</v>
      </c>
      <c r="W363" s="36">
        <f t="shared" si="600"/>
        <v>593</v>
      </c>
      <c r="X363" s="36"/>
      <c r="Y363" s="36"/>
      <c r="Z363" s="36">
        <v>593</v>
      </c>
      <c r="AA363" s="36"/>
      <c r="AB363" s="36"/>
      <c r="AC363" s="95">
        <f t="shared" si="581"/>
        <v>42.273429501243115</v>
      </c>
      <c r="AD363" s="30" t="s">
        <v>384</v>
      </c>
      <c r="AE363" s="47"/>
      <c r="AF363">
        <v>1</v>
      </c>
    </row>
    <row r="364" spans="1:32" ht="63" customHeight="1">
      <c r="A364" s="12"/>
      <c r="B364" s="18" t="s">
        <v>379</v>
      </c>
      <c r="C364" s="36">
        <f t="shared" si="593"/>
        <v>1687.9238095238088</v>
      </c>
      <c r="D364" s="36">
        <f t="shared" si="594"/>
        <v>153.44761904761901</v>
      </c>
      <c r="E364" s="36"/>
      <c r="F364" s="36">
        <v>153.44761904761901</v>
      </c>
      <c r="G364" s="36"/>
      <c r="H364" s="36"/>
      <c r="I364" s="36">
        <f t="shared" si="595"/>
        <v>1534.4761904761899</v>
      </c>
      <c r="J364" s="36">
        <f t="shared" si="596"/>
        <v>1534.4761904761899</v>
      </c>
      <c r="K364" s="36"/>
      <c r="L364" s="36"/>
      <c r="M364" s="36">
        <v>1534.4761904761899</v>
      </c>
      <c r="N364" s="36"/>
      <c r="O364" s="36"/>
      <c r="P364" s="36">
        <f t="shared" si="597"/>
        <v>1428</v>
      </c>
      <c r="Q364" s="36">
        <f t="shared" si="598"/>
        <v>153</v>
      </c>
      <c r="R364" s="36"/>
      <c r="S364" s="36">
        <v>153</v>
      </c>
      <c r="T364" s="36"/>
      <c r="U364" s="36"/>
      <c r="V364" s="36">
        <f t="shared" si="599"/>
        <v>1275</v>
      </c>
      <c r="W364" s="36">
        <f t="shared" si="600"/>
        <v>1275</v>
      </c>
      <c r="X364" s="36"/>
      <c r="Y364" s="36"/>
      <c r="Z364" s="36">
        <v>1275</v>
      </c>
      <c r="AA364" s="36"/>
      <c r="AB364" s="36"/>
      <c r="AC364" s="95">
        <f t="shared" si="581"/>
        <v>84.600974993229244</v>
      </c>
      <c r="AD364" s="30" t="s">
        <v>384</v>
      </c>
      <c r="AE364" s="47"/>
      <c r="AF364">
        <v>1</v>
      </c>
    </row>
    <row r="365" spans="1:32" ht="63" customHeight="1">
      <c r="A365" s="16">
        <v>4</v>
      </c>
      <c r="B365" s="2" t="s">
        <v>364</v>
      </c>
      <c r="C365" s="34">
        <f>C366</f>
        <v>2528.8567717996289</v>
      </c>
      <c r="D365" s="34">
        <f t="shared" ref="D365:AB365" si="601">D366</f>
        <v>229.856771799629</v>
      </c>
      <c r="E365" s="34">
        <f t="shared" si="601"/>
        <v>0</v>
      </c>
      <c r="F365" s="34">
        <f t="shared" si="601"/>
        <v>229.856771799629</v>
      </c>
      <c r="G365" s="34">
        <f t="shared" si="601"/>
        <v>0</v>
      </c>
      <c r="H365" s="34">
        <f t="shared" si="601"/>
        <v>0</v>
      </c>
      <c r="I365" s="34">
        <f t="shared" si="601"/>
        <v>2299</v>
      </c>
      <c r="J365" s="34">
        <f t="shared" si="601"/>
        <v>2299</v>
      </c>
      <c r="K365" s="34">
        <f t="shared" si="601"/>
        <v>0</v>
      </c>
      <c r="L365" s="34">
        <f t="shared" si="601"/>
        <v>0</v>
      </c>
      <c r="M365" s="34">
        <f t="shared" si="601"/>
        <v>2299</v>
      </c>
      <c r="N365" s="34">
        <f t="shared" si="601"/>
        <v>0</v>
      </c>
      <c r="O365" s="34">
        <f t="shared" si="601"/>
        <v>0</v>
      </c>
      <c r="P365" s="34">
        <f t="shared" si="601"/>
        <v>0</v>
      </c>
      <c r="Q365" s="34">
        <f t="shared" si="601"/>
        <v>0</v>
      </c>
      <c r="R365" s="34">
        <f t="shared" si="601"/>
        <v>0</v>
      </c>
      <c r="S365" s="34">
        <f t="shared" si="601"/>
        <v>0</v>
      </c>
      <c r="T365" s="34">
        <f t="shared" si="601"/>
        <v>0</v>
      </c>
      <c r="U365" s="34">
        <f t="shared" si="601"/>
        <v>0</v>
      </c>
      <c r="V365" s="34">
        <f t="shared" si="601"/>
        <v>0</v>
      </c>
      <c r="W365" s="34">
        <f t="shared" si="601"/>
        <v>0</v>
      </c>
      <c r="X365" s="34">
        <f t="shared" si="601"/>
        <v>0</v>
      </c>
      <c r="Y365" s="34">
        <f t="shared" si="601"/>
        <v>0</v>
      </c>
      <c r="Z365" s="34">
        <f t="shared" si="601"/>
        <v>0</v>
      </c>
      <c r="AA365" s="34">
        <f t="shared" si="601"/>
        <v>0</v>
      </c>
      <c r="AB365" s="34">
        <f t="shared" si="601"/>
        <v>0</v>
      </c>
      <c r="AC365" s="95">
        <f t="shared" si="581"/>
        <v>0</v>
      </c>
      <c r="AD365" s="16"/>
      <c r="AE365" s="44"/>
    </row>
    <row r="366" spans="1:32" ht="63" customHeight="1">
      <c r="A366" s="12"/>
      <c r="B366" s="5" t="s">
        <v>365</v>
      </c>
      <c r="C366" s="39">
        <f t="shared" ref="C366" si="602">D366+I366</f>
        <v>2528.8567717996289</v>
      </c>
      <c r="D366" s="39">
        <f t="shared" ref="D366" si="603">SUM(E366:H366)</f>
        <v>229.856771799629</v>
      </c>
      <c r="E366" s="35"/>
      <c r="F366" s="35">
        <v>229.856771799629</v>
      </c>
      <c r="G366" s="35"/>
      <c r="H366" s="35"/>
      <c r="I366" s="39">
        <f t="shared" ref="I366" si="604">J366+O366</f>
        <v>2299</v>
      </c>
      <c r="J366" s="39">
        <f t="shared" ref="J366" si="605">SUM(K366:N366)</f>
        <v>2299</v>
      </c>
      <c r="K366" s="35"/>
      <c r="L366" s="35"/>
      <c r="M366" s="35">
        <v>2299</v>
      </c>
      <c r="N366" s="35"/>
      <c r="O366" s="35"/>
      <c r="P366" s="36">
        <f t="shared" ref="P366" si="606">Q366+V366</f>
        <v>0</v>
      </c>
      <c r="Q366" s="36">
        <f t="shared" ref="Q366" si="607">R366+S366+T366+U366</f>
        <v>0</v>
      </c>
      <c r="R366" s="39"/>
      <c r="S366" s="39"/>
      <c r="T366" s="39"/>
      <c r="U366" s="39"/>
      <c r="V366" s="39"/>
      <c r="W366" s="39"/>
      <c r="X366" s="39"/>
      <c r="Y366" s="39"/>
      <c r="Z366" s="39"/>
      <c r="AA366" s="39"/>
      <c r="AB366" s="39"/>
      <c r="AC366" s="95">
        <f t="shared" si="581"/>
        <v>0</v>
      </c>
      <c r="AD366" s="12" t="s">
        <v>385</v>
      </c>
      <c r="AE366" s="45"/>
      <c r="AF366">
        <v>1</v>
      </c>
    </row>
    <row r="367" spans="1:32" ht="81" customHeight="1">
      <c r="A367" s="16">
        <v>5</v>
      </c>
      <c r="B367" s="2" t="s">
        <v>366</v>
      </c>
      <c r="C367" s="34">
        <f>C368</f>
        <v>3335.2</v>
      </c>
      <c r="D367" s="34">
        <f t="shared" ref="D367:AB367" si="608">D368</f>
        <v>303.2</v>
      </c>
      <c r="E367" s="34">
        <f t="shared" si="608"/>
        <v>0</v>
      </c>
      <c r="F367" s="34">
        <f t="shared" si="608"/>
        <v>303.2</v>
      </c>
      <c r="G367" s="34">
        <f t="shared" si="608"/>
        <v>0</v>
      </c>
      <c r="H367" s="34">
        <f t="shared" si="608"/>
        <v>0</v>
      </c>
      <c r="I367" s="34">
        <f t="shared" si="608"/>
        <v>3032</v>
      </c>
      <c r="J367" s="34">
        <f t="shared" si="608"/>
        <v>3032</v>
      </c>
      <c r="K367" s="34">
        <f t="shared" si="608"/>
        <v>0</v>
      </c>
      <c r="L367" s="34">
        <f t="shared" si="608"/>
        <v>0</v>
      </c>
      <c r="M367" s="34">
        <f t="shared" si="608"/>
        <v>3032</v>
      </c>
      <c r="N367" s="34">
        <f t="shared" si="608"/>
        <v>0</v>
      </c>
      <c r="O367" s="34">
        <f t="shared" si="608"/>
        <v>0</v>
      </c>
      <c r="P367" s="34">
        <f t="shared" si="608"/>
        <v>0</v>
      </c>
      <c r="Q367" s="34">
        <f t="shared" si="608"/>
        <v>0</v>
      </c>
      <c r="R367" s="34">
        <f t="shared" si="608"/>
        <v>0</v>
      </c>
      <c r="S367" s="34">
        <f t="shared" si="608"/>
        <v>0</v>
      </c>
      <c r="T367" s="34">
        <f t="shared" si="608"/>
        <v>0</v>
      </c>
      <c r="U367" s="34">
        <f t="shared" si="608"/>
        <v>0</v>
      </c>
      <c r="V367" s="34">
        <f t="shared" si="608"/>
        <v>0</v>
      </c>
      <c r="W367" s="34">
        <f t="shared" si="608"/>
        <v>0</v>
      </c>
      <c r="X367" s="34">
        <f t="shared" si="608"/>
        <v>0</v>
      </c>
      <c r="Y367" s="34">
        <f t="shared" si="608"/>
        <v>0</v>
      </c>
      <c r="Z367" s="34">
        <f t="shared" si="608"/>
        <v>0</v>
      </c>
      <c r="AA367" s="34">
        <f t="shared" si="608"/>
        <v>0</v>
      </c>
      <c r="AB367" s="34">
        <f t="shared" si="608"/>
        <v>0</v>
      </c>
      <c r="AC367" s="95">
        <f t="shared" si="581"/>
        <v>0</v>
      </c>
      <c r="AD367" s="16"/>
      <c r="AE367" s="44"/>
    </row>
    <row r="368" spans="1:32" ht="63" customHeight="1">
      <c r="A368" s="12"/>
      <c r="B368" s="5" t="s">
        <v>367</v>
      </c>
      <c r="C368" s="35">
        <f>C369+C370</f>
        <v>3335.2</v>
      </c>
      <c r="D368" s="35">
        <f t="shared" ref="D368:AB368" si="609">D369+D370</f>
        <v>303.2</v>
      </c>
      <c r="E368" s="35">
        <f t="shared" si="609"/>
        <v>0</v>
      </c>
      <c r="F368" s="35">
        <f t="shared" si="609"/>
        <v>303.2</v>
      </c>
      <c r="G368" s="35">
        <f t="shared" si="609"/>
        <v>0</v>
      </c>
      <c r="H368" s="35">
        <f t="shared" si="609"/>
        <v>0</v>
      </c>
      <c r="I368" s="35">
        <f t="shared" si="609"/>
        <v>3032</v>
      </c>
      <c r="J368" s="35">
        <f t="shared" si="609"/>
        <v>3032</v>
      </c>
      <c r="K368" s="35">
        <f t="shared" si="609"/>
        <v>0</v>
      </c>
      <c r="L368" s="35">
        <f t="shared" si="609"/>
        <v>0</v>
      </c>
      <c r="M368" s="35">
        <f t="shared" si="609"/>
        <v>3032</v>
      </c>
      <c r="N368" s="35">
        <f t="shared" si="609"/>
        <v>0</v>
      </c>
      <c r="O368" s="35">
        <f t="shared" si="609"/>
        <v>0</v>
      </c>
      <c r="P368" s="35">
        <f t="shared" si="609"/>
        <v>0</v>
      </c>
      <c r="Q368" s="39">
        <f t="shared" si="609"/>
        <v>0</v>
      </c>
      <c r="R368" s="39">
        <f t="shared" si="609"/>
        <v>0</v>
      </c>
      <c r="S368" s="39">
        <f t="shared" si="609"/>
        <v>0</v>
      </c>
      <c r="T368" s="39">
        <f t="shared" si="609"/>
        <v>0</v>
      </c>
      <c r="U368" s="39">
        <f t="shared" si="609"/>
        <v>0</v>
      </c>
      <c r="V368" s="39">
        <f t="shared" si="609"/>
        <v>0</v>
      </c>
      <c r="W368" s="39">
        <f t="shared" si="609"/>
        <v>0</v>
      </c>
      <c r="X368" s="39">
        <f t="shared" si="609"/>
        <v>0</v>
      </c>
      <c r="Y368" s="39">
        <f t="shared" si="609"/>
        <v>0</v>
      </c>
      <c r="Z368" s="39">
        <f t="shared" si="609"/>
        <v>0</v>
      </c>
      <c r="AA368" s="39">
        <f t="shared" si="609"/>
        <v>0</v>
      </c>
      <c r="AB368" s="39">
        <f t="shared" si="609"/>
        <v>0</v>
      </c>
      <c r="AC368" s="95">
        <f t="shared" si="581"/>
        <v>0</v>
      </c>
      <c r="AD368" s="12"/>
      <c r="AE368" s="45"/>
    </row>
    <row r="369" spans="1:34" ht="90" customHeight="1">
      <c r="A369" s="30"/>
      <c r="B369" s="18" t="s">
        <v>380</v>
      </c>
      <c r="C369" s="36">
        <f t="shared" ref="C369:C370" si="610">D369+I369</f>
        <v>2840.2</v>
      </c>
      <c r="D369" s="36">
        <f t="shared" ref="D369:D370" si="611">SUM(E369:H369)</f>
        <v>258.2</v>
      </c>
      <c r="E369" s="36"/>
      <c r="F369" s="36">
        <v>258.2</v>
      </c>
      <c r="G369" s="36"/>
      <c r="H369" s="36"/>
      <c r="I369" s="36">
        <f t="shared" ref="I369:I370" si="612">J369+O369</f>
        <v>2582</v>
      </c>
      <c r="J369" s="36">
        <f t="shared" ref="J369:J370" si="613">SUM(K369:N369)</f>
        <v>2582</v>
      </c>
      <c r="K369" s="36"/>
      <c r="L369" s="36"/>
      <c r="M369" s="36">
        <v>2582</v>
      </c>
      <c r="N369" s="36"/>
      <c r="O369" s="36"/>
      <c r="P369" s="36">
        <f t="shared" ref="P369:P370" si="614">Q369+V369</f>
        <v>0</v>
      </c>
      <c r="Q369" s="36">
        <f t="shared" ref="Q369:Q370" si="615">R369+S369+T369+U369</f>
        <v>0</v>
      </c>
      <c r="R369" s="36"/>
      <c r="S369" s="36"/>
      <c r="T369" s="36"/>
      <c r="U369" s="36"/>
      <c r="V369" s="36">
        <f t="shared" ref="V369:V370" si="616">W369+AB369</f>
        <v>0</v>
      </c>
      <c r="W369" s="36">
        <f t="shared" ref="W369:W370" si="617">X369+Y369+Z369+AA369</f>
        <v>0</v>
      </c>
      <c r="X369" s="36"/>
      <c r="Y369" s="36"/>
      <c r="Z369" s="36"/>
      <c r="AA369" s="36"/>
      <c r="AB369" s="36"/>
      <c r="AC369" s="95">
        <f t="shared" si="581"/>
        <v>0</v>
      </c>
      <c r="AD369" s="30" t="s">
        <v>386</v>
      </c>
      <c r="AE369" s="47"/>
      <c r="AF369">
        <v>1</v>
      </c>
    </row>
    <row r="370" spans="1:34" ht="63" customHeight="1">
      <c r="A370" s="30"/>
      <c r="B370" s="18" t="s">
        <v>381</v>
      </c>
      <c r="C370" s="36">
        <f t="shared" si="610"/>
        <v>495</v>
      </c>
      <c r="D370" s="36">
        <f t="shared" si="611"/>
        <v>45</v>
      </c>
      <c r="E370" s="36"/>
      <c r="F370" s="36">
        <v>45</v>
      </c>
      <c r="G370" s="36"/>
      <c r="H370" s="36"/>
      <c r="I370" s="36">
        <f t="shared" si="612"/>
        <v>450</v>
      </c>
      <c r="J370" s="36">
        <f t="shared" si="613"/>
        <v>450</v>
      </c>
      <c r="K370" s="36"/>
      <c r="L370" s="36"/>
      <c r="M370" s="36">
        <v>450</v>
      </c>
      <c r="N370" s="36"/>
      <c r="O370" s="36"/>
      <c r="P370" s="36">
        <f t="shared" si="614"/>
        <v>0</v>
      </c>
      <c r="Q370" s="36">
        <f t="shared" si="615"/>
        <v>0</v>
      </c>
      <c r="R370" s="36"/>
      <c r="S370" s="36"/>
      <c r="T370" s="36"/>
      <c r="U370" s="36"/>
      <c r="V370" s="36">
        <f t="shared" si="616"/>
        <v>0</v>
      </c>
      <c r="W370" s="36">
        <f t="shared" si="617"/>
        <v>0</v>
      </c>
      <c r="X370" s="36"/>
      <c r="Y370" s="36"/>
      <c r="Z370" s="36"/>
      <c r="AA370" s="36"/>
      <c r="AB370" s="36"/>
      <c r="AC370" s="95">
        <f t="shared" si="581"/>
        <v>0</v>
      </c>
      <c r="AD370" s="30" t="s">
        <v>387</v>
      </c>
      <c r="AE370" s="47"/>
      <c r="AF370">
        <v>1</v>
      </c>
    </row>
    <row r="371" spans="1:34" ht="56.25" customHeight="1">
      <c r="A371" s="64" t="s">
        <v>57</v>
      </c>
      <c r="B371" s="65" t="s">
        <v>388</v>
      </c>
      <c r="C371" s="66">
        <f>C372+C388</f>
        <v>214825</v>
      </c>
      <c r="D371" s="66">
        <f t="shared" ref="D371:N371" si="618">D372+D388</f>
        <v>0</v>
      </c>
      <c r="E371" s="66">
        <f t="shared" si="618"/>
        <v>0</v>
      </c>
      <c r="F371" s="66">
        <f t="shared" si="618"/>
        <v>0</v>
      </c>
      <c r="G371" s="66">
        <f t="shared" si="618"/>
        <v>0</v>
      </c>
      <c r="H371" s="66">
        <f t="shared" si="618"/>
        <v>0</v>
      </c>
      <c r="I371" s="66">
        <f t="shared" si="618"/>
        <v>214825</v>
      </c>
      <c r="J371" s="66">
        <f t="shared" si="618"/>
        <v>214825</v>
      </c>
      <c r="K371" s="66">
        <f t="shared" si="618"/>
        <v>0</v>
      </c>
      <c r="L371" s="66">
        <f t="shared" si="618"/>
        <v>0</v>
      </c>
      <c r="M371" s="66">
        <f t="shared" si="618"/>
        <v>0</v>
      </c>
      <c r="N371" s="66">
        <f t="shared" si="618"/>
        <v>214825</v>
      </c>
      <c r="O371" s="66">
        <f t="shared" ref="O371:AB371" si="619">O372+O388</f>
        <v>0</v>
      </c>
      <c r="P371" s="66">
        <f t="shared" si="619"/>
        <v>103931</v>
      </c>
      <c r="Q371" s="66">
        <f t="shared" si="619"/>
        <v>0</v>
      </c>
      <c r="R371" s="66">
        <f t="shared" si="619"/>
        <v>0</v>
      </c>
      <c r="S371" s="66">
        <f t="shared" si="619"/>
        <v>0</v>
      </c>
      <c r="T371" s="66">
        <f t="shared" si="619"/>
        <v>0</v>
      </c>
      <c r="U371" s="66">
        <f t="shared" si="619"/>
        <v>0</v>
      </c>
      <c r="V371" s="66">
        <f t="shared" si="619"/>
        <v>103931</v>
      </c>
      <c r="W371" s="66">
        <f t="shared" si="619"/>
        <v>103931</v>
      </c>
      <c r="X371" s="66">
        <f t="shared" si="619"/>
        <v>0</v>
      </c>
      <c r="Y371" s="66">
        <f t="shared" si="619"/>
        <v>0</v>
      </c>
      <c r="Z371" s="66">
        <f t="shared" si="619"/>
        <v>0</v>
      </c>
      <c r="AA371" s="66">
        <f t="shared" si="619"/>
        <v>103931</v>
      </c>
      <c r="AB371" s="66">
        <f t="shared" si="619"/>
        <v>0</v>
      </c>
      <c r="AC371" s="104">
        <f t="shared" si="581"/>
        <v>48.379378563947398</v>
      </c>
      <c r="AD371" s="64"/>
      <c r="AE371" s="67"/>
    </row>
    <row r="372" spans="1:34" s="62" customFormat="1" ht="45.75" customHeight="1">
      <c r="A372" s="16"/>
      <c r="B372" s="2" t="s">
        <v>401</v>
      </c>
      <c r="C372" s="34">
        <f>C373+C376</f>
        <v>204825</v>
      </c>
      <c r="D372" s="34">
        <f t="shared" ref="D372:N372" si="620">D373+D376</f>
        <v>0</v>
      </c>
      <c r="E372" s="34">
        <f t="shared" si="620"/>
        <v>0</v>
      </c>
      <c r="F372" s="34">
        <f t="shared" si="620"/>
        <v>0</v>
      </c>
      <c r="G372" s="34">
        <f t="shared" si="620"/>
        <v>0</v>
      </c>
      <c r="H372" s="34">
        <f t="shared" si="620"/>
        <v>0</v>
      </c>
      <c r="I372" s="34">
        <f t="shared" si="620"/>
        <v>204825</v>
      </c>
      <c r="J372" s="34">
        <f t="shared" si="620"/>
        <v>204825</v>
      </c>
      <c r="K372" s="34">
        <f t="shared" si="620"/>
        <v>0</v>
      </c>
      <c r="L372" s="34">
        <f t="shared" si="620"/>
        <v>0</v>
      </c>
      <c r="M372" s="34">
        <f t="shared" si="620"/>
        <v>0</v>
      </c>
      <c r="N372" s="34">
        <f t="shared" si="620"/>
        <v>204825</v>
      </c>
      <c r="O372" s="34">
        <f t="shared" ref="O372:AB372" si="621">O373+O376</f>
        <v>0</v>
      </c>
      <c r="P372" s="34">
        <f t="shared" si="621"/>
        <v>103931</v>
      </c>
      <c r="Q372" s="34">
        <f t="shared" si="621"/>
        <v>0</v>
      </c>
      <c r="R372" s="34">
        <f t="shared" si="621"/>
        <v>0</v>
      </c>
      <c r="S372" s="34">
        <f t="shared" si="621"/>
        <v>0</v>
      </c>
      <c r="T372" s="34">
        <f t="shared" si="621"/>
        <v>0</v>
      </c>
      <c r="U372" s="34">
        <f t="shared" si="621"/>
        <v>0</v>
      </c>
      <c r="V372" s="34">
        <f t="shared" si="621"/>
        <v>103931</v>
      </c>
      <c r="W372" s="34">
        <f t="shared" si="621"/>
        <v>103931</v>
      </c>
      <c r="X372" s="34">
        <f t="shared" si="621"/>
        <v>0</v>
      </c>
      <c r="Y372" s="34">
        <f t="shared" si="621"/>
        <v>0</v>
      </c>
      <c r="Z372" s="34">
        <f t="shared" si="621"/>
        <v>0</v>
      </c>
      <c r="AA372" s="34">
        <f t="shared" si="621"/>
        <v>103931</v>
      </c>
      <c r="AB372" s="34">
        <f t="shared" si="621"/>
        <v>0</v>
      </c>
      <c r="AC372" s="94">
        <f t="shared" si="581"/>
        <v>50.7413645795191</v>
      </c>
      <c r="AD372" s="16"/>
      <c r="AE372" s="44"/>
    </row>
    <row r="373" spans="1:34" s="62" customFormat="1" ht="41.25" customHeight="1">
      <c r="A373" s="16">
        <v>1</v>
      </c>
      <c r="B373" s="2" t="s">
        <v>389</v>
      </c>
      <c r="C373" s="34">
        <f>C374+C375</f>
        <v>27586</v>
      </c>
      <c r="D373" s="34">
        <f t="shared" ref="D373:N373" si="622">D374+D375</f>
        <v>0</v>
      </c>
      <c r="E373" s="34">
        <f t="shared" si="622"/>
        <v>0</v>
      </c>
      <c r="F373" s="34">
        <f t="shared" si="622"/>
        <v>0</v>
      </c>
      <c r="G373" s="34">
        <f t="shared" si="622"/>
        <v>0</v>
      </c>
      <c r="H373" s="34">
        <f t="shared" si="622"/>
        <v>0</v>
      </c>
      <c r="I373" s="34">
        <f t="shared" si="622"/>
        <v>27586</v>
      </c>
      <c r="J373" s="34">
        <f t="shared" si="622"/>
        <v>27586</v>
      </c>
      <c r="K373" s="34">
        <f t="shared" si="622"/>
        <v>0</v>
      </c>
      <c r="L373" s="34">
        <f t="shared" si="622"/>
        <v>0</v>
      </c>
      <c r="M373" s="34">
        <f t="shared" si="622"/>
        <v>0</v>
      </c>
      <c r="N373" s="34">
        <f t="shared" si="622"/>
        <v>27586</v>
      </c>
      <c r="O373" s="34">
        <f t="shared" ref="O373:AB373" si="623">O374+O375</f>
        <v>0</v>
      </c>
      <c r="P373" s="34">
        <f t="shared" si="623"/>
        <v>0</v>
      </c>
      <c r="Q373" s="34">
        <f t="shared" si="623"/>
        <v>0</v>
      </c>
      <c r="R373" s="34">
        <f t="shared" si="623"/>
        <v>0</v>
      </c>
      <c r="S373" s="34">
        <f t="shared" si="623"/>
        <v>0</v>
      </c>
      <c r="T373" s="34">
        <f t="shared" si="623"/>
        <v>0</v>
      </c>
      <c r="U373" s="34">
        <f t="shared" si="623"/>
        <v>0</v>
      </c>
      <c r="V373" s="34">
        <f t="shared" si="623"/>
        <v>0</v>
      </c>
      <c r="W373" s="34">
        <f t="shared" si="623"/>
        <v>0</v>
      </c>
      <c r="X373" s="34">
        <f t="shared" si="623"/>
        <v>0</v>
      </c>
      <c r="Y373" s="34">
        <f t="shared" si="623"/>
        <v>0</v>
      </c>
      <c r="Z373" s="34">
        <f t="shared" si="623"/>
        <v>0</v>
      </c>
      <c r="AA373" s="34">
        <f t="shared" si="623"/>
        <v>0</v>
      </c>
      <c r="AB373" s="34">
        <f t="shared" si="623"/>
        <v>0</v>
      </c>
      <c r="AC373" s="95">
        <f t="shared" si="581"/>
        <v>0</v>
      </c>
      <c r="AD373" s="16"/>
      <c r="AE373" s="44"/>
    </row>
    <row r="374" spans="1:34" s="62" customFormat="1" ht="36">
      <c r="A374" s="63" t="s">
        <v>331</v>
      </c>
      <c r="B374" s="18" t="s">
        <v>390</v>
      </c>
      <c r="C374" s="36">
        <f t="shared" ref="C374:C375" si="624">D374+I374</f>
        <v>13793</v>
      </c>
      <c r="D374" s="36">
        <f t="shared" ref="D374:D375" si="625">SUM(E374:H374)</f>
        <v>0</v>
      </c>
      <c r="E374" s="36"/>
      <c r="F374" s="36"/>
      <c r="G374" s="36"/>
      <c r="H374" s="36"/>
      <c r="I374" s="36">
        <f t="shared" ref="I374:I375" si="626">J374+O374</f>
        <v>13793</v>
      </c>
      <c r="J374" s="36">
        <f t="shared" ref="J374:J375" si="627">SUM(K374:N374)</f>
        <v>13793</v>
      </c>
      <c r="K374" s="36"/>
      <c r="L374" s="36"/>
      <c r="M374" s="36"/>
      <c r="N374" s="36">
        <v>13793</v>
      </c>
      <c r="O374" s="36"/>
      <c r="P374" s="36">
        <f t="shared" ref="P374:P375" si="628">Q374+V374</f>
        <v>0</v>
      </c>
      <c r="Q374" s="36">
        <f t="shared" ref="Q374:Q375" si="629">R374+S374+T374+U374</f>
        <v>0</v>
      </c>
      <c r="R374" s="36"/>
      <c r="S374" s="36"/>
      <c r="T374" s="36"/>
      <c r="U374" s="36"/>
      <c r="V374" s="36">
        <f t="shared" ref="V374:V375" si="630">W374+AB374</f>
        <v>0</v>
      </c>
      <c r="W374" s="36">
        <f t="shared" ref="W374:W375" si="631">X374+Y374+Z374+AA374</f>
        <v>0</v>
      </c>
      <c r="X374" s="36"/>
      <c r="Y374" s="36"/>
      <c r="Z374" s="36"/>
      <c r="AA374" s="36"/>
      <c r="AB374" s="36"/>
      <c r="AC374" s="95">
        <f t="shared" si="581"/>
        <v>0</v>
      </c>
      <c r="AD374" s="30" t="s">
        <v>396</v>
      </c>
      <c r="AE374" s="47"/>
      <c r="AF374">
        <v>1</v>
      </c>
    </row>
    <row r="375" spans="1:34" s="62" customFormat="1" ht="36">
      <c r="A375" s="63" t="s">
        <v>332</v>
      </c>
      <c r="B375" s="18" t="s">
        <v>391</v>
      </c>
      <c r="C375" s="36">
        <f t="shared" si="624"/>
        <v>13793</v>
      </c>
      <c r="D375" s="36">
        <f t="shared" si="625"/>
        <v>0</v>
      </c>
      <c r="E375" s="36"/>
      <c r="F375" s="36"/>
      <c r="G375" s="36"/>
      <c r="H375" s="36"/>
      <c r="I375" s="36">
        <f t="shared" si="626"/>
        <v>13793</v>
      </c>
      <c r="J375" s="36">
        <f t="shared" si="627"/>
        <v>13793</v>
      </c>
      <c r="K375" s="36"/>
      <c r="L375" s="36"/>
      <c r="M375" s="36"/>
      <c r="N375" s="36">
        <v>13793</v>
      </c>
      <c r="O375" s="36"/>
      <c r="P375" s="36">
        <f t="shared" si="628"/>
        <v>0</v>
      </c>
      <c r="Q375" s="36">
        <f t="shared" si="629"/>
        <v>0</v>
      </c>
      <c r="R375" s="36"/>
      <c r="S375" s="36"/>
      <c r="T375" s="36"/>
      <c r="U375" s="36"/>
      <c r="V375" s="36">
        <f t="shared" si="630"/>
        <v>0</v>
      </c>
      <c r="W375" s="36">
        <f t="shared" si="631"/>
        <v>0</v>
      </c>
      <c r="X375" s="36"/>
      <c r="Y375" s="36"/>
      <c r="Z375" s="36"/>
      <c r="AA375" s="36"/>
      <c r="AB375" s="36"/>
      <c r="AC375" s="95">
        <f t="shared" si="581"/>
        <v>0</v>
      </c>
      <c r="AD375" s="30" t="s">
        <v>342</v>
      </c>
      <c r="AE375" s="47"/>
      <c r="AF375">
        <v>1</v>
      </c>
    </row>
    <row r="376" spans="1:34" s="62" customFormat="1" ht="48" customHeight="1">
      <c r="A376" s="16">
        <v>2</v>
      </c>
      <c r="B376" s="2" t="s">
        <v>392</v>
      </c>
      <c r="C376" s="34">
        <f>SUM(C377:C387)</f>
        <v>177239</v>
      </c>
      <c r="D376" s="34">
        <f t="shared" ref="D376:AB376" si="632">SUM(D377:D387)</f>
        <v>0</v>
      </c>
      <c r="E376" s="34">
        <f t="shared" si="632"/>
        <v>0</v>
      </c>
      <c r="F376" s="34">
        <f t="shared" si="632"/>
        <v>0</v>
      </c>
      <c r="G376" s="34">
        <f t="shared" si="632"/>
        <v>0</v>
      </c>
      <c r="H376" s="34">
        <f t="shared" si="632"/>
        <v>0</v>
      </c>
      <c r="I376" s="34">
        <f t="shared" si="632"/>
        <v>177239</v>
      </c>
      <c r="J376" s="34">
        <f t="shared" si="632"/>
        <v>177239</v>
      </c>
      <c r="K376" s="34">
        <f t="shared" si="632"/>
        <v>0</v>
      </c>
      <c r="L376" s="34">
        <f t="shared" si="632"/>
        <v>0</v>
      </c>
      <c r="M376" s="34">
        <f t="shared" si="632"/>
        <v>0</v>
      </c>
      <c r="N376" s="34">
        <f t="shared" si="632"/>
        <v>177239</v>
      </c>
      <c r="O376" s="34">
        <f t="shared" si="632"/>
        <v>0</v>
      </c>
      <c r="P376" s="34">
        <v>103931</v>
      </c>
      <c r="Q376" s="34">
        <f t="shared" si="632"/>
        <v>0</v>
      </c>
      <c r="R376" s="34">
        <f t="shared" si="632"/>
        <v>0</v>
      </c>
      <c r="S376" s="34">
        <f t="shared" si="632"/>
        <v>0</v>
      </c>
      <c r="T376" s="34">
        <f t="shared" si="632"/>
        <v>0</v>
      </c>
      <c r="U376" s="34">
        <f t="shared" si="632"/>
        <v>0</v>
      </c>
      <c r="V376" s="34">
        <v>103931</v>
      </c>
      <c r="W376" s="34">
        <v>103931</v>
      </c>
      <c r="X376" s="34">
        <f t="shared" si="632"/>
        <v>0</v>
      </c>
      <c r="Y376" s="34">
        <f t="shared" si="632"/>
        <v>0</v>
      </c>
      <c r="Z376" s="34">
        <f t="shared" si="632"/>
        <v>0</v>
      </c>
      <c r="AA376" s="34">
        <v>103931</v>
      </c>
      <c r="AB376" s="34">
        <f t="shared" si="632"/>
        <v>0</v>
      </c>
      <c r="AC376" s="94">
        <f t="shared" si="581"/>
        <v>58.638900016362086</v>
      </c>
      <c r="AD376" s="16"/>
      <c r="AE376" s="44"/>
      <c r="AH376" s="225"/>
    </row>
    <row r="377" spans="1:34" s="62" customFormat="1" ht="36">
      <c r="A377" s="63" t="s">
        <v>350</v>
      </c>
      <c r="B377" s="18" t="s">
        <v>393</v>
      </c>
      <c r="C377" s="36">
        <f t="shared" ref="C377:C388" si="633">D377+I377</f>
        <v>1379</v>
      </c>
      <c r="D377" s="36">
        <f t="shared" ref="D377:D388" si="634">SUM(E377:H377)</f>
        <v>0</v>
      </c>
      <c r="E377" s="36"/>
      <c r="F377" s="36">
        <v>0</v>
      </c>
      <c r="G377" s="36"/>
      <c r="H377" s="36"/>
      <c r="I377" s="36">
        <f t="shared" ref="I377:I387" si="635">J377+O377</f>
        <v>1379</v>
      </c>
      <c r="J377" s="36">
        <f t="shared" ref="J377:J387" si="636">SUM(K377:N377)</f>
        <v>1379</v>
      </c>
      <c r="K377" s="36"/>
      <c r="L377" s="36"/>
      <c r="M377" s="36"/>
      <c r="N377" s="36">
        <v>1379</v>
      </c>
      <c r="O377" s="36"/>
      <c r="P377" s="36">
        <f t="shared" ref="P377:P387" si="637">Q377+V377</f>
        <v>1330</v>
      </c>
      <c r="Q377" s="36">
        <f t="shared" ref="Q377:Q387" si="638">R377+S377+T377+U377</f>
        <v>0</v>
      </c>
      <c r="R377" s="36"/>
      <c r="S377" s="36"/>
      <c r="T377" s="36"/>
      <c r="U377" s="36"/>
      <c r="V377" s="36">
        <f t="shared" ref="V377:V387" si="639">W377+AB377</f>
        <v>1330</v>
      </c>
      <c r="W377" s="36">
        <f t="shared" ref="W377:W387" si="640">X377+Y377+Z377+AA377</f>
        <v>1330</v>
      </c>
      <c r="X377" s="36"/>
      <c r="Y377" s="36"/>
      <c r="Z377" s="36"/>
      <c r="AA377" s="36">
        <v>1330</v>
      </c>
      <c r="AB377" s="36"/>
      <c r="AC377" s="95">
        <f t="shared" si="581"/>
        <v>96.44670050761421</v>
      </c>
      <c r="AD377" s="30" t="s">
        <v>398</v>
      </c>
      <c r="AE377" s="47"/>
      <c r="AF377">
        <v>1</v>
      </c>
    </row>
    <row r="378" spans="1:34" s="62" customFormat="1">
      <c r="A378" s="63" t="s">
        <v>353</v>
      </c>
      <c r="B378" s="18" t="s">
        <v>394</v>
      </c>
      <c r="C378" s="36">
        <f t="shared" si="633"/>
        <v>1379</v>
      </c>
      <c r="D378" s="36">
        <f t="shared" si="634"/>
        <v>0</v>
      </c>
      <c r="E378" s="36"/>
      <c r="F378" s="36">
        <v>0</v>
      </c>
      <c r="G378" s="36"/>
      <c r="H378" s="36"/>
      <c r="I378" s="36">
        <f t="shared" si="635"/>
        <v>1379</v>
      </c>
      <c r="J378" s="36">
        <f t="shared" si="636"/>
        <v>1379</v>
      </c>
      <c r="K378" s="36"/>
      <c r="L378" s="36"/>
      <c r="M378" s="36"/>
      <c r="N378" s="36">
        <v>1379</v>
      </c>
      <c r="O378" s="36"/>
      <c r="P378" s="36">
        <f t="shared" si="637"/>
        <v>7</v>
      </c>
      <c r="Q378" s="36">
        <f t="shared" si="638"/>
        <v>0</v>
      </c>
      <c r="R378" s="36"/>
      <c r="S378" s="36"/>
      <c r="T378" s="36"/>
      <c r="U378" s="36"/>
      <c r="V378" s="36">
        <f t="shared" si="639"/>
        <v>7</v>
      </c>
      <c r="W378" s="36">
        <f t="shared" si="640"/>
        <v>7</v>
      </c>
      <c r="X378" s="36"/>
      <c r="Y378" s="36"/>
      <c r="Z378" s="36"/>
      <c r="AA378" s="36">
        <v>7</v>
      </c>
      <c r="AB378" s="36"/>
      <c r="AC378" s="95">
        <f t="shared" si="581"/>
        <v>0.50761421319796951</v>
      </c>
      <c r="AD378" s="30" t="s">
        <v>311</v>
      </c>
      <c r="AE378" s="47"/>
      <c r="AF378">
        <v>1</v>
      </c>
    </row>
    <row r="379" spans="1:34" s="62" customFormat="1">
      <c r="A379" s="63" t="s">
        <v>403</v>
      </c>
      <c r="B379" s="18" t="s">
        <v>76</v>
      </c>
      <c r="C379" s="36">
        <f t="shared" si="633"/>
        <v>17241</v>
      </c>
      <c r="D379" s="36">
        <f t="shared" si="634"/>
        <v>0</v>
      </c>
      <c r="E379" s="36"/>
      <c r="F379" s="36"/>
      <c r="G379" s="36"/>
      <c r="H379" s="36"/>
      <c r="I379" s="36">
        <f t="shared" si="635"/>
        <v>17241</v>
      </c>
      <c r="J379" s="36">
        <f t="shared" si="636"/>
        <v>17241</v>
      </c>
      <c r="K379" s="36"/>
      <c r="L379" s="36"/>
      <c r="M379" s="36"/>
      <c r="N379" s="36">
        <v>17241</v>
      </c>
      <c r="O379" s="36"/>
      <c r="P379" s="36">
        <f t="shared" si="637"/>
        <v>11624</v>
      </c>
      <c r="Q379" s="36">
        <f t="shared" si="638"/>
        <v>0</v>
      </c>
      <c r="R379" s="36"/>
      <c r="S379" s="36"/>
      <c r="T379" s="36"/>
      <c r="U379" s="36"/>
      <c r="V379" s="36">
        <f t="shared" si="639"/>
        <v>11624</v>
      </c>
      <c r="W379" s="36">
        <f t="shared" si="640"/>
        <v>11624</v>
      </c>
      <c r="X379" s="36"/>
      <c r="Y379" s="36"/>
      <c r="Z379" s="36"/>
      <c r="AA379" s="36">
        <v>11624</v>
      </c>
      <c r="AB379" s="36"/>
      <c r="AC379" s="95">
        <f t="shared" si="581"/>
        <v>67.420683255031605</v>
      </c>
      <c r="AD379" s="30" t="s">
        <v>399</v>
      </c>
      <c r="AE379" s="47"/>
      <c r="AF379">
        <v>1</v>
      </c>
    </row>
    <row r="380" spans="1:34" s="62" customFormat="1">
      <c r="A380" s="63" t="s">
        <v>404</v>
      </c>
      <c r="B380" s="18" t="s">
        <v>395</v>
      </c>
      <c r="C380" s="36">
        <f t="shared" si="633"/>
        <v>14483</v>
      </c>
      <c r="D380" s="36">
        <f t="shared" si="634"/>
        <v>0</v>
      </c>
      <c r="E380" s="36"/>
      <c r="F380" s="36"/>
      <c r="G380" s="36"/>
      <c r="H380" s="36"/>
      <c r="I380" s="36">
        <f t="shared" si="635"/>
        <v>14483</v>
      </c>
      <c r="J380" s="36">
        <f t="shared" si="636"/>
        <v>14483</v>
      </c>
      <c r="K380" s="36"/>
      <c r="L380" s="36"/>
      <c r="M380" s="36"/>
      <c r="N380" s="36">
        <v>14483</v>
      </c>
      <c r="O380" s="36"/>
      <c r="P380" s="36">
        <f t="shared" si="637"/>
        <v>5320</v>
      </c>
      <c r="Q380" s="36">
        <f t="shared" si="638"/>
        <v>0</v>
      </c>
      <c r="R380" s="36"/>
      <c r="S380" s="36"/>
      <c r="T380" s="36"/>
      <c r="U380" s="36"/>
      <c r="V380" s="36">
        <f t="shared" si="639"/>
        <v>5320</v>
      </c>
      <c r="W380" s="36">
        <f t="shared" si="640"/>
        <v>5320</v>
      </c>
      <c r="X380" s="36"/>
      <c r="Y380" s="36"/>
      <c r="Z380" s="36"/>
      <c r="AA380" s="36">
        <v>5320</v>
      </c>
      <c r="AB380" s="36"/>
      <c r="AC380" s="95">
        <f t="shared" si="581"/>
        <v>36.73272112131464</v>
      </c>
      <c r="AD380" s="30" t="s">
        <v>400</v>
      </c>
      <c r="AE380" s="47"/>
      <c r="AF380">
        <v>1</v>
      </c>
    </row>
    <row r="381" spans="1:34" s="62" customFormat="1" ht="36">
      <c r="A381" s="63" t="s">
        <v>405</v>
      </c>
      <c r="B381" s="18" t="s">
        <v>19</v>
      </c>
      <c r="C381" s="36">
        <f t="shared" si="633"/>
        <v>9655</v>
      </c>
      <c r="D381" s="36">
        <f t="shared" si="634"/>
        <v>0</v>
      </c>
      <c r="E381" s="36"/>
      <c r="F381" s="36"/>
      <c r="G381" s="36"/>
      <c r="H381" s="36"/>
      <c r="I381" s="36">
        <f t="shared" si="635"/>
        <v>9655</v>
      </c>
      <c r="J381" s="36">
        <f t="shared" si="636"/>
        <v>9655</v>
      </c>
      <c r="K381" s="36"/>
      <c r="L381" s="36"/>
      <c r="M381" s="36"/>
      <c r="N381" s="36">
        <v>9655</v>
      </c>
      <c r="O381" s="36"/>
      <c r="P381" s="36">
        <f t="shared" si="637"/>
        <v>5277</v>
      </c>
      <c r="Q381" s="36">
        <f t="shared" si="638"/>
        <v>0</v>
      </c>
      <c r="R381" s="36"/>
      <c r="S381" s="36"/>
      <c r="T381" s="36"/>
      <c r="U381" s="36"/>
      <c r="V381" s="36">
        <f t="shared" si="639"/>
        <v>5277</v>
      </c>
      <c r="W381" s="36">
        <f t="shared" si="640"/>
        <v>5277</v>
      </c>
      <c r="X381" s="36"/>
      <c r="Y381" s="36"/>
      <c r="Z381" s="36"/>
      <c r="AA381" s="36">
        <v>5277</v>
      </c>
      <c r="AB381" s="36"/>
      <c r="AC381" s="95">
        <f t="shared" si="581"/>
        <v>54.655618850336616</v>
      </c>
      <c r="AD381" s="30" t="s">
        <v>383</v>
      </c>
      <c r="AE381" s="47"/>
      <c r="AF381">
        <v>1</v>
      </c>
    </row>
    <row r="382" spans="1:34" s="62" customFormat="1" ht="36">
      <c r="A382" s="63" t="s">
        <v>406</v>
      </c>
      <c r="B382" s="18" t="s">
        <v>15</v>
      </c>
      <c r="C382" s="36">
        <f t="shared" si="633"/>
        <v>21379</v>
      </c>
      <c r="D382" s="36">
        <f t="shared" si="634"/>
        <v>0</v>
      </c>
      <c r="E382" s="36"/>
      <c r="F382" s="36"/>
      <c r="G382" s="36"/>
      <c r="H382" s="36"/>
      <c r="I382" s="36">
        <f t="shared" si="635"/>
        <v>21379</v>
      </c>
      <c r="J382" s="36">
        <f t="shared" si="636"/>
        <v>21379</v>
      </c>
      <c r="K382" s="36"/>
      <c r="L382" s="36"/>
      <c r="M382" s="36"/>
      <c r="N382" s="36">
        <v>21379</v>
      </c>
      <c r="O382" s="36"/>
      <c r="P382" s="36">
        <f t="shared" si="637"/>
        <v>2615</v>
      </c>
      <c r="Q382" s="36">
        <f t="shared" si="638"/>
        <v>0</v>
      </c>
      <c r="R382" s="36"/>
      <c r="S382" s="36"/>
      <c r="T382" s="36"/>
      <c r="U382" s="36"/>
      <c r="V382" s="36">
        <f t="shared" si="639"/>
        <v>2615</v>
      </c>
      <c r="W382" s="36">
        <f t="shared" si="640"/>
        <v>2615</v>
      </c>
      <c r="X382" s="36"/>
      <c r="Y382" s="36"/>
      <c r="Z382" s="36"/>
      <c r="AA382" s="36">
        <v>2615</v>
      </c>
      <c r="AB382" s="36"/>
      <c r="AC382" s="95">
        <f t="shared" si="581"/>
        <v>12.231629168810516</v>
      </c>
      <c r="AD382" s="30" t="s">
        <v>397</v>
      </c>
      <c r="AE382" s="47"/>
      <c r="AF382">
        <v>1</v>
      </c>
      <c r="AG382" s="225"/>
    </row>
    <row r="383" spans="1:34" s="62" customFormat="1" ht="36">
      <c r="A383" s="63" t="s">
        <v>407</v>
      </c>
      <c r="B383" s="18" t="s">
        <v>18</v>
      </c>
      <c r="C383" s="36">
        <f t="shared" si="633"/>
        <v>22759</v>
      </c>
      <c r="D383" s="36">
        <f t="shared" si="634"/>
        <v>0</v>
      </c>
      <c r="E383" s="36"/>
      <c r="F383" s="36"/>
      <c r="G383" s="36"/>
      <c r="H383" s="36"/>
      <c r="I383" s="36">
        <f t="shared" si="635"/>
        <v>22759</v>
      </c>
      <c r="J383" s="36">
        <f t="shared" si="636"/>
        <v>22759</v>
      </c>
      <c r="K383" s="36"/>
      <c r="L383" s="36"/>
      <c r="M383" s="36"/>
      <c r="N383" s="36">
        <v>22759</v>
      </c>
      <c r="O383" s="36"/>
      <c r="P383" s="36">
        <f t="shared" si="637"/>
        <v>13136</v>
      </c>
      <c r="Q383" s="36">
        <f t="shared" si="638"/>
        <v>0</v>
      </c>
      <c r="R383" s="36"/>
      <c r="S383" s="36"/>
      <c r="T383" s="36"/>
      <c r="U383" s="36"/>
      <c r="V383" s="36">
        <f t="shared" si="639"/>
        <v>13136</v>
      </c>
      <c r="W383" s="36">
        <f t="shared" si="640"/>
        <v>13136</v>
      </c>
      <c r="X383" s="36"/>
      <c r="Y383" s="36"/>
      <c r="Z383" s="36"/>
      <c r="AA383" s="36">
        <v>13136</v>
      </c>
      <c r="AB383" s="36"/>
      <c r="AC383" s="95">
        <f t="shared" si="581"/>
        <v>57.717825915022622</v>
      </c>
      <c r="AD383" s="30" t="s">
        <v>342</v>
      </c>
      <c r="AE383" s="47"/>
      <c r="AF383">
        <v>1</v>
      </c>
    </row>
    <row r="384" spans="1:34" s="62" customFormat="1" ht="36">
      <c r="A384" s="63" t="s">
        <v>408</v>
      </c>
      <c r="B384" s="18" t="s">
        <v>16</v>
      </c>
      <c r="C384" s="36">
        <f t="shared" si="633"/>
        <v>22758</v>
      </c>
      <c r="D384" s="36">
        <f t="shared" si="634"/>
        <v>0</v>
      </c>
      <c r="E384" s="36"/>
      <c r="F384" s="36"/>
      <c r="G384" s="36"/>
      <c r="H384" s="36"/>
      <c r="I384" s="36">
        <f t="shared" si="635"/>
        <v>22758</v>
      </c>
      <c r="J384" s="36">
        <f t="shared" si="636"/>
        <v>22758</v>
      </c>
      <c r="K384" s="36"/>
      <c r="L384" s="36"/>
      <c r="M384" s="36"/>
      <c r="N384" s="36">
        <v>22758</v>
      </c>
      <c r="O384" s="36"/>
      <c r="P384" s="36">
        <f t="shared" si="637"/>
        <v>19174</v>
      </c>
      <c r="Q384" s="36">
        <f t="shared" si="638"/>
        <v>0</v>
      </c>
      <c r="R384" s="36"/>
      <c r="S384" s="36"/>
      <c r="T384" s="36"/>
      <c r="U384" s="36"/>
      <c r="V384" s="36">
        <f t="shared" si="639"/>
        <v>19174</v>
      </c>
      <c r="W384" s="36">
        <f t="shared" si="640"/>
        <v>19174</v>
      </c>
      <c r="X384" s="36"/>
      <c r="Y384" s="36"/>
      <c r="Z384" s="36"/>
      <c r="AA384" s="36">
        <v>19174</v>
      </c>
      <c r="AB384" s="36"/>
      <c r="AC384" s="95">
        <f t="shared" si="581"/>
        <v>84.251691712804288</v>
      </c>
      <c r="AD384" s="30" t="s">
        <v>396</v>
      </c>
      <c r="AE384" s="47"/>
      <c r="AF384">
        <v>1</v>
      </c>
    </row>
    <row r="385" spans="1:33" s="62" customFormat="1" ht="36">
      <c r="A385" s="63" t="s">
        <v>409</v>
      </c>
      <c r="B385" s="18" t="s">
        <v>17</v>
      </c>
      <c r="C385" s="36">
        <f t="shared" si="633"/>
        <v>30344</v>
      </c>
      <c r="D385" s="36">
        <f t="shared" si="634"/>
        <v>0</v>
      </c>
      <c r="E385" s="36"/>
      <c r="F385" s="36"/>
      <c r="G385" s="36"/>
      <c r="H385" s="36"/>
      <c r="I385" s="36">
        <f t="shared" si="635"/>
        <v>30344</v>
      </c>
      <c r="J385" s="36">
        <f t="shared" si="636"/>
        <v>30344</v>
      </c>
      <c r="K385" s="36"/>
      <c r="L385" s="36"/>
      <c r="M385" s="36"/>
      <c r="N385" s="36">
        <v>30344</v>
      </c>
      <c r="O385" s="36"/>
      <c r="P385" s="36">
        <f t="shared" si="637"/>
        <v>9071</v>
      </c>
      <c r="Q385" s="36">
        <f t="shared" si="638"/>
        <v>0</v>
      </c>
      <c r="R385" s="36"/>
      <c r="S385" s="36"/>
      <c r="T385" s="36"/>
      <c r="U385" s="36"/>
      <c r="V385" s="36">
        <f t="shared" si="639"/>
        <v>9071</v>
      </c>
      <c r="W385" s="36">
        <f t="shared" si="640"/>
        <v>9071</v>
      </c>
      <c r="X385" s="36"/>
      <c r="Y385" s="36"/>
      <c r="Z385" s="36"/>
      <c r="AA385" s="36">
        <v>9071</v>
      </c>
      <c r="AB385" s="36"/>
      <c r="AC385" s="95">
        <f t="shared" si="581"/>
        <v>29.89388346954917</v>
      </c>
      <c r="AD385" s="30" t="s">
        <v>275</v>
      </c>
      <c r="AE385" s="47"/>
      <c r="AF385">
        <v>1</v>
      </c>
      <c r="AG385" s="225"/>
    </row>
    <row r="386" spans="1:33" s="62" customFormat="1">
      <c r="A386" s="63" t="s">
        <v>410</v>
      </c>
      <c r="B386" s="18" t="s">
        <v>20</v>
      </c>
      <c r="C386" s="36">
        <f t="shared" si="633"/>
        <v>10345</v>
      </c>
      <c r="D386" s="36">
        <f t="shared" si="634"/>
        <v>0</v>
      </c>
      <c r="E386" s="36"/>
      <c r="F386" s="36"/>
      <c r="G386" s="36"/>
      <c r="H386" s="36"/>
      <c r="I386" s="36">
        <f t="shared" si="635"/>
        <v>10345</v>
      </c>
      <c r="J386" s="36">
        <f t="shared" si="636"/>
        <v>10345</v>
      </c>
      <c r="K386" s="36"/>
      <c r="L386" s="36"/>
      <c r="M386" s="36"/>
      <c r="N386" s="36">
        <v>10345</v>
      </c>
      <c r="O386" s="36"/>
      <c r="P386" s="36">
        <f t="shared" si="637"/>
        <v>8412</v>
      </c>
      <c r="Q386" s="36">
        <f t="shared" si="638"/>
        <v>0</v>
      </c>
      <c r="R386" s="36"/>
      <c r="S386" s="36"/>
      <c r="T386" s="36"/>
      <c r="U386" s="36"/>
      <c r="V386" s="36">
        <f t="shared" si="639"/>
        <v>8412</v>
      </c>
      <c r="W386" s="36">
        <f t="shared" si="640"/>
        <v>8412</v>
      </c>
      <c r="X386" s="36"/>
      <c r="Y386" s="36"/>
      <c r="Z386" s="36"/>
      <c r="AA386" s="36">
        <v>8412</v>
      </c>
      <c r="AB386" s="36"/>
      <c r="AC386" s="95">
        <f t="shared" si="581"/>
        <v>81.314644755920739</v>
      </c>
      <c r="AD386" s="30" t="s">
        <v>277</v>
      </c>
      <c r="AE386" s="47"/>
      <c r="AF386">
        <v>1</v>
      </c>
    </row>
    <row r="387" spans="1:33" s="62" customFormat="1">
      <c r="A387" s="30" t="s">
        <v>411</v>
      </c>
      <c r="B387" s="18" t="s">
        <v>14</v>
      </c>
      <c r="C387" s="36">
        <f t="shared" si="633"/>
        <v>25517</v>
      </c>
      <c r="D387" s="36">
        <f t="shared" si="634"/>
        <v>0</v>
      </c>
      <c r="E387" s="36"/>
      <c r="F387" s="36"/>
      <c r="G387" s="36"/>
      <c r="H387" s="36"/>
      <c r="I387" s="36">
        <f t="shared" si="635"/>
        <v>25517</v>
      </c>
      <c r="J387" s="36">
        <f t="shared" si="636"/>
        <v>25517</v>
      </c>
      <c r="K387" s="36"/>
      <c r="L387" s="36"/>
      <c r="M387" s="36"/>
      <c r="N387" s="36">
        <v>25517</v>
      </c>
      <c r="O387" s="36"/>
      <c r="P387" s="36">
        <f t="shared" si="637"/>
        <v>15018</v>
      </c>
      <c r="Q387" s="36">
        <f t="shared" si="638"/>
        <v>0</v>
      </c>
      <c r="R387" s="36"/>
      <c r="S387" s="36"/>
      <c r="T387" s="36"/>
      <c r="U387" s="36"/>
      <c r="V387" s="36">
        <f t="shared" si="639"/>
        <v>15018</v>
      </c>
      <c r="W387" s="36">
        <f t="shared" si="640"/>
        <v>15018</v>
      </c>
      <c r="X387" s="36"/>
      <c r="Y387" s="36"/>
      <c r="Z387" s="36"/>
      <c r="AA387" s="36">
        <v>15018</v>
      </c>
      <c r="AB387" s="36"/>
      <c r="AC387" s="95">
        <f t="shared" si="581"/>
        <v>58.854881059685702</v>
      </c>
      <c r="AD387" s="30" t="s">
        <v>382</v>
      </c>
      <c r="AE387" s="47"/>
      <c r="AF387">
        <v>1</v>
      </c>
    </row>
    <row r="388" spans="1:33" s="62" customFormat="1">
      <c r="A388" s="16"/>
      <c r="B388" s="2" t="s">
        <v>402</v>
      </c>
      <c r="C388" s="34">
        <f t="shared" si="633"/>
        <v>10000</v>
      </c>
      <c r="D388" s="36">
        <f t="shared" si="634"/>
        <v>0</v>
      </c>
      <c r="E388" s="34"/>
      <c r="F388" s="34"/>
      <c r="G388" s="34"/>
      <c r="H388" s="34"/>
      <c r="I388" s="34">
        <f>J388+O388</f>
        <v>10000</v>
      </c>
      <c r="J388" s="34">
        <f>SUM(K388:N388)</f>
        <v>10000</v>
      </c>
      <c r="K388" s="34"/>
      <c r="L388" s="34"/>
      <c r="M388" s="34"/>
      <c r="N388" s="34">
        <v>10000</v>
      </c>
      <c r="O388" s="34"/>
      <c r="P388" s="34">
        <f t="shared" ref="P388" si="641">Q388+V388</f>
        <v>0</v>
      </c>
      <c r="Q388" s="34">
        <f t="shared" ref="Q388" si="642">R388+S388+T388+U388</f>
        <v>0</v>
      </c>
      <c r="R388" s="34"/>
      <c r="S388" s="34"/>
      <c r="T388" s="34"/>
      <c r="U388" s="34"/>
      <c r="V388" s="34"/>
      <c r="W388" s="34"/>
      <c r="X388" s="34"/>
      <c r="Y388" s="34"/>
      <c r="Z388" s="34"/>
      <c r="AA388" s="34"/>
      <c r="AB388" s="34"/>
      <c r="AC388" s="95">
        <f t="shared" si="581"/>
        <v>0</v>
      </c>
      <c r="AD388" s="16" t="s">
        <v>283</v>
      </c>
      <c r="AE388" s="44"/>
      <c r="AF388">
        <v>1</v>
      </c>
    </row>
    <row r="389" spans="1:33" s="62" customFormat="1" ht="11.25" customHeight="1">
      <c r="A389" s="16"/>
      <c r="B389" s="2"/>
      <c r="C389" s="34"/>
      <c r="D389" s="34"/>
      <c r="E389" s="34"/>
      <c r="F389" s="34"/>
      <c r="G389" s="34"/>
      <c r="H389" s="34"/>
      <c r="I389" s="34"/>
      <c r="J389" s="34"/>
      <c r="K389" s="34"/>
      <c r="L389" s="34"/>
      <c r="M389" s="34"/>
      <c r="N389" s="34"/>
      <c r="O389" s="34"/>
      <c r="P389" s="34"/>
      <c r="Q389" s="34"/>
      <c r="R389" s="34"/>
      <c r="S389" s="34"/>
      <c r="T389" s="34"/>
      <c r="U389" s="34"/>
      <c r="V389" s="34"/>
      <c r="W389" s="34"/>
      <c r="X389" s="34"/>
      <c r="Y389" s="34"/>
      <c r="Z389" s="34"/>
      <c r="AA389" s="34"/>
      <c r="AB389" s="34"/>
      <c r="AC389" s="95"/>
      <c r="AD389" s="16"/>
      <c r="AE389" s="44"/>
    </row>
    <row r="390" spans="1:33">
      <c r="A390" s="26" t="s">
        <v>38</v>
      </c>
      <c r="B390" s="25" t="s">
        <v>247</v>
      </c>
      <c r="C390" s="37">
        <f>SUM(C391:C393)</f>
        <v>60663</v>
      </c>
      <c r="D390" s="37">
        <f>SUM(D391:D393)</f>
        <v>60663</v>
      </c>
      <c r="E390" s="37">
        <f t="shared" ref="E390:AB390" si="643">SUM(E391:E393)</f>
        <v>46493</v>
      </c>
      <c r="F390" s="37">
        <f t="shared" si="643"/>
        <v>14170</v>
      </c>
      <c r="G390" s="37">
        <f t="shared" si="643"/>
        <v>0</v>
      </c>
      <c r="H390" s="37">
        <f t="shared" si="643"/>
        <v>0</v>
      </c>
      <c r="I390" s="37"/>
      <c r="J390" s="37"/>
      <c r="K390" s="37">
        <f t="shared" si="643"/>
        <v>0</v>
      </c>
      <c r="L390" s="37"/>
      <c r="M390" s="37"/>
      <c r="N390" s="37"/>
      <c r="O390" s="37">
        <f t="shared" si="643"/>
        <v>0</v>
      </c>
      <c r="P390" s="37">
        <f t="shared" si="643"/>
        <v>25579</v>
      </c>
      <c r="Q390" s="37">
        <f t="shared" si="643"/>
        <v>25579</v>
      </c>
      <c r="R390" s="37">
        <f t="shared" si="643"/>
        <v>11409</v>
      </c>
      <c r="S390" s="37">
        <f t="shared" si="643"/>
        <v>14170</v>
      </c>
      <c r="T390" s="37">
        <f t="shared" si="643"/>
        <v>0</v>
      </c>
      <c r="U390" s="37">
        <f t="shared" si="643"/>
        <v>0</v>
      </c>
      <c r="V390" s="37">
        <f t="shared" si="643"/>
        <v>0</v>
      </c>
      <c r="W390" s="37">
        <f t="shared" si="643"/>
        <v>0</v>
      </c>
      <c r="X390" s="37">
        <f t="shared" si="643"/>
        <v>0</v>
      </c>
      <c r="Y390" s="37">
        <f t="shared" si="643"/>
        <v>0</v>
      </c>
      <c r="Z390" s="37">
        <f t="shared" si="643"/>
        <v>0</v>
      </c>
      <c r="AA390" s="37">
        <f t="shared" si="643"/>
        <v>0</v>
      </c>
      <c r="AB390" s="37">
        <f t="shared" si="643"/>
        <v>0</v>
      </c>
      <c r="AC390" s="97">
        <f t="shared" si="581"/>
        <v>42.165735291693451</v>
      </c>
      <c r="AD390" s="26">
        <v>0</v>
      </c>
      <c r="AE390" s="49">
        <v>0</v>
      </c>
    </row>
    <row r="391" spans="1:33" ht="25.5" customHeight="1">
      <c r="A391" s="12">
        <v>1</v>
      </c>
      <c r="B391" s="5" t="s">
        <v>40</v>
      </c>
      <c r="C391" s="35">
        <f t="shared" ref="C391:C392" si="644">D391+I391</f>
        <v>32100</v>
      </c>
      <c r="D391" s="35">
        <f t="shared" ref="D391:D392" si="645">SUM(E391:H391)</f>
        <v>32100</v>
      </c>
      <c r="E391" s="35">
        <v>32100</v>
      </c>
      <c r="F391" s="35"/>
      <c r="G391" s="35"/>
      <c r="H391" s="35"/>
      <c r="I391" s="35"/>
      <c r="J391" s="35"/>
      <c r="K391" s="35"/>
      <c r="L391" s="35"/>
      <c r="M391" s="35"/>
      <c r="N391" s="35"/>
      <c r="O391" s="35"/>
      <c r="P391" s="39">
        <f t="shared" ref="P391:P393" si="646">Q391+V391</f>
        <v>11409</v>
      </c>
      <c r="Q391" s="39">
        <f t="shared" ref="Q391:Q393" si="647">R391+S391+T391+U391</f>
        <v>11409</v>
      </c>
      <c r="R391" s="39">
        <v>11409</v>
      </c>
      <c r="S391" s="39"/>
      <c r="T391" s="39"/>
      <c r="U391" s="39"/>
      <c r="V391" s="39"/>
      <c r="W391" s="39"/>
      <c r="X391" s="39"/>
      <c r="Y391" s="39"/>
      <c r="Z391" s="39"/>
      <c r="AA391" s="39"/>
      <c r="AB391" s="39"/>
      <c r="AC391" s="95">
        <f t="shared" si="581"/>
        <v>35.542056074766357</v>
      </c>
      <c r="AD391" s="12" t="s">
        <v>256</v>
      </c>
      <c r="AE391" s="45"/>
      <c r="AF391">
        <v>1</v>
      </c>
    </row>
    <row r="392" spans="1:33" ht="45.75" customHeight="1">
      <c r="A392" s="12">
        <v>2</v>
      </c>
      <c r="B392" s="5" t="s">
        <v>41</v>
      </c>
      <c r="C392" s="35">
        <f t="shared" si="644"/>
        <v>14170</v>
      </c>
      <c r="D392" s="35">
        <f t="shared" si="645"/>
        <v>14170</v>
      </c>
      <c r="E392" s="35"/>
      <c r="F392" s="35">
        <v>14170</v>
      </c>
      <c r="G392" s="35"/>
      <c r="H392" s="35"/>
      <c r="I392" s="35"/>
      <c r="J392" s="35"/>
      <c r="K392" s="35"/>
      <c r="L392" s="35"/>
      <c r="M392" s="35"/>
      <c r="N392" s="35"/>
      <c r="O392" s="35"/>
      <c r="P392" s="39">
        <f t="shared" si="646"/>
        <v>14170</v>
      </c>
      <c r="Q392" s="39">
        <f t="shared" si="647"/>
        <v>14170</v>
      </c>
      <c r="R392" s="39"/>
      <c r="S392" s="39">
        <v>14170</v>
      </c>
      <c r="T392" s="39"/>
      <c r="U392" s="39"/>
      <c r="V392" s="39"/>
      <c r="W392" s="39"/>
      <c r="X392" s="39"/>
      <c r="Y392" s="39"/>
      <c r="Z392" s="39"/>
      <c r="AA392" s="39"/>
      <c r="AB392" s="39"/>
      <c r="AC392" s="95">
        <f t="shared" si="581"/>
        <v>100</v>
      </c>
      <c r="AD392" s="12" t="s">
        <v>256</v>
      </c>
      <c r="AE392" s="45"/>
      <c r="AF392">
        <v>1</v>
      </c>
    </row>
    <row r="393" spans="1:33" ht="49.5" customHeight="1">
      <c r="A393" s="12">
        <v>3</v>
      </c>
      <c r="B393" s="5" t="s">
        <v>42</v>
      </c>
      <c r="C393" s="35">
        <f>D393+I393</f>
        <v>14393</v>
      </c>
      <c r="D393" s="35">
        <f>SUM(E393:H393)</f>
        <v>14393</v>
      </c>
      <c r="E393" s="35">
        <v>14393</v>
      </c>
      <c r="F393" s="35"/>
      <c r="G393" s="35"/>
      <c r="H393" s="35"/>
      <c r="I393" s="35"/>
      <c r="J393" s="35"/>
      <c r="K393" s="35"/>
      <c r="L393" s="35"/>
      <c r="M393" s="35"/>
      <c r="N393" s="35"/>
      <c r="O393" s="35"/>
      <c r="P393" s="39">
        <f t="shared" si="646"/>
        <v>0</v>
      </c>
      <c r="Q393" s="39">
        <f t="shared" si="647"/>
        <v>0</v>
      </c>
      <c r="R393" s="39"/>
      <c r="S393" s="39"/>
      <c r="T393" s="39"/>
      <c r="U393" s="39"/>
      <c r="V393" s="39"/>
      <c r="W393" s="39"/>
      <c r="X393" s="39"/>
      <c r="Y393" s="39"/>
      <c r="Z393" s="39"/>
      <c r="AA393" s="39"/>
      <c r="AB393" s="39"/>
      <c r="AC393" s="95">
        <f t="shared" si="581"/>
        <v>0</v>
      </c>
      <c r="AD393" s="12" t="s">
        <v>256</v>
      </c>
      <c r="AE393" s="45"/>
      <c r="AF393">
        <v>1</v>
      </c>
    </row>
    <row r="394" spans="1:33" ht="10.5" customHeight="1">
      <c r="A394" s="6"/>
      <c r="B394" s="7"/>
      <c r="C394" s="41"/>
      <c r="D394" s="41"/>
      <c r="E394" s="41"/>
      <c r="F394" s="41"/>
      <c r="G394" s="41"/>
      <c r="H394" s="41"/>
      <c r="I394" s="41"/>
      <c r="J394" s="41"/>
      <c r="K394" s="41"/>
      <c r="L394" s="41"/>
      <c r="M394" s="41"/>
      <c r="N394" s="41"/>
      <c r="O394" s="41"/>
      <c r="P394" s="41"/>
      <c r="Q394" s="222"/>
      <c r="R394" s="222"/>
      <c r="S394" s="222"/>
      <c r="T394" s="222"/>
      <c r="U394" s="222"/>
      <c r="V394" s="222"/>
      <c r="W394" s="222"/>
      <c r="X394" s="222"/>
      <c r="Y394" s="222"/>
      <c r="Z394" s="222"/>
      <c r="AA394" s="222"/>
      <c r="AB394" s="222"/>
      <c r="AC394" s="60"/>
      <c r="AD394" s="6"/>
      <c r="AE394" s="8"/>
    </row>
  </sheetData>
  <autoFilter ref="A12:AE394"/>
  <mergeCells count="42">
    <mergeCell ref="A1:AE1"/>
    <mergeCell ref="A2:AE2"/>
    <mergeCell ref="A3:AE3"/>
    <mergeCell ref="A4:AE4"/>
    <mergeCell ref="AD5:AE5"/>
    <mergeCell ref="R10:R11"/>
    <mergeCell ref="W8:AB8"/>
    <mergeCell ref="Q7:AB7"/>
    <mergeCell ref="R9:U9"/>
    <mergeCell ref="AB10:AB11"/>
    <mergeCell ref="W10:W11"/>
    <mergeCell ref="X10:AA10"/>
    <mergeCell ref="W9:AB9"/>
    <mergeCell ref="U10:U11"/>
    <mergeCell ref="A6:A11"/>
    <mergeCell ref="B6:B11"/>
    <mergeCell ref="D8:D11"/>
    <mergeCell ref="I8:I11"/>
    <mergeCell ref="D6:O6"/>
    <mergeCell ref="C6:C11"/>
    <mergeCell ref="E8:H8"/>
    <mergeCell ref="J8:O8"/>
    <mergeCell ref="E10:E11"/>
    <mergeCell ref="F10:F11"/>
    <mergeCell ref="G10:G11"/>
    <mergeCell ref="H10:H11"/>
    <mergeCell ref="AE6:AE11"/>
    <mergeCell ref="D7:O7"/>
    <mergeCell ref="E9:H9"/>
    <mergeCell ref="J9:O9"/>
    <mergeCell ref="K10:N10"/>
    <mergeCell ref="J10:J11"/>
    <mergeCell ref="O10:O11"/>
    <mergeCell ref="AC6:AC11"/>
    <mergeCell ref="AD6:AD11"/>
    <mergeCell ref="Q6:AB6"/>
    <mergeCell ref="P6:P11"/>
    <mergeCell ref="R8:U8"/>
    <mergeCell ref="Q8:Q11"/>
    <mergeCell ref="V8:V11"/>
    <mergeCell ref="T10:T11"/>
    <mergeCell ref="S10:S11"/>
  </mergeCells>
  <pageMargins left="0.23622047244094491" right="0.23622047244094491" top="0.74803149606299213" bottom="0.74803149606299213" header="0.31496062992125984" footer="0.31496062992125984"/>
  <pageSetup paperSize="9" scale="2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P490"/>
  <sheetViews>
    <sheetView showZeros="0" zoomScale="60" zoomScaleNormal="60" workbookViewId="0">
      <pane xSplit="2" ySplit="10" topLeftCell="C473" activePane="bottomRight" state="frozen"/>
      <selection pane="topRight" activeCell="C1" sqref="C1"/>
      <selection pane="bottomLeft" activeCell="A11" sqref="A11"/>
      <selection pane="bottomRight" activeCell="A4" sqref="A4"/>
    </sheetView>
  </sheetViews>
  <sheetFormatPr defaultRowHeight="18"/>
  <cols>
    <col min="1" max="1" width="6.90625" customWidth="1"/>
    <col min="2" max="2" width="46.90625" customWidth="1"/>
    <col min="3" max="3" width="17.1796875" customWidth="1"/>
    <col min="4" max="4" width="15" customWidth="1"/>
    <col min="5" max="5" width="11.6328125" customWidth="1"/>
    <col min="6" max="6" width="11.08984375" customWidth="1"/>
    <col min="7" max="7" width="14.1796875" customWidth="1"/>
    <col min="8" max="8" width="15.81640625" customWidth="1"/>
    <col min="9" max="9" width="14.08984375" customWidth="1"/>
    <col min="10" max="15" width="15.81640625" customWidth="1"/>
    <col min="16" max="16" width="15.54296875" customWidth="1"/>
    <col min="17" max="17" width="13" customWidth="1"/>
    <col min="18" max="18" width="12.1796875" customWidth="1"/>
    <col min="19" max="19" width="11.90625" style="62" customWidth="1"/>
    <col min="20" max="20" width="13.90625" customWidth="1"/>
    <col min="21" max="24" width="16.36328125" customWidth="1"/>
    <col min="25" max="25" width="16.36328125" style="62" customWidth="1"/>
    <col min="26" max="29" width="16.36328125" customWidth="1"/>
    <col min="30" max="30" width="18.90625" customWidth="1"/>
    <col min="31" max="31" width="23.90625" customWidth="1"/>
    <col min="32" max="33" width="0" hidden="1" customWidth="1"/>
  </cols>
  <sheetData>
    <row r="1" spans="1:42" ht="22.8">
      <c r="A1" s="289" t="s">
        <v>471</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186"/>
      <c r="AG1" s="186"/>
      <c r="AH1" s="186"/>
      <c r="AI1" s="186"/>
      <c r="AJ1" s="186"/>
      <c r="AK1" s="186"/>
      <c r="AL1" s="186"/>
      <c r="AM1" s="186"/>
      <c r="AN1" s="186"/>
      <c r="AO1" s="186"/>
      <c r="AP1" s="186"/>
    </row>
    <row r="2" spans="1:42" ht="61.5" customHeight="1">
      <c r="A2" s="301" t="s">
        <v>472</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185"/>
      <c r="AG2" s="185"/>
      <c r="AH2" s="185"/>
      <c r="AI2" s="185"/>
      <c r="AJ2" s="185"/>
      <c r="AK2" s="185"/>
      <c r="AL2" s="185"/>
      <c r="AM2" s="185"/>
      <c r="AN2" s="185"/>
      <c r="AO2" s="185"/>
      <c r="AP2" s="185"/>
    </row>
    <row r="3" spans="1:42" ht="22.8">
      <c r="A3" s="292" t="s">
        <v>892</v>
      </c>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187"/>
      <c r="AG3" s="187"/>
      <c r="AH3" s="187"/>
      <c r="AI3" s="187"/>
      <c r="AJ3" s="187"/>
      <c r="AK3" s="187"/>
      <c r="AL3" s="187"/>
      <c r="AM3" s="187"/>
      <c r="AN3" s="187"/>
      <c r="AO3" s="187"/>
      <c r="AP3" s="187"/>
    </row>
    <row r="4" spans="1:42">
      <c r="F4" s="57"/>
      <c r="G4" s="57"/>
      <c r="S4" s="225"/>
    </row>
    <row r="5" spans="1:42">
      <c r="D5" s="57"/>
      <c r="E5" s="57"/>
      <c r="F5" s="57"/>
      <c r="G5" s="57"/>
      <c r="J5" s="57"/>
      <c r="L5" s="57"/>
      <c r="M5" s="57"/>
      <c r="Q5" s="57"/>
      <c r="R5" s="57"/>
      <c r="T5" s="293" t="s">
        <v>737</v>
      </c>
      <c r="U5" s="293"/>
      <c r="V5" s="293"/>
      <c r="W5" s="293"/>
      <c r="X5" s="293"/>
      <c r="Y5" s="293"/>
      <c r="Z5" s="293"/>
      <c r="AA5" s="293"/>
      <c r="AB5" s="293"/>
      <c r="AC5" s="293"/>
      <c r="AD5" s="293"/>
      <c r="AE5" s="293"/>
    </row>
    <row r="6" spans="1:42" ht="47.25" customHeight="1">
      <c r="A6" s="336" t="s">
        <v>0</v>
      </c>
      <c r="B6" s="336" t="s">
        <v>1</v>
      </c>
      <c r="C6" s="338" t="s">
        <v>820</v>
      </c>
      <c r="D6" s="294" t="s">
        <v>708</v>
      </c>
      <c r="E6" s="295"/>
      <c r="F6" s="295"/>
      <c r="G6" s="295"/>
      <c r="H6" s="295"/>
      <c r="I6" s="295"/>
      <c r="J6" s="295"/>
      <c r="K6" s="295"/>
      <c r="L6" s="295"/>
      <c r="M6" s="295"/>
      <c r="N6" s="295"/>
      <c r="O6" s="296"/>
      <c r="P6" s="348" t="s">
        <v>823</v>
      </c>
      <c r="Q6" s="288" t="s">
        <v>886</v>
      </c>
      <c r="R6" s="288"/>
      <c r="S6" s="288"/>
      <c r="T6" s="288"/>
      <c r="U6" s="288"/>
      <c r="V6" s="288"/>
      <c r="W6" s="288"/>
      <c r="X6" s="288"/>
      <c r="Y6" s="288"/>
      <c r="Z6" s="288"/>
      <c r="AA6" s="288"/>
      <c r="AB6" s="288"/>
      <c r="AC6" s="297" t="s">
        <v>882</v>
      </c>
      <c r="AD6" s="297" t="s">
        <v>248</v>
      </c>
      <c r="AE6" s="297" t="s">
        <v>249</v>
      </c>
      <c r="AF6" s="297" t="s">
        <v>711</v>
      </c>
      <c r="AG6" s="297" t="s">
        <v>712</v>
      </c>
    </row>
    <row r="7" spans="1:42" ht="18.75" customHeight="1">
      <c r="A7" s="336"/>
      <c r="B7" s="336"/>
      <c r="C7" s="339"/>
      <c r="D7" s="342" t="s">
        <v>821</v>
      </c>
      <c r="E7" s="341" t="s">
        <v>251</v>
      </c>
      <c r="F7" s="341"/>
      <c r="G7" s="341"/>
      <c r="H7" s="341"/>
      <c r="I7" s="343" t="s">
        <v>847</v>
      </c>
      <c r="J7" s="345" t="s">
        <v>251</v>
      </c>
      <c r="K7" s="346"/>
      <c r="L7" s="346"/>
      <c r="M7" s="346"/>
      <c r="N7" s="346"/>
      <c r="O7" s="347"/>
      <c r="P7" s="349"/>
      <c r="Q7" s="288" t="s">
        <v>821</v>
      </c>
      <c r="R7" s="344" t="s">
        <v>251</v>
      </c>
      <c r="S7" s="344"/>
      <c r="T7" s="344"/>
      <c r="U7" s="344"/>
      <c r="V7" s="288" t="s">
        <v>822</v>
      </c>
      <c r="W7" s="344" t="s">
        <v>251</v>
      </c>
      <c r="X7" s="344"/>
      <c r="Y7" s="344"/>
      <c r="Z7" s="344"/>
      <c r="AA7" s="344"/>
      <c r="AB7" s="344"/>
      <c r="AC7" s="298"/>
      <c r="AD7" s="298"/>
      <c r="AE7" s="298"/>
      <c r="AF7" s="298"/>
      <c r="AG7" s="298"/>
    </row>
    <row r="8" spans="1:42" ht="18.75" customHeight="1">
      <c r="A8" s="336"/>
      <c r="B8" s="336"/>
      <c r="C8" s="339"/>
      <c r="D8" s="305"/>
      <c r="E8" s="337" t="s">
        <v>709</v>
      </c>
      <c r="F8" s="288" t="s">
        <v>710</v>
      </c>
      <c r="G8" s="288" t="s">
        <v>254</v>
      </c>
      <c r="H8" s="288" t="s">
        <v>255</v>
      </c>
      <c r="I8" s="343"/>
      <c r="J8" s="297" t="s">
        <v>839</v>
      </c>
      <c r="K8" s="344" t="s">
        <v>251</v>
      </c>
      <c r="L8" s="344"/>
      <c r="M8" s="344"/>
      <c r="N8" s="344"/>
      <c r="O8" s="297" t="s">
        <v>840</v>
      </c>
      <c r="P8" s="349"/>
      <c r="Q8" s="288"/>
      <c r="R8" s="337" t="s">
        <v>709</v>
      </c>
      <c r="S8" s="288" t="s">
        <v>710</v>
      </c>
      <c r="T8" s="288" t="s">
        <v>254</v>
      </c>
      <c r="U8" s="288" t="s">
        <v>255</v>
      </c>
      <c r="V8" s="288"/>
      <c r="W8" s="288" t="s">
        <v>885</v>
      </c>
      <c r="X8" s="288" t="s">
        <v>251</v>
      </c>
      <c r="Y8" s="288"/>
      <c r="Z8" s="288"/>
      <c r="AA8" s="288"/>
      <c r="AB8" s="288" t="s">
        <v>884</v>
      </c>
      <c r="AC8" s="298"/>
      <c r="AD8" s="298"/>
      <c r="AE8" s="298"/>
      <c r="AF8" s="298"/>
      <c r="AG8" s="298"/>
    </row>
    <row r="9" spans="1:42" ht="100.5" customHeight="1">
      <c r="A9" s="336"/>
      <c r="B9" s="336"/>
      <c r="C9" s="340"/>
      <c r="D9" s="305"/>
      <c r="E9" s="337"/>
      <c r="F9" s="288"/>
      <c r="G9" s="288"/>
      <c r="H9" s="288"/>
      <c r="I9" s="342"/>
      <c r="J9" s="299"/>
      <c r="K9" s="263" t="s">
        <v>309</v>
      </c>
      <c r="L9" s="263" t="s">
        <v>454</v>
      </c>
      <c r="M9" s="263" t="s">
        <v>460</v>
      </c>
      <c r="N9" s="263" t="s">
        <v>455</v>
      </c>
      <c r="O9" s="299"/>
      <c r="P9" s="350"/>
      <c r="Q9" s="288"/>
      <c r="R9" s="337"/>
      <c r="S9" s="288"/>
      <c r="T9" s="288"/>
      <c r="U9" s="288"/>
      <c r="V9" s="288"/>
      <c r="W9" s="288"/>
      <c r="X9" s="11" t="s">
        <v>309</v>
      </c>
      <c r="Y9" s="11" t="s">
        <v>454</v>
      </c>
      <c r="Z9" s="11" t="s">
        <v>460</v>
      </c>
      <c r="AA9" s="11" t="s">
        <v>455</v>
      </c>
      <c r="AB9" s="288"/>
      <c r="AC9" s="299"/>
      <c r="AD9" s="299"/>
      <c r="AE9" s="299"/>
      <c r="AF9" s="299"/>
      <c r="AG9" s="299"/>
    </row>
    <row r="10" spans="1:42">
      <c r="A10" s="192">
        <v>1</v>
      </c>
      <c r="B10" s="192">
        <v>2</v>
      </c>
      <c r="C10" s="192" t="s">
        <v>464</v>
      </c>
      <c r="D10" s="193" t="s">
        <v>456</v>
      </c>
      <c r="E10" s="193">
        <v>5</v>
      </c>
      <c r="F10" s="193">
        <v>6</v>
      </c>
      <c r="G10" s="193">
        <v>7</v>
      </c>
      <c r="H10" s="193">
        <v>8</v>
      </c>
      <c r="I10" s="193"/>
      <c r="J10" s="193" t="s">
        <v>824</v>
      </c>
      <c r="K10" s="193">
        <v>10</v>
      </c>
      <c r="L10" s="193">
        <v>11</v>
      </c>
      <c r="M10" s="193">
        <v>12</v>
      </c>
      <c r="N10" s="193">
        <v>13</v>
      </c>
      <c r="O10" s="193"/>
      <c r="P10" s="193" t="s">
        <v>825</v>
      </c>
      <c r="Q10" s="193" t="s">
        <v>826</v>
      </c>
      <c r="R10" s="193">
        <v>16</v>
      </c>
      <c r="S10" s="193">
        <v>17</v>
      </c>
      <c r="T10" s="193">
        <v>18</v>
      </c>
      <c r="U10" s="193">
        <v>19</v>
      </c>
      <c r="V10" s="193" t="s">
        <v>827</v>
      </c>
      <c r="W10" s="193"/>
      <c r="X10" s="193">
        <v>21</v>
      </c>
      <c r="Y10" s="193">
        <v>22</v>
      </c>
      <c r="Z10" s="193">
        <v>23</v>
      </c>
      <c r="AA10" s="193">
        <v>24</v>
      </c>
      <c r="AB10" s="193"/>
      <c r="AC10" s="193" t="s">
        <v>879</v>
      </c>
      <c r="AD10" s="194">
        <v>26</v>
      </c>
      <c r="AE10" s="194">
        <v>27</v>
      </c>
      <c r="AF10" s="195">
        <v>15</v>
      </c>
      <c r="AG10" s="188">
        <v>16</v>
      </c>
    </row>
    <row r="11" spans="1:42">
      <c r="A11" s="191"/>
      <c r="B11" s="191"/>
      <c r="C11" s="191"/>
      <c r="D11" s="34"/>
      <c r="E11" s="34"/>
      <c r="F11" s="34"/>
      <c r="G11" s="34"/>
      <c r="H11" s="34"/>
      <c r="I11" s="34"/>
      <c r="J11" s="34"/>
      <c r="K11" s="34"/>
      <c r="L11" s="34"/>
      <c r="M11" s="34"/>
      <c r="N11" s="34"/>
      <c r="O11" s="34"/>
      <c r="P11" s="4"/>
      <c r="Q11" s="4"/>
      <c r="R11" s="4"/>
      <c r="S11" s="217"/>
      <c r="T11" s="4"/>
      <c r="U11" s="4"/>
      <c r="V11" s="4"/>
      <c r="W11" s="4"/>
      <c r="X11" s="4"/>
      <c r="Y11" s="217"/>
      <c r="Z11" s="4"/>
      <c r="AA11" s="4"/>
      <c r="AB11" s="4"/>
      <c r="AC11" s="4"/>
      <c r="AD11" s="4"/>
      <c r="AE11" s="4"/>
    </row>
    <row r="12" spans="1:42">
      <c r="A12" s="118"/>
      <c r="B12" s="119" t="s">
        <v>2</v>
      </c>
      <c r="C12" s="229">
        <f>D12+I12</f>
        <v>635533.87866199994</v>
      </c>
      <c r="D12" s="34">
        <f>D13+D16+D17</f>
        <v>96701.5</v>
      </c>
      <c r="E12" s="34">
        <f t="shared" ref="E12:N12" si="0">E17</f>
        <v>46663</v>
      </c>
      <c r="F12" s="34">
        <f t="shared" si="0"/>
        <v>50038.5</v>
      </c>
      <c r="G12" s="34">
        <f t="shared" ref="G12:I12" si="1">G17</f>
        <v>0</v>
      </c>
      <c r="H12" s="34">
        <f t="shared" si="1"/>
        <v>0</v>
      </c>
      <c r="I12" s="34">
        <f t="shared" si="1"/>
        <v>538832.37866199994</v>
      </c>
      <c r="J12" s="34">
        <f t="shared" si="0"/>
        <v>389921.378662</v>
      </c>
      <c r="K12" s="34">
        <f t="shared" si="0"/>
        <v>304358.378662</v>
      </c>
      <c r="L12" s="34">
        <f t="shared" si="0"/>
        <v>22657</v>
      </c>
      <c r="M12" s="34">
        <f t="shared" si="0"/>
        <v>17053</v>
      </c>
      <c r="N12" s="34">
        <f t="shared" si="0"/>
        <v>45853</v>
      </c>
      <c r="O12" s="34">
        <f t="shared" ref="O12" si="2">O17</f>
        <v>148911</v>
      </c>
      <c r="P12" s="34">
        <f t="shared" ref="P12" si="3">P17</f>
        <v>75333</v>
      </c>
      <c r="Q12" s="34">
        <f t="shared" ref="Q12:AA12" si="4">Q17</f>
        <v>12916</v>
      </c>
      <c r="R12" s="34">
        <f t="shared" si="4"/>
        <v>4365</v>
      </c>
      <c r="S12" s="34">
        <f t="shared" si="4"/>
        <v>8551</v>
      </c>
      <c r="T12" s="34">
        <f t="shared" si="4"/>
        <v>0</v>
      </c>
      <c r="U12" s="34">
        <f t="shared" si="4"/>
        <v>0</v>
      </c>
      <c r="V12" s="34">
        <f t="shared" si="4"/>
        <v>62417</v>
      </c>
      <c r="W12" s="34">
        <f t="shared" ref="W12" si="5">W17</f>
        <v>40820</v>
      </c>
      <c r="X12" s="34">
        <f t="shared" si="4"/>
        <v>2342</v>
      </c>
      <c r="Y12" s="34">
        <f t="shared" si="4"/>
        <v>10682</v>
      </c>
      <c r="Z12" s="34">
        <f t="shared" si="4"/>
        <v>9751</v>
      </c>
      <c r="AA12" s="34">
        <f t="shared" si="4"/>
        <v>18045</v>
      </c>
      <c r="AB12" s="34">
        <f t="shared" ref="AB12" si="6">AB17</f>
        <v>21597</v>
      </c>
      <c r="AC12" s="231">
        <f>P12/C12*100</f>
        <v>11.853498692878469</v>
      </c>
      <c r="AD12" s="4"/>
      <c r="AE12" s="4"/>
    </row>
    <row r="13" spans="1:42">
      <c r="A13" s="120" t="s">
        <v>3</v>
      </c>
      <c r="B13" s="121" t="s">
        <v>4</v>
      </c>
      <c r="C13" s="229">
        <f t="shared" ref="C13:C45" si="7">D13+J13</f>
        <v>0</v>
      </c>
      <c r="D13" s="34"/>
      <c r="E13" s="34"/>
      <c r="F13" s="34"/>
      <c r="G13" s="34"/>
      <c r="H13" s="34"/>
      <c r="I13" s="34"/>
      <c r="J13" s="34"/>
      <c r="K13" s="34"/>
      <c r="L13" s="34"/>
      <c r="M13" s="34"/>
      <c r="N13" s="34"/>
      <c r="O13" s="34"/>
      <c r="P13" s="4"/>
      <c r="Q13" s="4"/>
      <c r="R13" s="4"/>
      <c r="S13" s="217"/>
      <c r="T13" s="4"/>
      <c r="U13" s="4"/>
      <c r="V13" s="4"/>
      <c r="W13" s="4"/>
      <c r="X13" s="4"/>
      <c r="Y13" s="217"/>
      <c r="Z13" s="4"/>
      <c r="AA13" s="4"/>
      <c r="AB13" s="4"/>
      <c r="AC13" s="231"/>
      <c r="AD13" s="4"/>
      <c r="AE13" s="4">
        <v>0</v>
      </c>
    </row>
    <row r="14" spans="1:42" s="74" customFormat="1">
      <c r="A14" s="122"/>
      <c r="B14" s="123" t="s">
        <v>473</v>
      </c>
      <c r="C14" s="36">
        <f>C18</f>
        <v>37046</v>
      </c>
      <c r="D14" s="36">
        <f t="shared" ref="D14:P14" si="8">D18</f>
        <v>37046</v>
      </c>
      <c r="E14" s="36">
        <f t="shared" si="8"/>
        <v>37046</v>
      </c>
      <c r="F14" s="36">
        <f t="shared" si="8"/>
        <v>0</v>
      </c>
      <c r="G14" s="36">
        <f t="shared" ref="G14:I14" si="9">G18</f>
        <v>0</v>
      </c>
      <c r="H14" s="36">
        <f t="shared" si="9"/>
        <v>0</v>
      </c>
      <c r="I14" s="36">
        <f t="shared" si="9"/>
        <v>0</v>
      </c>
      <c r="J14" s="36">
        <f t="shared" si="8"/>
        <v>0</v>
      </c>
      <c r="K14" s="36">
        <f t="shared" si="8"/>
        <v>0</v>
      </c>
      <c r="L14" s="36">
        <f t="shared" si="8"/>
        <v>0</v>
      </c>
      <c r="M14" s="36">
        <f t="shared" si="8"/>
        <v>0</v>
      </c>
      <c r="N14" s="36">
        <f t="shared" si="8"/>
        <v>0</v>
      </c>
      <c r="O14" s="36">
        <f t="shared" ref="O14" si="10">O18</f>
        <v>0</v>
      </c>
      <c r="P14" s="36">
        <f t="shared" si="8"/>
        <v>1293</v>
      </c>
      <c r="Q14" s="36">
        <f t="shared" ref="Q14:AA14" si="11">Q18</f>
        <v>1293</v>
      </c>
      <c r="R14" s="36">
        <f t="shared" si="11"/>
        <v>1293</v>
      </c>
      <c r="S14" s="36">
        <f t="shared" si="11"/>
        <v>0</v>
      </c>
      <c r="T14" s="36">
        <f t="shared" si="11"/>
        <v>0</v>
      </c>
      <c r="U14" s="36">
        <f t="shared" si="11"/>
        <v>0</v>
      </c>
      <c r="V14" s="36">
        <f t="shared" si="11"/>
        <v>0</v>
      </c>
      <c r="W14" s="36">
        <f t="shared" ref="W14" si="12">W18</f>
        <v>0</v>
      </c>
      <c r="X14" s="36">
        <f t="shared" si="11"/>
        <v>0</v>
      </c>
      <c r="Y14" s="36">
        <f t="shared" si="11"/>
        <v>0</v>
      </c>
      <c r="Z14" s="36">
        <f t="shared" si="11"/>
        <v>0</v>
      </c>
      <c r="AA14" s="36">
        <f t="shared" si="11"/>
        <v>0</v>
      </c>
      <c r="AB14" s="36">
        <f t="shared" ref="AB14" si="13">AB18</f>
        <v>0</v>
      </c>
      <c r="AC14" s="231">
        <f>P14/C14*100</f>
        <v>3.4902553582033145</v>
      </c>
      <c r="AD14" s="190"/>
      <c r="AE14" s="190"/>
    </row>
    <row r="15" spans="1:42">
      <c r="A15" s="122"/>
      <c r="B15" s="123" t="s">
        <v>474</v>
      </c>
      <c r="C15" s="228">
        <f>C30</f>
        <v>449576.878662</v>
      </c>
      <c r="D15" s="228">
        <f t="shared" ref="D15:P15" si="14">D30</f>
        <v>59655.5</v>
      </c>
      <c r="E15" s="228">
        <f t="shared" si="14"/>
        <v>9617</v>
      </c>
      <c r="F15" s="228">
        <f t="shared" si="14"/>
        <v>50038.5</v>
      </c>
      <c r="G15" s="228">
        <f t="shared" ref="G15:I15" si="15">G30</f>
        <v>0</v>
      </c>
      <c r="H15" s="228">
        <f t="shared" si="15"/>
        <v>0</v>
      </c>
      <c r="I15" s="228">
        <f t="shared" si="15"/>
        <v>538832.37866199994</v>
      </c>
      <c r="J15" s="228">
        <f t="shared" si="14"/>
        <v>389921.378662</v>
      </c>
      <c r="K15" s="228">
        <f t="shared" si="14"/>
        <v>304358.378662</v>
      </c>
      <c r="L15" s="228">
        <f t="shared" si="14"/>
        <v>22657</v>
      </c>
      <c r="M15" s="228">
        <f t="shared" si="14"/>
        <v>17053</v>
      </c>
      <c r="N15" s="228">
        <f t="shared" si="14"/>
        <v>45853</v>
      </c>
      <c r="O15" s="228">
        <f t="shared" ref="O15" si="16">O30</f>
        <v>148911</v>
      </c>
      <c r="P15" s="228">
        <f t="shared" si="14"/>
        <v>74040</v>
      </c>
      <c r="Q15" s="228">
        <f t="shared" ref="Q15:AA15" si="17">Q30</f>
        <v>11623</v>
      </c>
      <c r="R15" s="228">
        <f t="shared" si="17"/>
        <v>3072</v>
      </c>
      <c r="S15" s="228">
        <f t="shared" si="17"/>
        <v>8551</v>
      </c>
      <c r="T15" s="228">
        <f t="shared" si="17"/>
        <v>0</v>
      </c>
      <c r="U15" s="228">
        <f t="shared" si="17"/>
        <v>0</v>
      </c>
      <c r="V15" s="228">
        <f t="shared" si="17"/>
        <v>62417</v>
      </c>
      <c r="W15" s="228">
        <f t="shared" ref="W15" si="18">W30</f>
        <v>40820</v>
      </c>
      <c r="X15" s="228">
        <f t="shared" si="17"/>
        <v>2342</v>
      </c>
      <c r="Y15" s="228">
        <f t="shared" si="17"/>
        <v>10682</v>
      </c>
      <c r="Z15" s="228">
        <f t="shared" si="17"/>
        <v>9751</v>
      </c>
      <c r="AA15" s="228">
        <f t="shared" si="17"/>
        <v>18045</v>
      </c>
      <c r="AB15" s="228">
        <f t="shared" ref="AB15" si="19">AB30</f>
        <v>21597</v>
      </c>
      <c r="AC15" s="231">
        <f>P15/C15*100</f>
        <v>16.468818463341083</v>
      </c>
      <c r="AD15" s="4"/>
      <c r="AE15" s="4"/>
    </row>
    <row r="16" spans="1:42">
      <c r="A16" s="120" t="s">
        <v>3</v>
      </c>
      <c r="B16" s="121" t="s">
        <v>6</v>
      </c>
      <c r="C16" s="229">
        <f t="shared" si="7"/>
        <v>0</v>
      </c>
      <c r="D16" s="34"/>
      <c r="E16" s="34"/>
      <c r="F16" s="34"/>
      <c r="G16" s="34"/>
      <c r="H16" s="34"/>
      <c r="I16" s="34"/>
      <c r="J16" s="34"/>
      <c r="K16" s="34"/>
      <c r="L16" s="34"/>
      <c r="M16" s="34"/>
      <c r="N16" s="34"/>
      <c r="O16" s="34"/>
      <c r="P16" s="4"/>
      <c r="Q16" s="4"/>
      <c r="R16" s="4"/>
      <c r="S16" s="217"/>
      <c r="T16" s="4"/>
      <c r="U16" s="4"/>
      <c r="V16" s="4"/>
      <c r="W16" s="4"/>
      <c r="X16" s="4"/>
      <c r="Y16" s="217"/>
      <c r="Z16" s="4"/>
      <c r="AA16" s="4"/>
      <c r="AB16" s="4"/>
      <c r="AC16" s="231"/>
      <c r="AD16" s="4"/>
      <c r="AE16" s="4"/>
    </row>
    <row r="17" spans="1:31" ht="34.799999999999997">
      <c r="A17" s="120" t="s">
        <v>3</v>
      </c>
      <c r="B17" s="124" t="s">
        <v>7</v>
      </c>
      <c r="C17" s="229">
        <f t="shared" si="7"/>
        <v>486622.878662</v>
      </c>
      <c r="D17" s="34">
        <f>D18+D30</f>
        <v>96701.5</v>
      </c>
      <c r="E17" s="34">
        <f t="shared" ref="E17" si="20">E18+E30</f>
        <v>46663</v>
      </c>
      <c r="F17" s="34">
        <f t="shared" ref="F17:U17" si="21">F18+F30</f>
        <v>50038.5</v>
      </c>
      <c r="G17" s="34">
        <f t="shared" si="21"/>
        <v>0</v>
      </c>
      <c r="H17" s="34">
        <f t="shared" si="21"/>
        <v>0</v>
      </c>
      <c r="I17" s="34">
        <f t="shared" si="21"/>
        <v>538832.37866199994</v>
      </c>
      <c r="J17" s="34">
        <f t="shared" si="21"/>
        <v>389921.378662</v>
      </c>
      <c r="K17" s="34">
        <f t="shared" si="21"/>
        <v>304358.378662</v>
      </c>
      <c r="L17" s="34">
        <f t="shared" si="21"/>
        <v>22657</v>
      </c>
      <c r="M17" s="34">
        <f t="shared" si="21"/>
        <v>17053</v>
      </c>
      <c r="N17" s="34">
        <f t="shared" si="21"/>
        <v>45853</v>
      </c>
      <c r="O17" s="34">
        <f t="shared" si="21"/>
        <v>148911</v>
      </c>
      <c r="P17" s="34">
        <f t="shared" si="21"/>
        <v>75333</v>
      </c>
      <c r="Q17" s="34">
        <f t="shared" si="21"/>
        <v>12916</v>
      </c>
      <c r="R17" s="34">
        <f t="shared" si="21"/>
        <v>4365</v>
      </c>
      <c r="S17" s="34">
        <f t="shared" si="21"/>
        <v>8551</v>
      </c>
      <c r="T17" s="34">
        <f t="shared" si="21"/>
        <v>0</v>
      </c>
      <c r="U17" s="34">
        <f t="shared" si="21"/>
        <v>0</v>
      </c>
      <c r="V17" s="34">
        <f t="shared" ref="V17:AA17" si="22">V18+V30</f>
        <v>62417</v>
      </c>
      <c r="W17" s="34">
        <f t="shared" ref="W17" si="23">W18+W30</f>
        <v>40820</v>
      </c>
      <c r="X17" s="34">
        <f t="shared" si="22"/>
        <v>2342</v>
      </c>
      <c r="Y17" s="34">
        <f t="shared" si="22"/>
        <v>10682</v>
      </c>
      <c r="Z17" s="34">
        <f t="shared" si="22"/>
        <v>9751</v>
      </c>
      <c r="AA17" s="34">
        <f t="shared" si="22"/>
        <v>18045</v>
      </c>
      <c r="AB17" s="34">
        <f t="shared" ref="AB17" si="24">AB18+AB30</f>
        <v>21597</v>
      </c>
      <c r="AC17" s="231">
        <f>P17/C17*100</f>
        <v>15.480776449955002</v>
      </c>
      <c r="AD17" s="4"/>
      <c r="AE17" s="4"/>
    </row>
    <row r="18" spans="1:31">
      <c r="A18" s="120" t="s">
        <v>8</v>
      </c>
      <c r="B18" s="121" t="s">
        <v>475</v>
      </c>
      <c r="C18" s="229">
        <f t="shared" si="7"/>
        <v>37046</v>
      </c>
      <c r="D18" s="34">
        <f>SUM(D19:D29)</f>
        <v>37046</v>
      </c>
      <c r="E18" s="34">
        <f t="shared" ref="E18" si="25">SUM(E19:E29)</f>
        <v>37046</v>
      </c>
      <c r="F18" s="34">
        <f t="shared" ref="F18:U18" si="26">SUM(F19:F29)</f>
        <v>0</v>
      </c>
      <c r="G18" s="34">
        <f t="shared" si="26"/>
        <v>0</v>
      </c>
      <c r="H18" s="34">
        <f t="shared" si="26"/>
        <v>0</v>
      </c>
      <c r="I18" s="34">
        <f t="shared" si="26"/>
        <v>0</v>
      </c>
      <c r="J18" s="34">
        <f t="shared" si="26"/>
        <v>0</v>
      </c>
      <c r="K18" s="34">
        <f t="shared" si="26"/>
        <v>0</v>
      </c>
      <c r="L18" s="34">
        <f t="shared" si="26"/>
        <v>0</v>
      </c>
      <c r="M18" s="34">
        <f t="shared" si="26"/>
        <v>0</v>
      </c>
      <c r="N18" s="34">
        <f t="shared" si="26"/>
        <v>0</v>
      </c>
      <c r="O18" s="34">
        <f t="shared" si="26"/>
        <v>0</v>
      </c>
      <c r="P18" s="34">
        <f>Q18+V18</f>
        <v>1293</v>
      </c>
      <c r="Q18" s="34">
        <f t="shared" si="26"/>
        <v>1293</v>
      </c>
      <c r="R18" s="34">
        <f t="shared" si="26"/>
        <v>1293</v>
      </c>
      <c r="S18" s="34">
        <f t="shared" si="26"/>
        <v>0</v>
      </c>
      <c r="T18" s="34">
        <f t="shared" si="26"/>
        <v>0</v>
      </c>
      <c r="U18" s="34">
        <f t="shared" si="26"/>
        <v>0</v>
      </c>
      <c r="V18" s="34"/>
      <c r="W18" s="34"/>
      <c r="X18" s="34"/>
      <c r="Y18" s="34"/>
      <c r="Z18" s="34"/>
      <c r="AA18" s="34"/>
      <c r="AB18" s="34"/>
      <c r="AC18" s="231">
        <f>P18/C18*100</f>
        <v>3.4902553582033145</v>
      </c>
      <c r="AD18" s="4">
        <v>0</v>
      </c>
      <c r="AE18" s="4">
        <v>0</v>
      </c>
    </row>
    <row r="19" spans="1:31">
      <c r="A19" s="118"/>
      <c r="B19" s="125" t="s">
        <v>10</v>
      </c>
      <c r="C19" s="227">
        <f t="shared" si="7"/>
        <v>6516</v>
      </c>
      <c r="D19" s="39">
        <f t="shared" ref="D19:D29" si="27">SUM(E19:H19)</f>
        <v>6516</v>
      </c>
      <c r="E19" s="35">
        <v>6516</v>
      </c>
      <c r="F19" s="35"/>
      <c r="G19" s="35"/>
      <c r="H19" s="35"/>
      <c r="I19" s="35"/>
      <c r="J19" s="35"/>
      <c r="K19" s="35"/>
      <c r="L19" s="35"/>
      <c r="M19" s="35"/>
      <c r="N19" s="35"/>
      <c r="O19" s="35"/>
      <c r="P19" s="4"/>
      <c r="Q19" s="4">
        <f>SUM(R19:U19)</f>
        <v>0</v>
      </c>
      <c r="R19" s="4"/>
      <c r="S19" s="217"/>
      <c r="T19" s="4"/>
      <c r="U19" s="4"/>
      <c r="V19" s="4"/>
      <c r="W19" s="4"/>
      <c r="X19" s="4"/>
      <c r="Y19" s="217"/>
      <c r="Z19" s="4"/>
      <c r="AA19" s="4"/>
      <c r="AB19" s="4"/>
      <c r="AC19" s="231">
        <f>P19/C19*100</f>
        <v>0</v>
      </c>
      <c r="AD19" s="4"/>
      <c r="AE19" s="4"/>
    </row>
    <row r="20" spans="1:31">
      <c r="A20" s="118"/>
      <c r="B20" s="125" t="s">
        <v>11</v>
      </c>
      <c r="C20" s="227">
        <f t="shared" si="7"/>
        <v>0</v>
      </c>
      <c r="D20" s="39">
        <f t="shared" si="27"/>
        <v>0</v>
      </c>
      <c r="E20" s="35"/>
      <c r="F20" s="35"/>
      <c r="G20" s="35"/>
      <c r="H20" s="35"/>
      <c r="I20" s="35"/>
      <c r="J20" s="35"/>
      <c r="K20" s="35"/>
      <c r="L20" s="35"/>
      <c r="M20" s="35"/>
      <c r="N20" s="35"/>
      <c r="O20" s="35"/>
      <c r="P20" s="4"/>
      <c r="Q20" s="4">
        <f t="shared" ref="Q20:Q31" si="28">SUM(R20:U20)</f>
        <v>0</v>
      </c>
      <c r="R20" s="4"/>
      <c r="S20" s="217"/>
      <c r="T20" s="4"/>
      <c r="U20" s="4"/>
      <c r="V20" s="4"/>
      <c r="W20" s="4"/>
      <c r="X20" s="4"/>
      <c r="Y20" s="217"/>
      <c r="Z20" s="4"/>
      <c r="AA20" s="4"/>
      <c r="AB20" s="4"/>
      <c r="AC20" s="231"/>
      <c r="AD20" s="4"/>
      <c r="AE20" s="4">
        <v>0</v>
      </c>
    </row>
    <row r="21" spans="1:31">
      <c r="A21" s="118"/>
      <c r="B21" s="125" t="s">
        <v>12</v>
      </c>
      <c r="C21" s="227">
        <f t="shared" si="7"/>
        <v>204</v>
      </c>
      <c r="D21" s="39">
        <f t="shared" si="27"/>
        <v>204</v>
      </c>
      <c r="E21" s="35">
        <v>204</v>
      </c>
      <c r="F21" s="35"/>
      <c r="G21" s="35"/>
      <c r="H21" s="35"/>
      <c r="I21" s="35"/>
      <c r="J21" s="35"/>
      <c r="K21" s="35"/>
      <c r="L21" s="35"/>
      <c r="M21" s="35"/>
      <c r="N21" s="35"/>
      <c r="O21" s="35"/>
      <c r="P21" s="4"/>
      <c r="Q21" s="4">
        <f t="shared" si="28"/>
        <v>0</v>
      </c>
      <c r="R21" s="4"/>
      <c r="S21" s="217"/>
      <c r="T21" s="4"/>
      <c r="U21" s="4"/>
      <c r="V21" s="4"/>
      <c r="W21" s="4"/>
      <c r="X21" s="4"/>
      <c r="Y21" s="217"/>
      <c r="Z21" s="4"/>
      <c r="AA21" s="4"/>
      <c r="AB21" s="4"/>
      <c r="AC21" s="231"/>
      <c r="AD21" s="4"/>
      <c r="AE21" s="4"/>
    </row>
    <row r="22" spans="1:31">
      <c r="A22" s="118"/>
      <c r="B22" s="125" t="s">
        <v>395</v>
      </c>
      <c r="C22" s="227">
        <f t="shared" si="7"/>
        <v>4460</v>
      </c>
      <c r="D22" s="39">
        <f t="shared" si="27"/>
        <v>4460</v>
      </c>
      <c r="E22" s="35">
        <v>4460</v>
      </c>
      <c r="F22" s="35"/>
      <c r="G22" s="35"/>
      <c r="H22" s="35"/>
      <c r="I22" s="35"/>
      <c r="J22" s="35"/>
      <c r="K22" s="35"/>
      <c r="L22" s="35"/>
      <c r="M22" s="35"/>
      <c r="N22" s="35"/>
      <c r="O22" s="35"/>
      <c r="P22" s="4"/>
      <c r="Q22" s="4">
        <f t="shared" si="28"/>
        <v>0</v>
      </c>
      <c r="R22" s="4"/>
      <c r="S22" s="217"/>
      <c r="T22" s="4"/>
      <c r="U22" s="4"/>
      <c r="V22" s="4"/>
      <c r="W22" s="4"/>
      <c r="X22" s="4"/>
      <c r="Y22" s="217"/>
      <c r="Z22" s="4"/>
      <c r="AA22" s="4"/>
      <c r="AB22" s="4"/>
      <c r="AC22" s="231"/>
      <c r="AD22" s="4"/>
      <c r="AE22" s="4"/>
    </row>
    <row r="23" spans="1:31">
      <c r="A23" s="118"/>
      <c r="B23" s="125" t="s">
        <v>14</v>
      </c>
      <c r="C23" s="227">
        <f t="shared" si="7"/>
        <v>0</v>
      </c>
      <c r="D23" s="39">
        <f t="shared" si="27"/>
        <v>0</v>
      </c>
      <c r="E23" s="35"/>
      <c r="F23" s="35"/>
      <c r="G23" s="35"/>
      <c r="H23" s="35"/>
      <c r="I23" s="35"/>
      <c r="J23" s="35"/>
      <c r="K23" s="35"/>
      <c r="L23" s="35"/>
      <c r="M23" s="35"/>
      <c r="N23" s="35"/>
      <c r="O23" s="35"/>
      <c r="P23" s="4"/>
      <c r="Q23" s="4">
        <f t="shared" si="28"/>
        <v>0</v>
      </c>
      <c r="R23" s="4"/>
      <c r="S23" s="217"/>
      <c r="T23" s="4"/>
      <c r="U23" s="4"/>
      <c r="V23" s="4"/>
      <c r="W23" s="4"/>
      <c r="X23" s="4"/>
      <c r="Y23" s="217"/>
      <c r="Z23" s="4"/>
      <c r="AA23" s="4"/>
      <c r="AB23" s="4"/>
      <c r="AC23" s="231"/>
      <c r="AD23" s="4"/>
      <c r="AE23" s="4"/>
    </row>
    <row r="24" spans="1:31">
      <c r="A24" s="118"/>
      <c r="B24" s="125" t="s">
        <v>15</v>
      </c>
      <c r="C24" s="227">
        <f t="shared" si="7"/>
        <v>0</v>
      </c>
      <c r="D24" s="39">
        <f t="shared" si="27"/>
        <v>0</v>
      </c>
      <c r="E24" s="35"/>
      <c r="F24" s="35"/>
      <c r="G24" s="35"/>
      <c r="H24" s="35"/>
      <c r="I24" s="35"/>
      <c r="J24" s="35"/>
      <c r="K24" s="35"/>
      <c r="L24" s="35"/>
      <c r="M24" s="35"/>
      <c r="N24" s="35"/>
      <c r="O24" s="35"/>
      <c r="P24" s="4"/>
      <c r="Q24" s="4">
        <f t="shared" si="28"/>
        <v>0</v>
      </c>
      <c r="R24" s="4"/>
      <c r="S24" s="217"/>
      <c r="T24" s="4"/>
      <c r="U24" s="4"/>
      <c r="V24" s="4"/>
      <c r="W24" s="4"/>
      <c r="X24" s="4"/>
      <c r="Y24" s="217"/>
      <c r="Z24" s="4"/>
      <c r="AA24" s="4"/>
      <c r="AB24" s="4"/>
      <c r="AC24" s="231"/>
      <c r="AD24" s="4"/>
      <c r="AE24" s="4"/>
    </row>
    <row r="25" spans="1:31">
      <c r="A25" s="118"/>
      <c r="B25" s="125" t="s">
        <v>16</v>
      </c>
      <c r="C25" s="227">
        <f t="shared" si="7"/>
        <v>5517</v>
      </c>
      <c r="D25" s="39">
        <f t="shared" si="27"/>
        <v>5517</v>
      </c>
      <c r="E25" s="35">
        <v>5517</v>
      </c>
      <c r="F25" s="35"/>
      <c r="G25" s="35"/>
      <c r="H25" s="35"/>
      <c r="I25" s="35"/>
      <c r="J25" s="35"/>
      <c r="K25" s="35"/>
      <c r="L25" s="35"/>
      <c r="M25" s="35"/>
      <c r="N25" s="35"/>
      <c r="O25" s="35"/>
      <c r="P25" s="4"/>
      <c r="Q25" s="35">
        <f t="shared" si="28"/>
        <v>0</v>
      </c>
      <c r="R25" s="35"/>
      <c r="S25" s="217"/>
      <c r="T25" s="4"/>
      <c r="U25" s="4"/>
      <c r="V25" s="4"/>
      <c r="W25" s="4"/>
      <c r="X25" s="4"/>
      <c r="Y25" s="217"/>
      <c r="Z25" s="4"/>
      <c r="AA25" s="4"/>
      <c r="AB25" s="4"/>
      <c r="AC25" s="231"/>
      <c r="AD25" s="4"/>
      <c r="AE25" s="4"/>
    </row>
    <row r="26" spans="1:31">
      <c r="A26" s="118"/>
      <c r="B26" s="125" t="s">
        <v>17</v>
      </c>
      <c r="C26" s="227">
        <f t="shared" si="7"/>
        <v>10403</v>
      </c>
      <c r="D26" s="39">
        <f t="shared" si="27"/>
        <v>10403</v>
      </c>
      <c r="E26" s="35">
        <v>10403</v>
      </c>
      <c r="F26" s="35"/>
      <c r="G26" s="35"/>
      <c r="H26" s="35"/>
      <c r="I26" s="35"/>
      <c r="J26" s="35"/>
      <c r="K26" s="35"/>
      <c r="L26" s="35"/>
      <c r="M26" s="35"/>
      <c r="N26" s="35"/>
      <c r="O26" s="35"/>
      <c r="P26" s="4"/>
      <c r="Q26" s="4">
        <f t="shared" si="28"/>
        <v>0</v>
      </c>
      <c r="R26" s="4"/>
      <c r="S26" s="217"/>
      <c r="T26" s="4"/>
      <c r="U26" s="4"/>
      <c r="V26" s="4"/>
      <c r="W26" s="4"/>
      <c r="X26" s="4"/>
      <c r="Y26" s="217"/>
      <c r="Z26" s="4"/>
      <c r="AA26" s="4"/>
      <c r="AB26" s="4"/>
      <c r="AC26" s="231"/>
      <c r="AD26" s="4"/>
      <c r="AE26" s="4"/>
    </row>
    <row r="27" spans="1:31">
      <c r="A27" s="118"/>
      <c r="B27" s="125" t="s">
        <v>18</v>
      </c>
      <c r="C27" s="227">
        <f t="shared" si="7"/>
        <v>735</v>
      </c>
      <c r="D27" s="39">
        <f t="shared" si="27"/>
        <v>735</v>
      </c>
      <c r="E27" s="35">
        <v>735</v>
      </c>
      <c r="F27" s="35"/>
      <c r="G27" s="35"/>
      <c r="H27" s="35"/>
      <c r="I27" s="35"/>
      <c r="J27" s="35"/>
      <c r="K27" s="35"/>
      <c r="L27" s="35"/>
      <c r="M27" s="35"/>
      <c r="N27" s="35"/>
      <c r="O27" s="35"/>
      <c r="P27" s="4"/>
      <c r="Q27" s="4">
        <f t="shared" si="28"/>
        <v>0</v>
      </c>
      <c r="R27" s="4"/>
      <c r="S27" s="217"/>
      <c r="T27" s="4"/>
      <c r="U27" s="4"/>
      <c r="V27" s="4"/>
      <c r="W27" s="4"/>
      <c r="X27" s="4"/>
      <c r="Y27" s="217"/>
      <c r="Z27" s="4"/>
      <c r="AA27" s="4"/>
      <c r="AB27" s="4"/>
      <c r="AC27" s="231"/>
      <c r="AD27" s="4"/>
      <c r="AE27" s="4"/>
    </row>
    <row r="28" spans="1:31">
      <c r="A28" s="118"/>
      <c r="B28" s="125" t="s">
        <v>19</v>
      </c>
      <c r="C28" s="227">
        <f t="shared" si="7"/>
        <v>0</v>
      </c>
      <c r="D28" s="39">
        <f t="shared" si="27"/>
        <v>0</v>
      </c>
      <c r="E28" s="35"/>
      <c r="F28" s="35"/>
      <c r="G28" s="35"/>
      <c r="H28" s="35"/>
      <c r="I28" s="35"/>
      <c r="J28" s="35"/>
      <c r="K28" s="35"/>
      <c r="L28" s="35"/>
      <c r="M28" s="35"/>
      <c r="N28" s="35"/>
      <c r="O28" s="35"/>
      <c r="P28" s="4"/>
      <c r="Q28" s="4">
        <f t="shared" si="28"/>
        <v>0</v>
      </c>
      <c r="R28" s="4"/>
      <c r="S28" s="217"/>
      <c r="T28" s="4"/>
      <c r="U28" s="4"/>
      <c r="V28" s="4"/>
      <c r="W28" s="4"/>
      <c r="X28" s="4"/>
      <c r="Y28" s="217"/>
      <c r="Z28" s="4"/>
      <c r="AA28" s="4"/>
      <c r="AB28" s="4"/>
      <c r="AC28" s="231"/>
      <c r="AD28" s="4"/>
      <c r="AE28" s="4"/>
    </row>
    <row r="29" spans="1:31">
      <c r="A29" s="118"/>
      <c r="B29" s="125" t="s">
        <v>20</v>
      </c>
      <c r="C29" s="227">
        <f t="shared" si="7"/>
        <v>9211</v>
      </c>
      <c r="D29" s="39">
        <f t="shared" si="27"/>
        <v>9211</v>
      </c>
      <c r="E29" s="35">
        <v>9211</v>
      </c>
      <c r="F29" s="35"/>
      <c r="G29" s="35"/>
      <c r="H29" s="35"/>
      <c r="I29" s="35"/>
      <c r="J29" s="35"/>
      <c r="K29" s="35"/>
      <c r="L29" s="35"/>
      <c r="M29" s="35"/>
      <c r="N29" s="35"/>
      <c r="O29" s="35"/>
      <c r="P29" s="4">
        <f>Q29+V29</f>
        <v>1293</v>
      </c>
      <c r="Q29" s="4">
        <f t="shared" si="28"/>
        <v>1293</v>
      </c>
      <c r="R29" s="35">
        <v>1293</v>
      </c>
      <c r="S29" s="217"/>
      <c r="T29" s="4"/>
      <c r="U29" s="4"/>
      <c r="V29" s="4"/>
      <c r="W29" s="4"/>
      <c r="X29" s="4"/>
      <c r="Y29" s="217"/>
      <c r="Z29" s="4"/>
      <c r="AA29" s="4"/>
      <c r="AB29" s="4"/>
      <c r="AC29" s="231">
        <f>P29/C29*100</f>
        <v>14.037563782434045</v>
      </c>
      <c r="AD29" s="4"/>
      <c r="AE29" s="4"/>
    </row>
    <row r="30" spans="1:31">
      <c r="A30" s="119" t="s">
        <v>21</v>
      </c>
      <c r="B30" s="121" t="s">
        <v>22</v>
      </c>
      <c r="C30" s="229">
        <f t="shared" si="7"/>
        <v>449576.878662</v>
      </c>
      <c r="D30" s="34">
        <f>D31</f>
        <v>59655.5</v>
      </c>
      <c r="E30" s="34">
        <f t="shared" ref="E30:AB30" si="29">E31</f>
        <v>9617</v>
      </c>
      <c r="F30" s="34">
        <f t="shared" si="29"/>
        <v>50038.5</v>
      </c>
      <c r="G30" s="34">
        <f t="shared" si="29"/>
        <v>0</v>
      </c>
      <c r="H30" s="34">
        <f t="shared" si="29"/>
        <v>0</v>
      </c>
      <c r="I30" s="34">
        <f t="shared" si="29"/>
        <v>538832.37866199994</v>
      </c>
      <c r="J30" s="34">
        <f t="shared" si="29"/>
        <v>389921.378662</v>
      </c>
      <c r="K30" s="34">
        <f t="shared" si="29"/>
        <v>304358.378662</v>
      </c>
      <c r="L30" s="34">
        <f t="shared" si="29"/>
        <v>22657</v>
      </c>
      <c r="M30" s="34">
        <f t="shared" si="29"/>
        <v>17053</v>
      </c>
      <c r="N30" s="34">
        <f t="shared" si="29"/>
        <v>45853</v>
      </c>
      <c r="O30" s="34">
        <f t="shared" si="29"/>
        <v>148911</v>
      </c>
      <c r="P30" s="34">
        <f t="shared" si="29"/>
        <v>74040</v>
      </c>
      <c r="Q30" s="34">
        <f t="shared" si="29"/>
        <v>11623</v>
      </c>
      <c r="R30" s="34">
        <f t="shared" si="29"/>
        <v>3072</v>
      </c>
      <c r="S30" s="34">
        <f t="shared" si="29"/>
        <v>8551</v>
      </c>
      <c r="T30" s="34">
        <f t="shared" si="29"/>
        <v>0</v>
      </c>
      <c r="U30" s="34">
        <f t="shared" si="29"/>
        <v>0</v>
      </c>
      <c r="V30" s="34">
        <f t="shared" si="29"/>
        <v>62417</v>
      </c>
      <c r="W30" s="34">
        <f t="shared" si="29"/>
        <v>40820</v>
      </c>
      <c r="X30" s="34">
        <f t="shared" si="29"/>
        <v>2342</v>
      </c>
      <c r="Y30" s="34">
        <f t="shared" si="29"/>
        <v>10682</v>
      </c>
      <c r="Z30" s="34">
        <f t="shared" si="29"/>
        <v>9751</v>
      </c>
      <c r="AA30" s="34">
        <f t="shared" si="29"/>
        <v>18045</v>
      </c>
      <c r="AB30" s="34">
        <f t="shared" si="29"/>
        <v>21597</v>
      </c>
      <c r="AC30" s="231">
        <f>P30/C30*100</f>
        <v>16.468818463341083</v>
      </c>
      <c r="AD30" s="4"/>
      <c r="AE30" s="4"/>
    </row>
    <row r="31" spans="1:31">
      <c r="A31" s="126"/>
      <c r="B31" s="127" t="s">
        <v>23</v>
      </c>
      <c r="C31" s="227">
        <f t="shared" si="7"/>
        <v>449576.878662</v>
      </c>
      <c r="D31" s="35">
        <f>D33</f>
        <v>59655.5</v>
      </c>
      <c r="E31" s="35">
        <f t="shared" ref="E31:F31" si="30">E33</f>
        <v>9617</v>
      </c>
      <c r="F31" s="35">
        <f t="shared" si="30"/>
        <v>50038.5</v>
      </c>
      <c r="G31" s="35">
        <f t="shared" ref="G31:I31" si="31">G33</f>
        <v>0</v>
      </c>
      <c r="H31" s="35">
        <f t="shared" si="31"/>
        <v>0</v>
      </c>
      <c r="I31" s="35">
        <f t="shared" si="31"/>
        <v>538832.37866199994</v>
      </c>
      <c r="J31" s="35">
        <f t="shared" ref="J31:N31" si="32">J33</f>
        <v>389921.378662</v>
      </c>
      <c r="K31" s="35">
        <f t="shared" si="32"/>
        <v>304358.378662</v>
      </c>
      <c r="L31" s="35">
        <f t="shared" si="32"/>
        <v>22657</v>
      </c>
      <c r="M31" s="35">
        <f t="shared" si="32"/>
        <v>17053</v>
      </c>
      <c r="N31" s="35">
        <f t="shared" si="32"/>
        <v>45853</v>
      </c>
      <c r="O31" s="35">
        <f t="shared" ref="O31" si="33">O33</f>
        <v>148911</v>
      </c>
      <c r="P31" s="35">
        <f t="shared" ref="P31:AA31" si="34">P33</f>
        <v>74040</v>
      </c>
      <c r="Q31" s="4">
        <f t="shared" si="28"/>
        <v>11623</v>
      </c>
      <c r="R31" s="35">
        <f t="shared" si="34"/>
        <v>3072</v>
      </c>
      <c r="S31" s="39">
        <f t="shared" si="34"/>
        <v>8551</v>
      </c>
      <c r="T31" s="35">
        <f t="shared" si="34"/>
        <v>0</v>
      </c>
      <c r="U31" s="35">
        <f t="shared" si="34"/>
        <v>0</v>
      </c>
      <c r="V31" s="35">
        <f t="shared" si="34"/>
        <v>62417</v>
      </c>
      <c r="W31" s="35">
        <f t="shared" ref="W31" si="35">W33</f>
        <v>40820</v>
      </c>
      <c r="X31" s="35">
        <f t="shared" si="34"/>
        <v>2342</v>
      </c>
      <c r="Y31" s="39">
        <f t="shared" si="34"/>
        <v>10682</v>
      </c>
      <c r="Z31" s="35">
        <f t="shared" si="34"/>
        <v>9751</v>
      </c>
      <c r="AA31" s="35">
        <f t="shared" si="34"/>
        <v>18045</v>
      </c>
      <c r="AB31" s="35">
        <f t="shared" ref="AB31" si="36">AB33</f>
        <v>21597</v>
      </c>
      <c r="AC31" s="231">
        <f>P31/C31*100</f>
        <v>16.468818463341083</v>
      </c>
      <c r="AD31" s="4"/>
      <c r="AE31" s="4"/>
    </row>
    <row r="32" spans="1:31">
      <c r="A32" s="128"/>
      <c r="B32" s="128" t="s">
        <v>24</v>
      </c>
      <c r="C32" s="227">
        <f t="shared" si="7"/>
        <v>0</v>
      </c>
      <c r="D32" s="35"/>
      <c r="E32" s="35"/>
      <c r="F32" s="35"/>
      <c r="G32" s="35"/>
      <c r="H32" s="35"/>
      <c r="I32" s="35"/>
      <c r="J32" s="35"/>
      <c r="K32" s="35"/>
      <c r="L32" s="35"/>
      <c r="M32" s="35"/>
      <c r="N32" s="35"/>
      <c r="O32" s="35"/>
      <c r="P32" s="35"/>
      <c r="Q32" s="35"/>
      <c r="R32" s="35"/>
      <c r="S32" s="39"/>
      <c r="T32" s="35"/>
      <c r="U32" s="35"/>
      <c r="V32" s="35"/>
      <c r="W32" s="35"/>
      <c r="X32" s="35"/>
      <c r="Y32" s="39"/>
      <c r="Z32" s="35"/>
      <c r="AA32" s="35"/>
      <c r="AB32" s="35"/>
      <c r="AC32" s="231"/>
      <c r="AD32" s="4"/>
      <c r="AE32" s="4"/>
    </row>
    <row r="33" spans="1:33">
      <c r="A33" s="20"/>
      <c r="B33" s="120" t="s">
        <v>25</v>
      </c>
      <c r="C33" s="229">
        <f t="shared" si="7"/>
        <v>449576.878662</v>
      </c>
      <c r="D33" s="34">
        <f>D34</f>
        <v>59655.5</v>
      </c>
      <c r="E33" s="34">
        <f t="shared" ref="E33:O33" si="37">E34</f>
        <v>9617</v>
      </c>
      <c r="F33" s="34">
        <f t="shared" si="37"/>
        <v>50038.5</v>
      </c>
      <c r="G33" s="34">
        <f t="shared" si="37"/>
        <v>0</v>
      </c>
      <c r="H33" s="34">
        <f t="shared" si="37"/>
        <v>0</v>
      </c>
      <c r="I33" s="34">
        <f t="shared" si="37"/>
        <v>538832.37866199994</v>
      </c>
      <c r="J33" s="34">
        <f t="shared" si="37"/>
        <v>389921.378662</v>
      </c>
      <c r="K33" s="34">
        <f t="shared" si="37"/>
        <v>304358.378662</v>
      </c>
      <c r="L33" s="34">
        <f t="shared" si="37"/>
        <v>22657</v>
      </c>
      <c r="M33" s="34">
        <f t="shared" si="37"/>
        <v>17053</v>
      </c>
      <c r="N33" s="34">
        <f t="shared" si="37"/>
        <v>45853</v>
      </c>
      <c r="O33" s="34">
        <f t="shared" si="37"/>
        <v>148911</v>
      </c>
      <c r="P33" s="34">
        <f t="shared" ref="P33" si="38">P34</f>
        <v>74040</v>
      </c>
      <c r="Q33" s="34">
        <f t="shared" ref="Q33" si="39">Q34</f>
        <v>11640</v>
      </c>
      <c r="R33" s="34">
        <f t="shared" ref="R33" si="40">R34</f>
        <v>3072</v>
      </c>
      <c r="S33" s="34">
        <f t="shared" ref="S33" si="41">S34</f>
        <v>8551</v>
      </c>
      <c r="T33" s="34">
        <f t="shared" ref="T33" si="42">T34</f>
        <v>0</v>
      </c>
      <c r="U33" s="34">
        <f t="shared" ref="U33" si="43">U34</f>
        <v>0</v>
      </c>
      <c r="V33" s="34">
        <f t="shared" ref="V33:W33" si="44">V34</f>
        <v>62417</v>
      </c>
      <c r="W33" s="34">
        <f t="shared" si="44"/>
        <v>40820</v>
      </c>
      <c r="X33" s="34">
        <f t="shared" ref="X33" si="45">X34</f>
        <v>2342</v>
      </c>
      <c r="Y33" s="34">
        <f t="shared" ref="Y33" si="46">Y34</f>
        <v>10682</v>
      </c>
      <c r="Z33" s="34">
        <f t="shared" ref="Z33" si="47">Z34</f>
        <v>9751</v>
      </c>
      <c r="AA33" s="34">
        <f t="shared" ref="AA33:AB33" si="48">AA34</f>
        <v>18045</v>
      </c>
      <c r="AB33" s="34">
        <f t="shared" si="48"/>
        <v>21597</v>
      </c>
      <c r="AC33" s="231">
        <f t="shared" ref="AC33:AC43" si="49">P33/C33*100</f>
        <v>16.468818463341083</v>
      </c>
      <c r="AD33" s="4"/>
      <c r="AE33" s="4">
        <v>0</v>
      </c>
      <c r="AF33">
        <v>257</v>
      </c>
      <c r="AG33">
        <v>51</v>
      </c>
    </row>
    <row r="34" spans="1:33">
      <c r="A34" s="20" t="s">
        <v>26</v>
      </c>
      <c r="B34" s="129" t="s">
        <v>27</v>
      </c>
      <c r="C34" s="229">
        <f t="shared" si="7"/>
        <v>449576.878662</v>
      </c>
      <c r="D34" s="34">
        <f>D35+D36</f>
        <v>59655.5</v>
      </c>
      <c r="E34" s="34">
        <f t="shared" ref="E34:N34" si="50">E35+E36</f>
        <v>9617</v>
      </c>
      <c r="F34" s="34">
        <f t="shared" si="50"/>
        <v>50038.5</v>
      </c>
      <c r="G34" s="34">
        <f t="shared" ref="G34:I34" si="51">G35+G36</f>
        <v>0</v>
      </c>
      <c r="H34" s="34">
        <f t="shared" si="51"/>
        <v>0</v>
      </c>
      <c r="I34" s="34">
        <f t="shared" si="51"/>
        <v>538832.37866199994</v>
      </c>
      <c r="J34" s="34">
        <f t="shared" si="50"/>
        <v>389921.378662</v>
      </c>
      <c r="K34" s="34">
        <f t="shared" si="50"/>
        <v>304358.378662</v>
      </c>
      <c r="L34" s="34">
        <f t="shared" si="50"/>
        <v>22657</v>
      </c>
      <c r="M34" s="34">
        <f t="shared" si="50"/>
        <v>17053</v>
      </c>
      <c r="N34" s="34">
        <f t="shared" si="50"/>
        <v>45853</v>
      </c>
      <c r="O34" s="34">
        <f t="shared" ref="O34" si="52">O35+O36</f>
        <v>148911</v>
      </c>
      <c r="P34" s="34">
        <f>P35+P36+43</f>
        <v>74040</v>
      </c>
      <c r="Q34" s="34">
        <f>Q35+Q36+43+17</f>
        <v>11640</v>
      </c>
      <c r="R34" s="34">
        <f t="shared" ref="R34" si="53">R35+R36</f>
        <v>3072</v>
      </c>
      <c r="S34" s="34">
        <f>S35+S36+43</f>
        <v>8551</v>
      </c>
      <c r="T34" s="34">
        <f t="shared" ref="T34" si="54">T35+T36</f>
        <v>0</v>
      </c>
      <c r="U34" s="34">
        <f t="shared" ref="U34" si="55">U35+U36</f>
        <v>0</v>
      </c>
      <c r="V34" s="34">
        <f t="shared" ref="V34:W34" si="56">V35+V36</f>
        <v>62417</v>
      </c>
      <c r="W34" s="34">
        <f t="shared" si="56"/>
        <v>40820</v>
      </c>
      <c r="X34" s="34">
        <f t="shared" ref="X34" si="57">X35+X36</f>
        <v>2342</v>
      </c>
      <c r="Y34" s="34">
        <f t="shared" ref="Y34" si="58">Y35+Y36</f>
        <v>10682</v>
      </c>
      <c r="Z34" s="34">
        <f t="shared" ref="Z34" si="59">Z35+Z36</f>
        <v>9751</v>
      </c>
      <c r="AA34" s="34">
        <f t="shared" ref="AA34:AB34" si="60">AA35+AA36</f>
        <v>18045</v>
      </c>
      <c r="AB34" s="34">
        <f t="shared" si="60"/>
        <v>21597</v>
      </c>
      <c r="AC34" s="231">
        <f t="shared" si="49"/>
        <v>16.468818463341083</v>
      </c>
      <c r="AD34" s="4">
        <v>0</v>
      </c>
      <c r="AE34" s="4">
        <v>0</v>
      </c>
      <c r="AF34">
        <v>257</v>
      </c>
      <c r="AG34">
        <v>51</v>
      </c>
    </row>
    <row r="35" spans="1:33">
      <c r="A35" s="20" t="s">
        <v>8</v>
      </c>
      <c r="B35" s="130" t="s">
        <v>28</v>
      </c>
      <c r="C35" s="229">
        <f t="shared" si="7"/>
        <v>40</v>
      </c>
      <c r="D35" s="34">
        <f>SUM(D64,D73,)</f>
        <v>40</v>
      </c>
      <c r="E35" s="34">
        <f t="shared" ref="E35:F35" si="61">SUM(E64,E73,)</f>
        <v>0</v>
      </c>
      <c r="F35" s="34">
        <f t="shared" si="61"/>
        <v>40</v>
      </c>
      <c r="G35" s="34">
        <f t="shared" ref="G35:I35" si="62">SUM(G64,G73,)</f>
        <v>0</v>
      </c>
      <c r="H35" s="34">
        <f t="shared" si="62"/>
        <v>0</v>
      </c>
      <c r="I35" s="34">
        <f t="shared" si="62"/>
        <v>0</v>
      </c>
      <c r="J35" s="34">
        <f t="shared" ref="J35:N35" si="63">SUM(J64,J73,)</f>
        <v>0</v>
      </c>
      <c r="K35" s="34">
        <f t="shared" si="63"/>
        <v>0</v>
      </c>
      <c r="L35" s="34">
        <f t="shared" si="63"/>
        <v>0</v>
      </c>
      <c r="M35" s="34">
        <f t="shared" si="63"/>
        <v>0</v>
      </c>
      <c r="N35" s="34">
        <f t="shared" si="63"/>
        <v>0</v>
      </c>
      <c r="O35" s="34">
        <f t="shared" ref="O35" si="64">SUM(O64,O73,)</f>
        <v>0</v>
      </c>
      <c r="P35" s="34">
        <f t="shared" ref="P35:AA35" si="65">SUM(P64,P73,)</f>
        <v>0</v>
      </c>
      <c r="Q35" s="34">
        <f t="shared" si="65"/>
        <v>0</v>
      </c>
      <c r="R35" s="34">
        <f t="shared" si="65"/>
        <v>0</v>
      </c>
      <c r="S35" s="34">
        <f t="shared" si="65"/>
        <v>0</v>
      </c>
      <c r="T35" s="34">
        <f t="shared" si="65"/>
        <v>0</v>
      </c>
      <c r="U35" s="34">
        <f t="shared" si="65"/>
        <v>0</v>
      </c>
      <c r="V35" s="34">
        <f t="shared" si="65"/>
        <v>0</v>
      </c>
      <c r="W35" s="34">
        <f t="shared" ref="W35" si="66">SUM(W64,W73,)</f>
        <v>0</v>
      </c>
      <c r="X35" s="34">
        <f t="shared" si="65"/>
        <v>0</v>
      </c>
      <c r="Y35" s="34">
        <f t="shared" si="65"/>
        <v>0</v>
      </c>
      <c r="Z35" s="34">
        <f t="shared" si="65"/>
        <v>0</v>
      </c>
      <c r="AA35" s="34">
        <f t="shared" si="65"/>
        <v>0</v>
      </c>
      <c r="AB35" s="34">
        <f t="shared" ref="AB35" si="67">SUM(AB64,AB73,)</f>
        <v>0</v>
      </c>
      <c r="AC35" s="231">
        <f t="shared" si="49"/>
        <v>0</v>
      </c>
      <c r="AD35" s="4">
        <v>0</v>
      </c>
      <c r="AE35" s="4">
        <v>0</v>
      </c>
      <c r="AF35">
        <v>6</v>
      </c>
      <c r="AG35">
        <v>1</v>
      </c>
    </row>
    <row r="36" spans="1:33">
      <c r="A36" s="20" t="s">
        <v>21</v>
      </c>
      <c r="B36" s="130" t="s">
        <v>29</v>
      </c>
      <c r="C36" s="229">
        <f t="shared" si="7"/>
        <v>449536.878662</v>
      </c>
      <c r="D36" s="34">
        <f>SUM(D53,D66,D75,D234,D273,D305,D320,D329,D355,D400,D413,D423,D433,D444,D449,D475)</f>
        <v>59615.5</v>
      </c>
      <c r="E36" s="34">
        <f>SUM(E53,E66,E75,E234,E273,E305,E320,E329,E355,E400,E413,E423,E433,E444,E449,E475)</f>
        <v>9617</v>
      </c>
      <c r="F36" s="34">
        <f>SUM(F53,F66,F75,F234,F273,F305,F320,F329,F355,F400,F413,F423,F433,F444,F449,F475)</f>
        <v>49998.5</v>
      </c>
      <c r="G36" s="34">
        <f t="shared" ref="G36:I36" si="68">SUM(G53,G66,G75,G234,G273,G305,G320,G329,G355,G400,G413,G423,G433,G444,G449,G475)</f>
        <v>0</v>
      </c>
      <c r="H36" s="34">
        <f t="shared" si="68"/>
        <v>0</v>
      </c>
      <c r="I36" s="34">
        <f t="shared" si="68"/>
        <v>538832.37866199994</v>
      </c>
      <c r="J36" s="34">
        <f t="shared" ref="J36:AA36" si="69">SUM(J53,J66,J75,J234,J273,J305,J320,J329,J355,J400,J413,J423,J433,J444,J449,J475)</f>
        <v>389921.378662</v>
      </c>
      <c r="K36" s="34">
        <f t="shared" si="69"/>
        <v>304358.378662</v>
      </c>
      <c r="L36" s="34">
        <f t="shared" si="69"/>
        <v>22657</v>
      </c>
      <c r="M36" s="34">
        <f t="shared" si="69"/>
        <v>17053</v>
      </c>
      <c r="N36" s="34">
        <f t="shared" si="69"/>
        <v>45853</v>
      </c>
      <c r="O36" s="34">
        <f t="shared" si="69"/>
        <v>148911</v>
      </c>
      <c r="P36" s="34">
        <f t="shared" si="69"/>
        <v>73997</v>
      </c>
      <c r="Q36" s="34">
        <f t="shared" si="69"/>
        <v>11580</v>
      </c>
      <c r="R36" s="34">
        <f t="shared" si="69"/>
        <v>3072</v>
      </c>
      <c r="S36" s="34">
        <f t="shared" si="69"/>
        <v>8508</v>
      </c>
      <c r="T36" s="34">
        <f t="shared" si="69"/>
        <v>0</v>
      </c>
      <c r="U36" s="34">
        <f t="shared" si="69"/>
        <v>0</v>
      </c>
      <c r="V36" s="34">
        <f t="shared" si="69"/>
        <v>62417</v>
      </c>
      <c r="W36" s="34">
        <f t="shared" ref="W36" si="70">SUM(W53,W66,W75,W234,W273,W305,W320,W329,W355,W400,W413,W423,W433,W444,W449,W475)</f>
        <v>40820</v>
      </c>
      <c r="X36" s="34">
        <f t="shared" si="69"/>
        <v>2342</v>
      </c>
      <c r="Y36" s="34">
        <f t="shared" si="69"/>
        <v>10682</v>
      </c>
      <c r="Z36" s="34">
        <f t="shared" si="69"/>
        <v>9751</v>
      </c>
      <c r="AA36" s="34">
        <f t="shared" si="69"/>
        <v>18045</v>
      </c>
      <c r="AB36" s="34">
        <f t="shared" ref="AB36" si="71">SUM(AB53,AB66,AB75,AB234,AB273,AB305,AB320,AB329,AB355,AB400,AB413,AB423,AB433,AB444,AB449,AB475)</f>
        <v>21597</v>
      </c>
      <c r="AC36" s="231">
        <f t="shared" si="49"/>
        <v>16.460718466579298</v>
      </c>
      <c r="AD36" s="4">
        <v>0</v>
      </c>
      <c r="AE36" s="4"/>
      <c r="AF36">
        <v>251</v>
      </c>
      <c r="AG36">
        <v>50</v>
      </c>
    </row>
    <row r="37" spans="1:33">
      <c r="A37" s="131" t="s">
        <v>30</v>
      </c>
      <c r="B37" s="132" t="s">
        <v>476</v>
      </c>
      <c r="C37" s="229">
        <f t="shared" si="7"/>
        <v>322482.378662</v>
      </c>
      <c r="D37" s="34">
        <f>SUM(D54,D76,D235,D274,D312,D321,D330,D356,D401,D414,D434,D445,D450,D476)</f>
        <v>18124</v>
      </c>
      <c r="E37" s="34">
        <f>SUM(E54,E76,E235,E274,E312,E321,E330,E356,E401,E414,E434,E445,E450,E476)</f>
        <v>5282</v>
      </c>
      <c r="F37" s="34">
        <f>SUM(F54,F76,F235,F274,F312,F321,F330,F356,F401,F414,F434,F445,F450,F476)</f>
        <v>12842</v>
      </c>
      <c r="G37" s="34">
        <f t="shared" ref="G37:I37" si="72">SUM(G54,G76,G235,G274,G312,G321,G330,G356,G401,G414,G434,G445,G450,G476)</f>
        <v>0</v>
      </c>
      <c r="H37" s="34">
        <f t="shared" si="72"/>
        <v>0</v>
      </c>
      <c r="I37" s="34">
        <f t="shared" si="72"/>
        <v>413208.378662</v>
      </c>
      <c r="J37" s="34">
        <f t="shared" ref="J37:AA37" si="73">SUM(J54,J76,J235,J274,J312,J321,J330,J356,J401,J414,J434,J445,J450,J476)</f>
        <v>304358.378662</v>
      </c>
      <c r="K37" s="34">
        <f t="shared" si="73"/>
        <v>304358.378662</v>
      </c>
      <c r="L37" s="34">
        <f t="shared" si="73"/>
        <v>0</v>
      </c>
      <c r="M37" s="34">
        <f t="shared" si="73"/>
        <v>0</v>
      </c>
      <c r="N37" s="34">
        <f t="shared" si="73"/>
        <v>0</v>
      </c>
      <c r="O37" s="34">
        <f t="shared" si="73"/>
        <v>108850</v>
      </c>
      <c r="P37" s="34">
        <f t="shared" si="73"/>
        <v>19496</v>
      </c>
      <c r="Q37" s="34">
        <f t="shared" si="73"/>
        <v>5837</v>
      </c>
      <c r="R37" s="34">
        <f t="shared" si="73"/>
        <v>1572</v>
      </c>
      <c r="S37" s="34">
        <f t="shared" si="73"/>
        <v>4265</v>
      </c>
      <c r="T37" s="34">
        <f t="shared" si="73"/>
        <v>0</v>
      </c>
      <c r="U37" s="34">
        <f t="shared" si="73"/>
        <v>0</v>
      </c>
      <c r="V37" s="34">
        <f t="shared" si="73"/>
        <v>13659</v>
      </c>
      <c r="W37" s="34">
        <f t="shared" ref="W37" si="74">SUM(W54,W76,W235,W274,W312,W321,W330,W356,W401,W414,W434,W445,W450,W476)</f>
        <v>2342</v>
      </c>
      <c r="X37" s="34">
        <f t="shared" si="73"/>
        <v>2342</v>
      </c>
      <c r="Y37" s="34">
        <f t="shared" si="73"/>
        <v>0</v>
      </c>
      <c r="Z37" s="34">
        <f t="shared" si="73"/>
        <v>0</v>
      </c>
      <c r="AA37" s="34">
        <f t="shared" si="73"/>
        <v>0</v>
      </c>
      <c r="AB37" s="34">
        <f t="shared" ref="AB37" si="75">SUM(AB54,AB76,AB235,AB274,AB312,AB321,AB330,AB356,AB401,AB414,AB434,AB445,AB450,AB476)</f>
        <v>11317</v>
      </c>
      <c r="AC37" s="231">
        <f t="shared" si="49"/>
        <v>6.0456016483412673</v>
      </c>
      <c r="AD37" s="4">
        <v>0</v>
      </c>
      <c r="AE37" s="4">
        <v>0</v>
      </c>
      <c r="AF37">
        <v>114</v>
      </c>
      <c r="AG37">
        <v>23</v>
      </c>
    </row>
    <row r="38" spans="1:33" s="109" customFormat="1">
      <c r="A38" s="50"/>
      <c r="B38" s="168" t="s">
        <v>32</v>
      </c>
      <c r="C38" s="230">
        <f t="shared" si="7"/>
        <v>303578.378662</v>
      </c>
      <c r="D38" s="38">
        <f>SUM(D77,D236,D275,D331,D357,D402,D435,D446)</f>
        <v>1359</v>
      </c>
      <c r="E38" s="38">
        <f>SUM(E77,E236,E275,E331,E357,E402,E435,E446)</f>
        <v>1359</v>
      </c>
      <c r="F38" s="38">
        <f>SUM(F77,F236,F275,F331,F357,F402,F435,F446)</f>
        <v>0</v>
      </c>
      <c r="G38" s="38">
        <f t="shared" ref="G38:I38" si="76">SUM(G77,G236,G275,G331,G357,G402,G435,G446)</f>
        <v>0</v>
      </c>
      <c r="H38" s="38">
        <f t="shared" si="76"/>
        <v>0</v>
      </c>
      <c r="I38" s="38">
        <f t="shared" si="76"/>
        <v>411069.378662</v>
      </c>
      <c r="J38" s="38">
        <f t="shared" ref="J38:AA38" si="77">SUM(J77,J236,J275,J331,J357,J402,J435,J446)</f>
        <v>302219.378662</v>
      </c>
      <c r="K38" s="38">
        <f t="shared" si="77"/>
        <v>302219.378662</v>
      </c>
      <c r="L38" s="38">
        <f t="shared" si="77"/>
        <v>0</v>
      </c>
      <c r="M38" s="38">
        <f t="shared" si="77"/>
        <v>0</v>
      </c>
      <c r="N38" s="38">
        <f t="shared" si="77"/>
        <v>0</v>
      </c>
      <c r="O38" s="38">
        <f t="shared" si="77"/>
        <v>108850</v>
      </c>
      <c r="P38" s="38">
        <f t="shared" si="77"/>
        <v>13978</v>
      </c>
      <c r="Q38" s="4">
        <f t="shared" ref="Q38" si="78">SUM(R38:U38)</f>
        <v>335</v>
      </c>
      <c r="R38" s="38">
        <f t="shared" si="77"/>
        <v>335</v>
      </c>
      <c r="S38" s="38">
        <f t="shared" si="77"/>
        <v>0</v>
      </c>
      <c r="T38" s="38">
        <f t="shared" si="77"/>
        <v>0</v>
      </c>
      <c r="U38" s="38">
        <f t="shared" si="77"/>
        <v>0</v>
      </c>
      <c r="V38" s="38">
        <f t="shared" si="77"/>
        <v>13643</v>
      </c>
      <c r="W38" s="38">
        <f t="shared" ref="W38" si="79">SUM(W77,W236,W275,W331,W357,W402,W435,W446)</f>
        <v>2326</v>
      </c>
      <c r="X38" s="38">
        <f t="shared" si="77"/>
        <v>2326</v>
      </c>
      <c r="Y38" s="38">
        <f t="shared" si="77"/>
        <v>0</v>
      </c>
      <c r="Z38" s="38">
        <f t="shared" si="77"/>
        <v>0</v>
      </c>
      <c r="AA38" s="38">
        <f t="shared" si="77"/>
        <v>0</v>
      </c>
      <c r="AB38" s="38">
        <f t="shared" ref="AB38" si="80">SUM(AB77,AB236,AB275,AB331,AB357,AB402,AB435,AB446)</f>
        <v>11317</v>
      </c>
      <c r="AC38" s="231">
        <f t="shared" si="49"/>
        <v>4.6044122317297553</v>
      </c>
      <c r="AD38" s="197">
        <v>0</v>
      </c>
      <c r="AE38" s="197"/>
      <c r="AF38" s="109">
        <v>9</v>
      </c>
      <c r="AG38" s="109">
        <v>2</v>
      </c>
    </row>
    <row r="39" spans="1:33" s="109" customFormat="1">
      <c r="A39" s="50"/>
      <c r="B39" s="168" t="s">
        <v>33</v>
      </c>
      <c r="C39" s="230">
        <f t="shared" si="7"/>
        <v>18904</v>
      </c>
      <c r="D39" s="38">
        <f>SUM(D55,D79,D239,D277,D313,D322,D337,D360,D404,D425,D451,D477)</f>
        <v>16765</v>
      </c>
      <c r="E39" s="38">
        <f>SUM(E55,E79,E239,E277,E313,E322,E337,E360,E404,E425,E451,E477)</f>
        <v>3923</v>
      </c>
      <c r="F39" s="38">
        <f>SUM(F55,F79,F239,F277,F313,F322,F337,F360,F404,F425,F451,F477)</f>
        <v>12842</v>
      </c>
      <c r="G39" s="38">
        <f t="shared" ref="G39:I39" si="81">SUM(G55,G79,G239,G277,G313,G322,G337,G360,G404,G425,G451,G477)</f>
        <v>0</v>
      </c>
      <c r="H39" s="38">
        <f t="shared" si="81"/>
        <v>0</v>
      </c>
      <c r="I39" s="38">
        <f t="shared" si="81"/>
        <v>2139</v>
      </c>
      <c r="J39" s="38">
        <f t="shared" ref="J39:AA39" si="82">SUM(J55,J79,J239,J277,J313,J322,J337,J360,J404,J425,J451,J477)</f>
        <v>2139</v>
      </c>
      <c r="K39" s="38">
        <f t="shared" si="82"/>
        <v>2139</v>
      </c>
      <c r="L39" s="38">
        <f t="shared" si="82"/>
        <v>0</v>
      </c>
      <c r="M39" s="38">
        <f t="shared" si="82"/>
        <v>0</v>
      </c>
      <c r="N39" s="38">
        <f t="shared" si="82"/>
        <v>0</v>
      </c>
      <c r="O39" s="38">
        <f t="shared" si="82"/>
        <v>0</v>
      </c>
      <c r="P39" s="38">
        <f t="shared" si="82"/>
        <v>5518</v>
      </c>
      <c r="Q39" s="38">
        <f t="shared" si="82"/>
        <v>5502</v>
      </c>
      <c r="R39" s="38">
        <f t="shared" si="82"/>
        <v>1237</v>
      </c>
      <c r="S39" s="38">
        <f t="shared" si="82"/>
        <v>4265</v>
      </c>
      <c r="T39" s="38">
        <f t="shared" si="82"/>
        <v>0</v>
      </c>
      <c r="U39" s="38">
        <f t="shared" si="82"/>
        <v>0</v>
      </c>
      <c r="V39" s="38">
        <f t="shared" si="82"/>
        <v>16</v>
      </c>
      <c r="W39" s="38">
        <f t="shared" ref="W39" si="83">SUM(W55,W79,W239,W277,W313,W322,W337,W360,W404,W425,W451,W477)</f>
        <v>16</v>
      </c>
      <c r="X39" s="38">
        <f t="shared" si="82"/>
        <v>16</v>
      </c>
      <c r="Y39" s="38">
        <f t="shared" si="82"/>
        <v>0</v>
      </c>
      <c r="Z39" s="38">
        <f t="shared" si="82"/>
        <v>0</v>
      </c>
      <c r="AA39" s="38">
        <f t="shared" si="82"/>
        <v>0</v>
      </c>
      <c r="AB39" s="38">
        <f t="shared" ref="AB39" si="84">SUM(AB55,AB79,AB239,AB277,AB313,AB322,AB337,AB360,AB404,AB425,AB451,AB477)</f>
        <v>0</v>
      </c>
      <c r="AC39" s="231">
        <f t="shared" si="49"/>
        <v>29.189589504866696</v>
      </c>
      <c r="AD39" s="197">
        <v>0</v>
      </c>
      <c r="AE39" s="197">
        <v>0</v>
      </c>
      <c r="AF39" s="109">
        <v>105</v>
      </c>
      <c r="AG39" s="109">
        <v>21</v>
      </c>
    </row>
    <row r="40" spans="1:33">
      <c r="A40" s="131" t="s">
        <v>34</v>
      </c>
      <c r="B40" s="132" t="s">
        <v>477</v>
      </c>
      <c r="C40" s="229">
        <f t="shared" si="7"/>
        <v>3217</v>
      </c>
      <c r="D40" s="34">
        <f>SUM(D153,D251,D288,D306,D324,D341,D366,D406,D429,D462,D479)</f>
        <v>3217</v>
      </c>
      <c r="E40" s="34">
        <f>SUM(E153,E251,E288,E306,E324,E341,E366,E406,E429,E462,E479)</f>
        <v>1069</v>
      </c>
      <c r="F40" s="34">
        <f>SUM(F153,F251,F288,F306,F324,F341,F366,F406,F429,F462,F479)</f>
        <v>2148</v>
      </c>
      <c r="G40" s="34">
        <f t="shared" ref="G40:I40" si="85">SUM(G153,G251,G288,G306,G324,G341,G366,G406,G429,G462,G479)</f>
        <v>0</v>
      </c>
      <c r="H40" s="34">
        <f t="shared" si="85"/>
        <v>0</v>
      </c>
      <c r="I40" s="34">
        <f t="shared" si="85"/>
        <v>40061</v>
      </c>
      <c r="J40" s="34">
        <f t="shared" ref="J40:AA40" si="86">SUM(J153,J251,J288,J306,J324,J341,J366,J406,J429,J462,J479)</f>
        <v>0</v>
      </c>
      <c r="K40" s="34">
        <f t="shared" si="86"/>
        <v>0</v>
      </c>
      <c r="L40" s="34">
        <f t="shared" si="86"/>
        <v>0</v>
      </c>
      <c r="M40" s="34">
        <f t="shared" si="86"/>
        <v>0</v>
      </c>
      <c r="N40" s="34">
        <f t="shared" si="86"/>
        <v>0</v>
      </c>
      <c r="O40" s="34">
        <f t="shared" si="86"/>
        <v>40061</v>
      </c>
      <c r="P40" s="34">
        <f t="shared" si="86"/>
        <v>12280</v>
      </c>
      <c r="Q40" s="34">
        <f t="shared" si="86"/>
        <v>2000</v>
      </c>
      <c r="R40" s="34">
        <f t="shared" si="86"/>
        <v>0</v>
      </c>
      <c r="S40" s="34">
        <f t="shared" si="86"/>
        <v>2000</v>
      </c>
      <c r="T40" s="34">
        <f t="shared" si="86"/>
        <v>0</v>
      </c>
      <c r="U40" s="34">
        <f t="shared" si="86"/>
        <v>0</v>
      </c>
      <c r="V40" s="34">
        <f t="shared" si="86"/>
        <v>10280</v>
      </c>
      <c r="W40" s="34">
        <f t="shared" ref="W40" si="87">SUM(W153,W251,W288,W306,W324,W341,W366,W406,W429,W462,W479)</f>
        <v>0</v>
      </c>
      <c r="X40" s="34">
        <f t="shared" si="86"/>
        <v>0</v>
      </c>
      <c r="Y40" s="34">
        <f t="shared" si="86"/>
        <v>0</v>
      </c>
      <c r="Z40" s="34">
        <f t="shared" si="86"/>
        <v>0</v>
      </c>
      <c r="AA40" s="34">
        <f t="shared" si="86"/>
        <v>0</v>
      </c>
      <c r="AB40" s="34">
        <f t="shared" ref="AB40" si="88">SUM(AB153,AB251,AB288,AB306,AB324,AB341,AB366,AB406,AB429,AB462,AB479)</f>
        <v>10280</v>
      </c>
      <c r="AC40" s="231">
        <f t="shared" si="49"/>
        <v>381.72210133664908</v>
      </c>
      <c r="AD40" s="4">
        <v>0</v>
      </c>
      <c r="AE40" s="4">
        <v>0</v>
      </c>
      <c r="AF40">
        <v>38</v>
      </c>
      <c r="AG40">
        <v>5</v>
      </c>
    </row>
    <row r="41" spans="1:33" s="109" customFormat="1">
      <c r="A41" s="50"/>
      <c r="B41" s="168" t="s">
        <v>32</v>
      </c>
      <c r="C41" s="230">
        <f t="shared" si="7"/>
        <v>106</v>
      </c>
      <c r="D41" s="38">
        <f>SUM(D154,D252,D325,D342,D367,D407,D463,D480)</f>
        <v>106</v>
      </c>
      <c r="E41" s="38">
        <f>SUM(E154,E252,E325,E342,E367,E407,E463,E480)</f>
        <v>106</v>
      </c>
      <c r="F41" s="38">
        <f>SUM(F154,F252,F325,F342,F367,F407,F463,F480)</f>
        <v>0</v>
      </c>
      <c r="G41" s="38">
        <f t="shared" ref="G41:I41" si="89">SUM(G154,G252,G325,G342,G367,G407,G463,G480)</f>
        <v>0</v>
      </c>
      <c r="H41" s="38">
        <f t="shared" si="89"/>
        <v>0</v>
      </c>
      <c r="I41" s="38">
        <f t="shared" si="89"/>
        <v>0</v>
      </c>
      <c r="J41" s="38">
        <f t="shared" ref="J41:AA41" si="90">SUM(J154,J252,J325,J342,J367,J407,J463,J480)</f>
        <v>0</v>
      </c>
      <c r="K41" s="38">
        <f t="shared" si="90"/>
        <v>0</v>
      </c>
      <c r="L41" s="38">
        <f t="shared" si="90"/>
        <v>0</v>
      </c>
      <c r="M41" s="38">
        <f t="shared" si="90"/>
        <v>0</v>
      </c>
      <c r="N41" s="38">
        <f t="shared" si="90"/>
        <v>0</v>
      </c>
      <c r="O41" s="38">
        <f t="shared" si="90"/>
        <v>0</v>
      </c>
      <c r="P41" s="38">
        <f t="shared" si="90"/>
        <v>0</v>
      </c>
      <c r="Q41" s="38">
        <f t="shared" si="90"/>
        <v>0</v>
      </c>
      <c r="R41" s="38">
        <f t="shared" si="90"/>
        <v>0</v>
      </c>
      <c r="S41" s="38">
        <f t="shared" si="90"/>
        <v>0</v>
      </c>
      <c r="T41" s="38">
        <f t="shared" si="90"/>
        <v>0</v>
      </c>
      <c r="U41" s="38">
        <f t="shared" si="90"/>
        <v>0</v>
      </c>
      <c r="V41" s="38">
        <f t="shared" si="90"/>
        <v>0</v>
      </c>
      <c r="W41" s="38">
        <f t="shared" ref="W41" si="91">SUM(W154,W252,W325,W342,W367,W407,W463,W480)</f>
        <v>0</v>
      </c>
      <c r="X41" s="38">
        <f t="shared" si="90"/>
        <v>0</v>
      </c>
      <c r="Y41" s="38">
        <f t="shared" si="90"/>
        <v>0</v>
      </c>
      <c r="Z41" s="38">
        <f t="shared" si="90"/>
        <v>0</v>
      </c>
      <c r="AA41" s="38">
        <f t="shared" si="90"/>
        <v>0</v>
      </c>
      <c r="AB41" s="38">
        <f t="shared" ref="AB41" si="92">SUM(AB154,AB252,AB325,AB342,AB367,AB407,AB463,AB480)</f>
        <v>0</v>
      </c>
      <c r="AC41" s="231">
        <f t="shared" si="49"/>
        <v>0</v>
      </c>
      <c r="AD41" s="197">
        <v>0</v>
      </c>
      <c r="AE41" s="197">
        <v>0</v>
      </c>
      <c r="AF41" s="109">
        <v>15</v>
      </c>
      <c r="AG41" s="109">
        <v>1</v>
      </c>
    </row>
    <row r="42" spans="1:33" s="109" customFormat="1">
      <c r="A42" s="50"/>
      <c r="B42" s="168" t="s">
        <v>33</v>
      </c>
      <c r="C42" s="230">
        <f t="shared" si="7"/>
        <v>3111</v>
      </c>
      <c r="D42" s="38">
        <f>SUM(D158,D254,D289,D307,D344,D373,D410,D430,D466)</f>
        <v>3111</v>
      </c>
      <c r="E42" s="38">
        <f>SUM(E158,E254,E289,E307,E344,E373,E410,E430,E466)</f>
        <v>963</v>
      </c>
      <c r="F42" s="38">
        <f>SUM(F158,F254,F289,F307,F344,F373,F410,F430,F466)</f>
        <v>2148</v>
      </c>
      <c r="G42" s="38">
        <f t="shared" ref="G42:I42" si="93">SUM(G158,G254,G289,G307,G344,G373,G410,G430,G466)</f>
        <v>0</v>
      </c>
      <c r="H42" s="38">
        <f t="shared" si="93"/>
        <v>0</v>
      </c>
      <c r="I42" s="38">
        <f t="shared" si="93"/>
        <v>40061</v>
      </c>
      <c r="J42" s="38">
        <f t="shared" ref="J42:AA42" si="94">SUM(J158,J254,J289,J307,J344,J373,J410,J430,J466)</f>
        <v>0</v>
      </c>
      <c r="K42" s="38">
        <f t="shared" si="94"/>
        <v>0</v>
      </c>
      <c r="L42" s="38">
        <f t="shared" si="94"/>
        <v>0</v>
      </c>
      <c r="M42" s="38">
        <f t="shared" si="94"/>
        <v>0</v>
      </c>
      <c r="N42" s="38">
        <f t="shared" si="94"/>
        <v>0</v>
      </c>
      <c r="O42" s="38">
        <f t="shared" si="94"/>
        <v>40061</v>
      </c>
      <c r="P42" s="38">
        <f t="shared" si="94"/>
        <v>12280</v>
      </c>
      <c r="Q42" s="38">
        <f t="shared" si="94"/>
        <v>2000</v>
      </c>
      <c r="R42" s="38">
        <f t="shared" si="94"/>
        <v>0</v>
      </c>
      <c r="S42" s="38">
        <f t="shared" si="94"/>
        <v>2000</v>
      </c>
      <c r="T42" s="38">
        <f t="shared" si="94"/>
        <v>0</v>
      </c>
      <c r="U42" s="38">
        <f t="shared" si="94"/>
        <v>0</v>
      </c>
      <c r="V42" s="38">
        <f t="shared" si="94"/>
        <v>10280</v>
      </c>
      <c r="W42" s="38">
        <f t="shared" ref="W42" si="95">SUM(W158,W254,W289,W307,W344,W373,W410,W430,W466)</f>
        <v>0</v>
      </c>
      <c r="X42" s="38">
        <f t="shared" si="94"/>
        <v>0</v>
      </c>
      <c r="Y42" s="38">
        <f t="shared" si="94"/>
        <v>0</v>
      </c>
      <c r="Z42" s="38">
        <f t="shared" si="94"/>
        <v>0</v>
      </c>
      <c r="AA42" s="38">
        <f t="shared" si="94"/>
        <v>0</v>
      </c>
      <c r="AB42" s="38">
        <f t="shared" ref="AB42" si="96">SUM(AB158,AB254,AB289,AB307,AB344,AB373,AB410,AB430,AB466)</f>
        <v>10280</v>
      </c>
      <c r="AC42" s="231">
        <f t="shared" si="49"/>
        <v>394.72838315654133</v>
      </c>
      <c r="AD42" s="197">
        <v>0</v>
      </c>
      <c r="AE42" s="197">
        <v>0</v>
      </c>
      <c r="AF42" s="109">
        <v>23</v>
      </c>
      <c r="AG42" s="109">
        <v>4</v>
      </c>
    </row>
    <row r="43" spans="1:33">
      <c r="A43" s="131" t="s">
        <v>36</v>
      </c>
      <c r="B43" s="132" t="s">
        <v>478</v>
      </c>
      <c r="C43" s="229">
        <f t="shared" si="7"/>
        <v>123837.5</v>
      </c>
      <c r="D43" s="34">
        <f>SUM(D57,D67,D165,D257,D291,D315,D350,D384,D438,D468,D482)</f>
        <v>38274.5</v>
      </c>
      <c r="E43" s="34">
        <f>SUM(E57,E67,E165,E257,E291,E315,E350,E384,E438,E468,E482)</f>
        <v>3266</v>
      </c>
      <c r="F43" s="34">
        <f>SUM(F57,F67,F165,F257,F291,F315,F350,F384,F438,F468,F482)</f>
        <v>35008.5</v>
      </c>
      <c r="G43" s="34">
        <f t="shared" ref="G43:I43" si="97">SUM(G57,G67,G165,G257,G291,G315,G350,G384,G438,G468,G482)</f>
        <v>0</v>
      </c>
      <c r="H43" s="34">
        <f t="shared" si="97"/>
        <v>0</v>
      </c>
      <c r="I43" s="34">
        <f t="shared" si="97"/>
        <v>85563</v>
      </c>
      <c r="J43" s="34">
        <f t="shared" ref="J43:AA43" si="98">SUM(J57,J67,J165,J257,J291,J315,J350,J384,J438,J468,J482)</f>
        <v>85563</v>
      </c>
      <c r="K43" s="34">
        <f t="shared" si="98"/>
        <v>0</v>
      </c>
      <c r="L43" s="34">
        <f t="shared" si="98"/>
        <v>22657</v>
      </c>
      <c r="M43" s="34">
        <f t="shared" si="98"/>
        <v>17053</v>
      </c>
      <c r="N43" s="34">
        <f t="shared" si="98"/>
        <v>45853</v>
      </c>
      <c r="O43" s="34">
        <f t="shared" si="98"/>
        <v>0</v>
      </c>
      <c r="P43" s="34">
        <f t="shared" si="98"/>
        <v>42221</v>
      </c>
      <c r="Q43" s="34">
        <f t="shared" si="98"/>
        <v>3743</v>
      </c>
      <c r="R43" s="34">
        <f t="shared" si="98"/>
        <v>1500</v>
      </c>
      <c r="S43" s="34">
        <f t="shared" si="98"/>
        <v>2243</v>
      </c>
      <c r="T43" s="34">
        <f t="shared" si="98"/>
        <v>0</v>
      </c>
      <c r="U43" s="34">
        <f t="shared" si="98"/>
        <v>0</v>
      </c>
      <c r="V43" s="34">
        <f t="shared" si="98"/>
        <v>38478</v>
      </c>
      <c r="W43" s="34">
        <f t="shared" ref="W43" si="99">SUM(W57,W67,W165,W257,W291,W315,W350,W384,W438,W468,W482)</f>
        <v>38478</v>
      </c>
      <c r="X43" s="34">
        <f t="shared" si="98"/>
        <v>0</v>
      </c>
      <c r="Y43" s="34">
        <f t="shared" si="98"/>
        <v>10682</v>
      </c>
      <c r="Z43" s="34">
        <f t="shared" si="98"/>
        <v>9751</v>
      </c>
      <c r="AA43" s="34">
        <f t="shared" si="98"/>
        <v>18045</v>
      </c>
      <c r="AB43" s="34">
        <f t="shared" ref="AB43" si="100">SUM(AB57,AB67,AB165,AB257,AB291,AB315,AB350,AB384,AB438,AB468,AB482)</f>
        <v>0</v>
      </c>
      <c r="AC43" s="231">
        <f t="shared" si="49"/>
        <v>34.093873019077421</v>
      </c>
      <c r="AD43" s="4">
        <v>0</v>
      </c>
      <c r="AE43" s="4"/>
      <c r="AF43">
        <v>99</v>
      </c>
      <c r="AG43">
        <v>22</v>
      </c>
    </row>
    <row r="44" spans="1:33" s="109" customFormat="1">
      <c r="A44" s="50"/>
      <c r="B44" s="168" t="s">
        <v>210</v>
      </c>
      <c r="C44" s="230">
        <f t="shared" si="7"/>
        <v>0</v>
      </c>
      <c r="D44" s="38">
        <v>0</v>
      </c>
      <c r="E44" s="38">
        <v>0</v>
      </c>
      <c r="F44" s="38">
        <v>0</v>
      </c>
      <c r="G44" s="38">
        <v>0</v>
      </c>
      <c r="H44" s="38">
        <v>0</v>
      </c>
      <c r="I44" s="38">
        <v>0</v>
      </c>
      <c r="J44" s="38">
        <v>0</v>
      </c>
      <c r="K44" s="38">
        <v>0</v>
      </c>
      <c r="L44" s="38">
        <v>0</v>
      </c>
      <c r="M44" s="38">
        <v>0</v>
      </c>
      <c r="N44" s="38">
        <v>0</v>
      </c>
      <c r="O44" s="38">
        <v>0</v>
      </c>
      <c r="P44" s="38">
        <v>0</v>
      </c>
      <c r="Q44" s="38">
        <v>0</v>
      </c>
      <c r="R44" s="38">
        <v>0</v>
      </c>
      <c r="S44" s="38">
        <v>0</v>
      </c>
      <c r="T44" s="38">
        <v>0</v>
      </c>
      <c r="U44" s="38">
        <v>0</v>
      </c>
      <c r="V44" s="38">
        <v>0</v>
      </c>
      <c r="W44" s="38">
        <v>0</v>
      </c>
      <c r="X44" s="38">
        <v>0</v>
      </c>
      <c r="Y44" s="38">
        <v>0</v>
      </c>
      <c r="Z44" s="38">
        <v>0</v>
      </c>
      <c r="AA44" s="38">
        <v>0</v>
      </c>
      <c r="AB44" s="38">
        <v>0</v>
      </c>
      <c r="AC44" s="231"/>
      <c r="AD44" s="197">
        <v>0</v>
      </c>
      <c r="AE44" s="197"/>
      <c r="AF44" s="109">
        <v>1</v>
      </c>
      <c r="AG44" s="109">
        <v>0</v>
      </c>
    </row>
    <row r="45" spans="1:33" s="109" customFormat="1">
      <c r="A45" s="50"/>
      <c r="B45" s="168" t="s">
        <v>32</v>
      </c>
      <c r="C45" s="230">
        <f t="shared" si="7"/>
        <v>0</v>
      </c>
      <c r="D45" s="38">
        <v>0</v>
      </c>
      <c r="E45" s="38">
        <v>0</v>
      </c>
      <c r="F45" s="38">
        <v>0</v>
      </c>
      <c r="G45" s="38">
        <v>0</v>
      </c>
      <c r="H45" s="38">
        <v>0</v>
      </c>
      <c r="I45" s="38">
        <v>0</v>
      </c>
      <c r="J45" s="38">
        <v>0</v>
      </c>
      <c r="K45" s="38">
        <v>0</v>
      </c>
      <c r="L45" s="38">
        <v>0</v>
      </c>
      <c r="M45" s="38">
        <v>0</v>
      </c>
      <c r="N45" s="38">
        <v>0</v>
      </c>
      <c r="O45" s="38">
        <v>0</v>
      </c>
      <c r="P45" s="38">
        <v>0</v>
      </c>
      <c r="Q45" s="38">
        <v>0</v>
      </c>
      <c r="R45" s="38">
        <v>0</v>
      </c>
      <c r="S45" s="38">
        <v>0</v>
      </c>
      <c r="T45" s="38">
        <v>0</v>
      </c>
      <c r="U45" s="38">
        <v>0</v>
      </c>
      <c r="V45" s="38">
        <v>0</v>
      </c>
      <c r="W45" s="38">
        <v>0</v>
      </c>
      <c r="X45" s="38">
        <v>0</v>
      </c>
      <c r="Y45" s="38">
        <v>0</v>
      </c>
      <c r="Z45" s="38">
        <v>0</v>
      </c>
      <c r="AA45" s="38">
        <v>0</v>
      </c>
      <c r="AB45" s="38">
        <v>0</v>
      </c>
      <c r="AC45" s="231"/>
      <c r="AD45" s="197">
        <v>0</v>
      </c>
      <c r="AE45" s="197">
        <v>0</v>
      </c>
      <c r="AF45" s="109">
        <v>22</v>
      </c>
      <c r="AG45" s="109">
        <v>0</v>
      </c>
    </row>
    <row r="46" spans="1:33" s="109" customFormat="1">
      <c r="A46" s="50"/>
      <c r="B46" s="168" t="s">
        <v>33</v>
      </c>
      <c r="C46" s="230">
        <f t="shared" ref="C46" si="101">D46+J46</f>
        <v>123837.5</v>
      </c>
      <c r="D46" s="38">
        <f>SUM(D58,D182,D262,D292,D351,D392,D439,D469,D483)</f>
        <v>38274.5</v>
      </c>
      <c r="E46" s="38">
        <f>SUM(E58,E182,E262,E292,E351,E392,E439,E469,E483)</f>
        <v>3266</v>
      </c>
      <c r="F46" s="38">
        <f>SUM(F58,F182,F262,F292,F351,F392,F439,F469,F483)</f>
        <v>35008.5</v>
      </c>
      <c r="G46" s="38">
        <f t="shared" ref="G46:I46" si="102">SUM(G58,G182,G262,G292,G351,G392,G439,G469,G483)</f>
        <v>0</v>
      </c>
      <c r="H46" s="38">
        <f t="shared" si="102"/>
        <v>0</v>
      </c>
      <c r="I46" s="38">
        <f t="shared" si="102"/>
        <v>85563</v>
      </c>
      <c r="J46" s="38">
        <f t="shared" ref="J46:AA46" si="103">SUM(J58,J182,J262,J292,J351,J392,J439,J469,J483)</f>
        <v>85563</v>
      </c>
      <c r="K46" s="38">
        <f t="shared" si="103"/>
        <v>0</v>
      </c>
      <c r="L46" s="38">
        <f t="shared" si="103"/>
        <v>22657</v>
      </c>
      <c r="M46" s="38">
        <f t="shared" si="103"/>
        <v>17053</v>
      </c>
      <c r="N46" s="38">
        <f t="shared" si="103"/>
        <v>45853</v>
      </c>
      <c r="O46" s="38">
        <f t="shared" si="103"/>
        <v>0</v>
      </c>
      <c r="P46" s="38">
        <f t="shared" si="103"/>
        <v>42221</v>
      </c>
      <c r="Q46" s="38">
        <f t="shared" ref="Q46" si="104">SUM(R46:U46)</f>
        <v>3743</v>
      </c>
      <c r="R46" s="38">
        <f t="shared" si="103"/>
        <v>1500</v>
      </c>
      <c r="S46" s="38">
        <f t="shared" si="103"/>
        <v>2243</v>
      </c>
      <c r="T46" s="38">
        <f t="shared" si="103"/>
        <v>0</v>
      </c>
      <c r="U46" s="38">
        <f t="shared" si="103"/>
        <v>0</v>
      </c>
      <c r="V46" s="38">
        <f t="shared" si="103"/>
        <v>38478</v>
      </c>
      <c r="W46" s="38">
        <f t="shared" ref="W46" si="105">SUM(W58,W182,W262,W292,W351,W392,W439,W469,W483)</f>
        <v>38478</v>
      </c>
      <c r="X46" s="38">
        <f t="shared" si="103"/>
        <v>0</v>
      </c>
      <c r="Y46" s="38">
        <f t="shared" si="103"/>
        <v>10682</v>
      </c>
      <c r="Z46" s="38">
        <f t="shared" si="103"/>
        <v>9751</v>
      </c>
      <c r="AA46" s="38">
        <f t="shared" si="103"/>
        <v>18045</v>
      </c>
      <c r="AB46" s="38">
        <f t="shared" ref="AB46" si="106">SUM(AB58,AB182,AB262,AB292,AB351,AB392,AB439,AB469,AB483)</f>
        <v>0</v>
      </c>
      <c r="AC46" s="231">
        <f>P46/C46*100</f>
        <v>34.093873019077421</v>
      </c>
      <c r="AD46" s="197">
        <v>0</v>
      </c>
      <c r="AE46" s="197">
        <v>0</v>
      </c>
      <c r="AF46" s="109">
        <v>76</v>
      </c>
      <c r="AG46" s="109">
        <v>22</v>
      </c>
    </row>
    <row r="47" spans="1:33">
      <c r="A47" s="20" t="s">
        <v>38</v>
      </c>
      <c r="B47" s="130" t="s">
        <v>39</v>
      </c>
      <c r="C47" s="130"/>
      <c r="D47" s="34">
        <v>0</v>
      </c>
      <c r="E47" s="34">
        <v>0</v>
      </c>
      <c r="F47" s="34">
        <v>0</v>
      </c>
      <c r="G47" s="34">
        <v>0</v>
      </c>
      <c r="H47" s="34">
        <v>0</v>
      </c>
      <c r="I47" s="34">
        <v>0</v>
      </c>
      <c r="J47" s="34">
        <v>0</v>
      </c>
      <c r="K47" s="34">
        <v>0</v>
      </c>
      <c r="L47" s="34">
        <v>0</v>
      </c>
      <c r="M47" s="34">
        <v>0</v>
      </c>
      <c r="N47" s="34">
        <v>0</v>
      </c>
      <c r="O47" s="34">
        <v>0</v>
      </c>
      <c r="P47" s="4"/>
      <c r="Q47" s="4"/>
      <c r="R47" s="4"/>
      <c r="S47" s="217"/>
      <c r="T47" s="4"/>
      <c r="U47" s="4"/>
      <c r="V47" s="4"/>
      <c r="W47" s="4"/>
      <c r="X47" s="4"/>
      <c r="Y47" s="217"/>
      <c r="Z47" s="4"/>
      <c r="AA47" s="4"/>
      <c r="AB47" s="4"/>
      <c r="AC47" s="231"/>
      <c r="AD47" s="4">
        <v>0</v>
      </c>
      <c r="AE47" s="4"/>
      <c r="AF47">
        <v>0</v>
      </c>
    </row>
    <row r="48" spans="1:33" ht="26.25" customHeight="1">
      <c r="A48" s="76">
        <v>1</v>
      </c>
      <c r="B48" s="133" t="s">
        <v>40</v>
      </c>
      <c r="C48" s="133"/>
      <c r="D48" s="35">
        <v>0</v>
      </c>
      <c r="E48" s="35">
        <v>0</v>
      </c>
      <c r="F48" s="35">
        <v>0</v>
      </c>
      <c r="G48" s="35">
        <v>0</v>
      </c>
      <c r="H48" s="35">
        <v>0</v>
      </c>
      <c r="I48" s="35">
        <v>0</v>
      </c>
      <c r="J48" s="35">
        <v>0</v>
      </c>
      <c r="K48" s="35">
        <v>0</v>
      </c>
      <c r="L48" s="35">
        <v>0</v>
      </c>
      <c r="M48" s="35">
        <v>0</v>
      </c>
      <c r="N48" s="35">
        <v>0</v>
      </c>
      <c r="O48" s="35">
        <v>0</v>
      </c>
      <c r="P48" s="4"/>
      <c r="Q48" s="4"/>
      <c r="R48" s="4"/>
      <c r="S48" s="217"/>
      <c r="T48" s="4"/>
      <c r="U48" s="4"/>
      <c r="V48" s="4"/>
      <c r="W48" s="4"/>
      <c r="X48" s="4"/>
      <c r="Y48" s="217"/>
      <c r="Z48" s="4"/>
      <c r="AA48" s="4"/>
      <c r="AB48" s="4"/>
      <c r="AC48" s="231"/>
      <c r="AD48" s="4"/>
      <c r="AE48" s="4">
        <v>0</v>
      </c>
      <c r="AF48">
        <v>0</v>
      </c>
    </row>
    <row r="49" spans="1:33" ht="51" customHeight="1">
      <c r="A49" s="76">
        <v>2</v>
      </c>
      <c r="B49" s="133" t="s">
        <v>42</v>
      </c>
      <c r="C49" s="133"/>
      <c r="D49" s="35">
        <v>0</v>
      </c>
      <c r="E49" s="35">
        <v>0</v>
      </c>
      <c r="F49" s="35">
        <v>0</v>
      </c>
      <c r="G49" s="35">
        <v>0</v>
      </c>
      <c r="H49" s="35">
        <v>0</v>
      </c>
      <c r="I49" s="35">
        <v>0</v>
      </c>
      <c r="J49" s="35">
        <v>0</v>
      </c>
      <c r="K49" s="35">
        <v>0</v>
      </c>
      <c r="L49" s="35">
        <v>0</v>
      </c>
      <c r="M49" s="35">
        <v>0</v>
      </c>
      <c r="N49" s="35">
        <v>0</v>
      </c>
      <c r="O49" s="35">
        <v>0</v>
      </c>
      <c r="P49" s="4"/>
      <c r="Q49" s="4"/>
      <c r="R49" s="4"/>
      <c r="S49" s="217"/>
      <c r="T49" s="4"/>
      <c r="U49" s="4"/>
      <c r="V49" s="4"/>
      <c r="W49" s="4"/>
      <c r="X49" s="4"/>
      <c r="Y49" s="217"/>
      <c r="Z49" s="4"/>
      <c r="AA49" s="4"/>
      <c r="AB49" s="4"/>
      <c r="AC49" s="231"/>
      <c r="AD49" s="4"/>
      <c r="AE49" s="4"/>
      <c r="AF49">
        <v>0</v>
      </c>
    </row>
    <row r="50" spans="1:33" ht="52.2">
      <c r="A50" s="20"/>
      <c r="B50" s="130" t="s">
        <v>43</v>
      </c>
      <c r="C50" s="34">
        <f>C51</f>
        <v>598487.87866199994</v>
      </c>
      <c r="D50" s="34">
        <f>D51</f>
        <v>59655.5</v>
      </c>
      <c r="E50" s="34">
        <f t="shared" ref="E50:AB50" si="107">E51</f>
        <v>9617</v>
      </c>
      <c r="F50" s="34">
        <f t="shared" si="107"/>
        <v>50038.5</v>
      </c>
      <c r="G50" s="34">
        <f t="shared" si="107"/>
        <v>0</v>
      </c>
      <c r="H50" s="34">
        <f t="shared" si="107"/>
        <v>0</v>
      </c>
      <c r="I50" s="34">
        <f t="shared" si="107"/>
        <v>538832.37866199994</v>
      </c>
      <c r="J50" s="34">
        <f t="shared" si="107"/>
        <v>389921.378662</v>
      </c>
      <c r="K50" s="34">
        <f t="shared" si="107"/>
        <v>304358.378662</v>
      </c>
      <c r="L50" s="34">
        <f t="shared" si="107"/>
        <v>22657</v>
      </c>
      <c r="M50" s="34">
        <f t="shared" si="107"/>
        <v>17053</v>
      </c>
      <c r="N50" s="34">
        <f t="shared" si="107"/>
        <v>45853</v>
      </c>
      <c r="O50" s="34"/>
      <c r="P50" s="34">
        <f t="shared" si="107"/>
        <v>74040</v>
      </c>
      <c r="Q50" s="34">
        <f t="shared" si="107"/>
        <v>11640</v>
      </c>
      <c r="R50" s="34">
        <f t="shared" si="107"/>
        <v>3072</v>
      </c>
      <c r="S50" s="34">
        <f>S51</f>
        <v>8551</v>
      </c>
      <c r="T50" s="34">
        <f t="shared" si="107"/>
        <v>0</v>
      </c>
      <c r="U50" s="34">
        <f t="shared" si="107"/>
        <v>0</v>
      </c>
      <c r="V50" s="34">
        <f t="shared" si="107"/>
        <v>62417</v>
      </c>
      <c r="W50" s="34">
        <f t="shared" si="107"/>
        <v>40820</v>
      </c>
      <c r="X50" s="34">
        <f t="shared" si="107"/>
        <v>2342</v>
      </c>
      <c r="Y50" s="34">
        <f t="shared" si="107"/>
        <v>10682</v>
      </c>
      <c r="Z50" s="34">
        <f t="shared" si="107"/>
        <v>9751</v>
      </c>
      <c r="AA50" s="34">
        <f t="shared" si="107"/>
        <v>18045</v>
      </c>
      <c r="AB50" s="34">
        <f t="shared" si="107"/>
        <v>21597</v>
      </c>
      <c r="AC50" s="231">
        <f>P50/C50*100</f>
        <v>12.371177870055842</v>
      </c>
      <c r="AD50" s="4"/>
      <c r="AE50" s="4"/>
    </row>
    <row r="51" spans="1:33">
      <c r="A51" s="20" t="s">
        <v>26</v>
      </c>
      <c r="B51" s="130" t="s">
        <v>44</v>
      </c>
      <c r="C51" s="34">
        <f>C52+C63+C72+C233+C272+C304+C310+C319+C327+C448+C474</f>
        <v>598487.87866199994</v>
      </c>
      <c r="D51" s="34">
        <f>D52+D63+D72+D233+D272+D304+D310+D319+D327+D448+D474</f>
        <v>59655.5</v>
      </c>
      <c r="E51" s="34">
        <f>E52+E63+E72+E233+E272+E304+E310+E319+E327+E448+E474</f>
        <v>9617</v>
      </c>
      <c r="F51" s="34">
        <f t="shared" ref="F51:I51" si="108">F52+F63+F72+F233+F272+F304+F310+F319+F327+F448+F474</f>
        <v>50038.5</v>
      </c>
      <c r="G51" s="34">
        <f t="shared" si="108"/>
        <v>0</v>
      </c>
      <c r="H51" s="34">
        <f t="shared" si="108"/>
        <v>0</v>
      </c>
      <c r="I51" s="34">
        <f t="shared" si="108"/>
        <v>538832.37866199994</v>
      </c>
      <c r="J51" s="34">
        <f>J52+J63+J72+J233+J272+J304+J310+J319+J327+J448+J474</f>
        <v>389921.378662</v>
      </c>
      <c r="K51" s="34">
        <f>K52+K63+K72+K233+K272+K304+K310+K319+K327+K448+K474</f>
        <v>304358.378662</v>
      </c>
      <c r="L51" s="34">
        <f>L52+L63+L72+L233+L272+L304+L310+L319+L327+L448+L474</f>
        <v>22657</v>
      </c>
      <c r="M51" s="34">
        <f>M52+M63+M72+M233+M272+M304+M310+M319+M327+M448+M474</f>
        <v>17053</v>
      </c>
      <c r="N51" s="34">
        <f>N52+N63+N72+N233+N272+N304+N310+N319+N327+N448+N474</f>
        <v>45853</v>
      </c>
      <c r="O51" s="34"/>
      <c r="P51" s="34">
        <f>P52+P63+P72+P233+P272+P304+P310+P319+P327+P448+P474+43</f>
        <v>74040</v>
      </c>
      <c r="Q51" s="34">
        <f>Q52+Q63+Q72+Q233+Q272+Q304+Q310+Q319+Q327+Q448+Q474+43+17</f>
        <v>11640</v>
      </c>
      <c r="R51" s="34">
        <f t="shared" ref="R51:AA51" si="109">R52+R63+R72+R233+R272+R304+R310+R319+R327+R448+R474</f>
        <v>3072</v>
      </c>
      <c r="S51" s="34">
        <f>S52+S63+S72+S233+S272+S304+S310+S319+S327+S448+S474+43</f>
        <v>8551</v>
      </c>
      <c r="T51" s="34">
        <f t="shared" si="109"/>
        <v>0</v>
      </c>
      <c r="U51" s="34">
        <f t="shared" si="109"/>
        <v>0</v>
      </c>
      <c r="V51" s="34">
        <f t="shared" si="109"/>
        <v>62417</v>
      </c>
      <c r="W51" s="34">
        <f t="shared" ref="W51" si="110">W52+W63+W72+W233+W272+W304+W310+W319+W327+W448+W474</f>
        <v>40820</v>
      </c>
      <c r="X51" s="34">
        <f t="shared" si="109"/>
        <v>2342</v>
      </c>
      <c r="Y51" s="34">
        <f t="shared" si="109"/>
        <v>10682</v>
      </c>
      <c r="Z51" s="34">
        <f t="shared" si="109"/>
        <v>9751</v>
      </c>
      <c r="AA51" s="34">
        <f t="shared" si="109"/>
        <v>18045</v>
      </c>
      <c r="AB51" s="34">
        <f t="shared" ref="AB51" si="111">AB52+AB63+AB72+AB233+AB272+AB304+AB310+AB319+AB327+AB448+AB474</f>
        <v>21597</v>
      </c>
      <c r="AC51" s="231">
        <f>P51/C51*100</f>
        <v>12.371177870055842</v>
      </c>
      <c r="AD51" s="4">
        <v>0</v>
      </c>
      <c r="AE51" s="4"/>
      <c r="AF51">
        <v>257</v>
      </c>
      <c r="AG51">
        <v>51</v>
      </c>
    </row>
    <row r="52" spans="1:33">
      <c r="A52" s="134" t="s">
        <v>8</v>
      </c>
      <c r="B52" s="135" t="s">
        <v>45</v>
      </c>
      <c r="C52" s="34">
        <f>C53</f>
        <v>1766</v>
      </c>
      <c r="D52" s="34">
        <f>D53</f>
        <v>1766</v>
      </c>
      <c r="E52" s="34">
        <f t="shared" ref="E52:AD52" si="112">E53</f>
        <v>1766</v>
      </c>
      <c r="F52" s="34">
        <f t="shared" si="112"/>
        <v>0</v>
      </c>
      <c r="G52" s="34">
        <f t="shared" si="112"/>
        <v>0</v>
      </c>
      <c r="H52" s="34">
        <f t="shared" si="112"/>
        <v>0</v>
      </c>
      <c r="I52" s="34">
        <f t="shared" si="112"/>
        <v>0</v>
      </c>
      <c r="J52" s="34">
        <f t="shared" si="112"/>
        <v>0</v>
      </c>
      <c r="K52" s="34">
        <f t="shared" si="112"/>
        <v>0</v>
      </c>
      <c r="L52" s="34">
        <f t="shared" si="112"/>
        <v>0</v>
      </c>
      <c r="M52" s="34">
        <f t="shared" si="112"/>
        <v>0</v>
      </c>
      <c r="N52" s="34">
        <f t="shared" si="112"/>
        <v>0</v>
      </c>
      <c r="O52" s="34"/>
      <c r="P52" s="34">
        <f t="shared" si="112"/>
        <v>0</v>
      </c>
      <c r="Q52" s="34"/>
      <c r="R52" s="34">
        <f t="shared" si="112"/>
        <v>0</v>
      </c>
      <c r="S52" s="34">
        <f t="shared" si="112"/>
        <v>0</v>
      </c>
      <c r="T52" s="34">
        <f t="shared" si="112"/>
        <v>0</v>
      </c>
      <c r="U52" s="34">
        <f t="shared" si="112"/>
        <v>0</v>
      </c>
      <c r="V52" s="34"/>
      <c r="W52" s="34"/>
      <c r="X52" s="34">
        <f t="shared" si="112"/>
        <v>0</v>
      </c>
      <c r="Y52" s="34"/>
      <c r="Z52" s="34"/>
      <c r="AA52" s="34"/>
      <c r="AB52" s="34"/>
      <c r="AC52" s="231">
        <f t="shared" ref="AC52:AC110" si="113">P52/C52*100</f>
        <v>0</v>
      </c>
      <c r="AD52" s="34">
        <f t="shared" si="112"/>
        <v>0</v>
      </c>
      <c r="AE52" s="4">
        <v>0</v>
      </c>
      <c r="AF52">
        <v>5</v>
      </c>
      <c r="AG52">
        <v>2</v>
      </c>
    </row>
    <row r="53" spans="1:33">
      <c r="A53" s="134" t="s">
        <v>38</v>
      </c>
      <c r="B53" s="135" t="s">
        <v>29</v>
      </c>
      <c r="C53" s="34">
        <f>C54+C57</f>
        <v>1766</v>
      </c>
      <c r="D53" s="34">
        <f>D54+D57</f>
        <v>1766</v>
      </c>
      <c r="E53" s="34">
        <f t="shared" ref="E53:I53" si="114">E54+E57</f>
        <v>1766</v>
      </c>
      <c r="F53" s="34">
        <f t="shared" si="114"/>
        <v>0</v>
      </c>
      <c r="G53" s="34">
        <f t="shared" si="114"/>
        <v>0</v>
      </c>
      <c r="H53" s="34">
        <f t="shared" si="114"/>
        <v>0</v>
      </c>
      <c r="I53" s="34">
        <f t="shared" si="114"/>
        <v>0</v>
      </c>
      <c r="J53" s="34">
        <f t="shared" ref="J53:X53" si="115">J54+J57</f>
        <v>0</v>
      </c>
      <c r="K53" s="34">
        <f t="shared" si="115"/>
        <v>0</v>
      </c>
      <c r="L53" s="34">
        <f t="shared" si="115"/>
        <v>0</v>
      </c>
      <c r="M53" s="34">
        <f t="shared" si="115"/>
        <v>0</v>
      </c>
      <c r="N53" s="34">
        <f t="shared" si="115"/>
        <v>0</v>
      </c>
      <c r="O53" s="34"/>
      <c r="P53" s="34">
        <f t="shared" si="115"/>
        <v>0</v>
      </c>
      <c r="Q53" s="34"/>
      <c r="R53" s="34">
        <f t="shared" si="115"/>
        <v>0</v>
      </c>
      <c r="S53" s="34">
        <f t="shared" si="115"/>
        <v>0</v>
      </c>
      <c r="T53" s="34">
        <f t="shared" si="115"/>
        <v>0</v>
      </c>
      <c r="U53" s="34">
        <f t="shared" si="115"/>
        <v>0</v>
      </c>
      <c r="V53" s="34"/>
      <c r="W53" s="34"/>
      <c r="X53" s="34">
        <f t="shared" si="115"/>
        <v>0</v>
      </c>
      <c r="Y53" s="34"/>
      <c r="Z53" s="34"/>
      <c r="AA53" s="34"/>
      <c r="AB53" s="34"/>
      <c r="AC53" s="231">
        <f t="shared" si="113"/>
        <v>0</v>
      </c>
      <c r="AD53" s="4"/>
      <c r="AE53" s="4"/>
      <c r="AF53">
        <v>5</v>
      </c>
      <c r="AG53">
        <v>2</v>
      </c>
    </row>
    <row r="54" spans="1:33">
      <c r="A54" s="134" t="s">
        <v>30</v>
      </c>
      <c r="B54" s="132" t="s">
        <v>476</v>
      </c>
      <c r="C54" s="132"/>
      <c r="D54" s="34">
        <v>0</v>
      </c>
      <c r="E54" s="34">
        <v>0</v>
      </c>
      <c r="F54" s="34">
        <v>0</v>
      </c>
      <c r="G54" s="34">
        <v>0</v>
      </c>
      <c r="H54" s="34">
        <v>0</v>
      </c>
      <c r="I54" s="34">
        <v>0</v>
      </c>
      <c r="J54" s="34"/>
      <c r="K54" s="34"/>
      <c r="L54" s="34"/>
      <c r="M54" s="34"/>
      <c r="N54" s="34"/>
      <c r="O54" s="34"/>
      <c r="P54" s="4"/>
      <c r="Q54" s="4"/>
      <c r="R54" s="4"/>
      <c r="S54" s="217"/>
      <c r="T54" s="4"/>
      <c r="U54" s="4"/>
      <c r="V54" s="4"/>
      <c r="W54" s="4"/>
      <c r="X54" s="4"/>
      <c r="Y54" s="217"/>
      <c r="Z54" s="4"/>
      <c r="AA54" s="4"/>
      <c r="AB54" s="4"/>
      <c r="AC54" s="231"/>
      <c r="AD54" s="4"/>
      <c r="AE54" s="4">
        <v>0</v>
      </c>
      <c r="AF54">
        <v>1</v>
      </c>
      <c r="AG54">
        <v>0</v>
      </c>
    </row>
    <row r="55" spans="1:33">
      <c r="A55" s="136" t="s">
        <v>46</v>
      </c>
      <c r="B55" s="137" t="s">
        <v>33</v>
      </c>
      <c r="C55" s="137"/>
      <c r="D55" s="38">
        <v>0</v>
      </c>
      <c r="E55" s="38">
        <v>0</v>
      </c>
      <c r="F55" s="38">
        <v>0</v>
      </c>
      <c r="G55" s="38">
        <v>0</v>
      </c>
      <c r="H55" s="38">
        <v>0</v>
      </c>
      <c r="I55" s="38">
        <v>0</v>
      </c>
      <c r="J55" s="38"/>
      <c r="K55" s="38"/>
      <c r="L55" s="38"/>
      <c r="M55" s="38"/>
      <c r="N55" s="38"/>
      <c r="O55" s="38"/>
      <c r="P55" s="4"/>
      <c r="Q55" s="4"/>
      <c r="R55" s="4"/>
      <c r="S55" s="217"/>
      <c r="T55" s="4"/>
      <c r="U55" s="4"/>
      <c r="V55" s="4"/>
      <c r="W55" s="4"/>
      <c r="X55" s="4"/>
      <c r="Y55" s="217"/>
      <c r="Z55" s="4"/>
      <c r="AA55" s="4"/>
      <c r="AB55" s="4"/>
      <c r="AC55" s="231"/>
      <c r="AD55" s="4"/>
      <c r="AE55" s="4">
        <v>0</v>
      </c>
      <c r="AF55">
        <v>1</v>
      </c>
      <c r="AG55">
        <v>0</v>
      </c>
    </row>
    <row r="56" spans="1:33" ht="72.75" customHeight="1">
      <c r="A56" s="138"/>
      <c r="B56" s="139" t="s">
        <v>479</v>
      </c>
      <c r="C56" s="139"/>
      <c r="D56" s="35">
        <v>0</v>
      </c>
      <c r="E56" s="35"/>
      <c r="F56" s="35"/>
      <c r="G56" s="35"/>
      <c r="H56" s="35"/>
      <c r="I56" s="35"/>
      <c r="J56" s="35"/>
      <c r="K56" s="35"/>
      <c r="L56" s="35"/>
      <c r="M56" s="35"/>
      <c r="N56" s="35"/>
      <c r="O56" s="35"/>
      <c r="P56" s="4"/>
      <c r="Q56" s="4"/>
      <c r="R56" s="4"/>
      <c r="S56" s="217"/>
      <c r="T56" s="4"/>
      <c r="U56" s="4"/>
      <c r="V56" s="4"/>
      <c r="W56" s="4"/>
      <c r="X56" s="4"/>
      <c r="Y56" s="217"/>
      <c r="Z56" s="4"/>
      <c r="AA56" s="4"/>
      <c r="AB56" s="4"/>
      <c r="AC56" s="231"/>
      <c r="AD56" s="12" t="s">
        <v>257</v>
      </c>
      <c r="AE56" s="4"/>
      <c r="AF56">
        <v>1</v>
      </c>
    </row>
    <row r="57" spans="1:33">
      <c r="A57" s="131" t="s">
        <v>36</v>
      </c>
      <c r="B57" s="121" t="s">
        <v>478</v>
      </c>
      <c r="C57" s="34">
        <f>C58</f>
        <v>1766</v>
      </c>
      <c r="D57" s="34">
        <f>D58</f>
        <v>1766</v>
      </c>
      <c r="E57" s="34">
        <f t="shared" ref="E57:X57" si="116">E58</f>
        <v>1766</v>
      </c>
      <c r="F57" s="34">
        <f t="shared" si="116"/>
        <v>0</v>
      </c>
      <c r="G57" s="34">
        <f t="shared" si="116"/>
        <v>0</v>
      </c>
      <c r="H57" s="34">
        <f t="shared" si="116"/>
        <v>0</v>
      </c>
      <c r="I57" s="34"/>
      <c r="J57" s="34">
        <f t="shared" si="116"/>
        <v>0</v>
      </c>
      <c r="K57" s="34">
        <f t="shared" si="116"/>
        <v>0</v>
      </c>
      <c r="L57" s="34">
        <f t="shared" si="116"/>
        <v>0</v>
      </c>
      <c r="M57" s="34">
        <f t="shared" si="116"/>
        <v>0</v>
      </c>
      <c r="N57" s="34">
        <f t="shared" si="116"/>
        <v>0</v>
      </c>
      <c r="O57" s="34"/>
      <c r="P57" s="34">
        <f t="shared" si="116"/>
        <v>0</v>
      </c>
      <c r="Q57" s="34"/>
      <c r="R57" s="34">
        <f t="shared" si="116"/>
        <v>0</v>
      </c>
      <c r="S57" s="34">
        <f t="shared" si="116"/>
        <v>0</v>
      </c>
      <c r="T57" s="34">
        <f t="shared" si="116"/>
        <v>0</v>
      </c>
      <c r="U57" s="34">
        <f t="shared" si="116"/>
        <v>0</v>
      </c>
      <c r="V57" s="34"/>
      <c r="W57" s="34"/>
      <c r="X57" s="34">
        <f t="shared" si="116"/>
        <v>0</v>
      </c>
      <c r="Y57" s="34"/>
      <c r="Z57" s="34"/>
      <c r="AA57" s="34"/>
      <c r="AB57" s="34"/>
      <c r="AC57" s="231"/>
      <c r="AD57" s="4">
        <v>0</v>
      </c>
      <c r="AE57" s="4"/>
      <c r="AF57">
        <v>4</v>
      </c>
      <c r="AG57">
        <v>2</v>
      </c>
    </row>
    <row r="58" spans="1:33">
      <c r="A58" s="136" t="s">
        <v>46</v>
      </c>
      <c r="B58" s="137" t="s">
        <v>33</v>
      </c>
      <c r="C58" s="38">
        <f>SUM(C59:C62)</f>
        <v>1766</v>
      </c>
      <c r="D58" s="38">
        <f>SUM(D59:D62)</f>
        <v>1766</v>
      </c>
      <c r="E58" s="38">
        <f t="shared" ref="E58" si="117">SUM(E59:E62)</f>
        <v>1766</v>
      </c>
      <c r="F58" s="38">
        <f t="shared" ref="F58:X58" si="118">SUM(F59:F62)</f>
        <v>0</v>
      </c>
      <c r="G58" s="38">
        <f t="shared" si="118"/>
        <v>0</v>
      </c>
      <c r="H58" s="38">
        <f t="shared" si="118"/>
        <v>0</v>
      </c>
      <c r="I58" s="38"/>
      <c r="J58" s="38">
        <f t="shared" si="118"/>
        <v>0</v>
      </c>
      <c r="K58" s="38">
        <f t="shared" si="118"/>
        <v>0</v>
      </c>
      <c r="L58" s="38">
        <f t="shared" si="118"/>
        <v>0</v>
      </c>
      <c r="M58" s="38">
        <f t="shared" si="118"/>
        <v>0</v>
      </c>
      <c r="N58" s="38">
        <f t="shared" si="118"/>
        <v>0</v>
      </c>
      <c r="O58" s="38"/>
      <c r="P58" s="38">
        <f t="shared" si="118"/>
        <v>0</v>
      </c>
      <c r="Q58" s="38"/>
      <c r="R58" s="38">
        <f t="shared" si="118"/>
        <v>0</v>
      </c>
      <c r="S58" s="38">
        <f t="shared" si="118"/>
        <v>0</v>
      </c>
      <c r="T58" s="38">
        <f t="shared" si="118"/>
        <v>0</v>
      </c>
      <c r="U58" s="38">
        <f t="shared" si="118"/>
        <v>0</v>
      </c>
      <c r="V58" s="38"/>
      <c r="W58" s="38"/>
      <c r="X58" s="38">
        <f t="shared" si="118"/>
        <v>0</v>
      </c>
      <c r="Y58" s="38"/>
      <c r="Z58" s="38"/>
      <c r="AA58" s="38"/>
      <c r="AB58" s="38"/>
      <c r="AC58" s="231"/>
      <c r="AD58" s="4">
        <v>0</v>
      </c>
      <c r="AE58" s="4"/>
      <c r="AF58">
        <v>4</v>
      </c>
      <c r="AG58">
        <v>2</v>
      </c>
    </row>
    <row r="59" spans="1:33" ht="54">
      <c r="A59" s="138" t="s">
        <v>49</v>
      </c>
      <c r="B59" s="139" t="s">
        <v>480</v>
      </c>
      <c r="C59" s="227">
        <f t="shared" ref="C59" si="119">D59+J59</f>
        <v>207</v>
      </c>
      <c r="D59" s="39">
        <f t="shared" ref="D59:D62" si="120">SUM(E59:H59)</f>
        <v>207</v>
      </c>
      <c r="E59" s="35">
        <v>207</v>
      </c>
      <c r="F59" s="35"/>
      <c r="G59" s="35"/>
      <c r="H59" s="35"/>
      <c r="I59" s="35"/>
      <c r="J59" s="35"/>
      <c r="K59" s="35"/>
      <c r="L59" s="35"/>
      <c r="M59" s="35"/>
      <c r="N59" s="35"/>
      <c r="O59" s="35"/>
      <c r="P59" s="4"/>
      <c r="Q59" s="4"/>
      <c r="R59" s="4"/>
      <c r="S59" s="217"/>
      <c r="T59" s="4"/>
      <c r="U59" s="4"/>
      <c r="V59" s="4"/>
      <c r="W59" s="4"/>
      <c r="X59" s="4"/>
      <c r="Y59" s="217"/>
      <c r="Z59" s="4"/>
      <c r="AA59" s="4"/>
      <c r="AB59" s="4"/>
      <c r="AC59" s="231"/>
      <c r="AD59" s="12" t="s">
        <v>257</v>
      </c>
      <c r="AE59" s="12" t="s">
        <v>713</v>
      </c>
      <c r="AF59">
        <v>1</v>
      </c>
      <c r="AG59">
        <v>1</v>
      </c>
    </row>
    <row r="60" spans="1:33">
      <c r="A60" s="138" t="s">
        <v>54</v>
      </c>
      <c r="B60" s="139" t="s">
        <v>47</v>
      </c>
      <c r="C60" s="139"/>
      <c r="D60" s="39">
        <f t="shared" si="120"/>
        <v>0</v>
      </c>
      <c r="E60" s="35"/>
      <c r="F60" s="35"/>
      <c r="G60" s="35"/>
      <c r="H60" s="35"/>
      <c r="I60" s="35"/>
      <c r="J60" s="35"/>
      <c r="K60" s="35"/>
      <c r="L60" s="35"/>
      <c r="M60" s="35"/>
      <c r="N60" s="35"/>
      <c r="O60" s="35"/>
      <c r="P60" s="4"/>
      <c r="Q60" s="4"/>
      <c r="R60" s="4"/>
      <c r="S60" s="217"/>
      <c r="T60" s="4"/>
      <c r="U60" s="4"/>
      <c r="V60" s="4"/>
      <c r="W60" s="4"/>
      <c r="X60" s="4"/>
      <c r="Y60" s="217"/>
      <c r="Z60" s="4"/>
      <c r="AA60" s="4"/>
      <c r="AB60" s="4"/>
      <c r="AC60" s="231"/>
      <c r="AD60" s="12" t="s">
        <v>257</v>
      </c>
      <c r="AE60" s="12"/>
      <c r="AF60">
        <v>1</v>
      </c>
    </row>
    <row r="61" spans="1:33" ht="51" customHeight="1">
      <c r="A61" s="138" t="s">
        <v>138</v>
      </c>
      <c r="B61" s="139" t="s">
        <v>48</v>
      </c>
      <c r="C61" s="139"/>
      <c r="D61" s="39">
        <f t="shared" si="120"/>
        <v>0</v>
      </c>
      <c r="E61" s="35"/>
      <c r="F61" s="35"/>
      <c r="G61" s="35"/>
      <c r="H61" s="35"/>
      <c r="I61" s="35"/>
      <c r="J61" s="35"/>
      <c r="K61" s="35"/>
      <c r="L61" s="35"/>
      <c r="M61" s="35"/>
      <c r="N61" s="35"/>
      <c r="O61" s="35"/>
      <c r="P61" s="4"/>
      <c r="Q61" s="4"/>
      <c r="R61" s="4"/>
      <c r="S61" s="217"/>
      <c r="T61" s="4"/>
      <c r="U61" s="4"/>
      <c r="V61" s="4"/>
      <c r="W61" s="4"/>
      <c r="X61" s="4"/>
      <c r="Y61" s="217"/>
      <c r="Z61" s="4"/>
      <c r="AA61" s="4"/>
      <c r="AB61" s="4"/>
      <c r="AC61" s="231"/>
      <c r="AD61" s="12" t="s">
        <v>257</v>
      </c>
      <c r="AE61" s="12"/>
      <c r="AF61">
        <v>1</v>
      </c>
    </row>
    <row r="62" spans="1:33" ht="54">
      <c r="A62" s="138" t="s">
        <v>140</v>
      </c>
      <c r="B62" s="139" t="s">
        <v>481</v>
      </c>
      <c r="C62" s="227">
        <f t="shared" ref="C62" si="121">D62+J62</f>
        <v>1559</v>
      </c>
      <c r="D62" s="39">
        <f t="shared" si="120"/>
        <v>1559</v>
      </c>
      <c r="E62" s="35">
        <v>1559</v>
      </c>
      <c r="F62" s="35"/>
      <c r="G62" s="35"/>
      <c r="H62" s="35"/>
      <c r="I62" s="35"/>
      <c r="J62" s="35"/>
      <c r="K62" s="35"/>
      <c r="L62" s="35"/>
      <c r="M62" s="35"/>
      <c r="N62" s="35"/>
      <c r="O62" s="35"/>
      <c r="P62" s="4"/>
      <c r="Q62" s="4"/>
      <c r="R62" s="4"/>
      <c r="S62" s="217"/>
      <c r="T62" s="4"/>
      <c r="U62" s="4"/>
      <c r="V62" s="4"/>
      <c r="W62" s="4"/>
      <c r="X62" s="4"/>
      <c r="Y62" s="217"/>
      <c r="Z62" s="4"/>
      <c r="AA62" s="4"/>
      <c r="AB62" s="4"/>
      <c r="AC62" s="231">
        <f t="shared" si="113"/>
        <v>0</v>
      </c>
      <c r="AD62" s="12" t="s">
        <v>258</v>
      </c>
      <c r="AE62" s="12" t="s">
        <v>713</v>
      </c>
      <c r="AF62">
        <v>1</v>
      </c>
      <c r="AG62">
        <v>1</v>
      </c>
    </row>
    <row r="63" spans="1:33">
      <c r="A63" s="134" t="s">
        <v>21</v>
      </c>
      <c r="B63" s="135" t="s">
        <v>51</v>
      </c>
      <c r="C63" s="135"/>
      <c r="D63" s="34">
        <v>0</v>
      </c>
      <c r="E63" s="34">
        <v>0</v>
      </c>
      <c r="F63" s="34">
        <v>0</v>
      </c>
      <c r="G63" s="34">
        <v>0</v>
      </c>
      <c r="H63" s="34">
        <v>0</v>
      </c>
      <c r="I63" s="34"/>
      <c r="J63" s="34"/>
      <c r="K63" s="34"/>
      <c r="L63" s="34"/>
      <c r="M63" s="34"/>
      <c r="N63" s="34"/>
      <c r="O63" s="34"/>
      <c r="P63" s="4"/>
      <c r="Q63" s="4"/>
      <c r="R63" s="4"/>
      <c r="S63" s="217"/>
      <c r="T63" s="4"/>
      <c r="U63" s="4"/>
      <c r="V63" s="4"/>
      <c r="W63" s="4"/>
      <c r="X63" s="4"/>
      <c r="Y63" s="217"/>
      <c r="Z63" s="4"/>
      <c r="AA63" s="4"/>
      <c r="AB63" s="4"/>
      <c r="AC63" s="231"/>
      <c r="AD63" s="12"/>
      <c r="AE63" s="4">
        <v>0</v>
      </c>
      <c r="AF63">
        <v>4</v>
      </c>
      <c r="AG63">
        <v>0</v>
      </c>
    </row>
    <row r="64" spans="1:33">
      <c r="A64" s="140" t="s">
        <v>26</v>
      </c>
      <c r="B64" s="141" t="s">
        <v>28</v>
      </c>
      <c r="C64" s="141"/>
      <c r="D64" s="34">
        <v>0</v>
      </c>
      <c r="E64" s="34">
        <v>0</v>
      </c>
      <c r="F64" s="34">
        <v>0</v>
      </c>
      <c r="G64" s="34">
        <v>0</v>
      </c>
      <c r="H64" s="34">
        <v>0</v>
      </c>
      <c r="I64" s="34"/>
      <c r="J64" s="34"/>
      <c r="K64" s="34"/>
      <c r="L64" s="34"/>
      <c r="M64" s="34"/>
      <c r="N64" s="34"/>
      <c r="O64" s="34"/>
      <c r="P64" s="4"/>
      <c r="Q64" s="4"/>
      <c r="R64" s="4"/>
      <c r="S64" s="217"/>
      <c r="T64" s="4"/>
      <c r="U64" s="4"/>
      <c r="V64" s="4"/>
      <c r="W64" s="4"/>
      <c r="X64" s="4"/>
      <c r="Y64" s="217"/>
      <c r="Z64" s="4"/>
      <c r="AA64" s="4"/>
      <c r="AB64" s="4"/>
      <c r="AC64" s="231"/>
      <c r="AD64" s="12"/>
      <c r="AE64" s="4">
        <v>0</v>
      </c>
      <c r="AF64">
        <v>1</v>
      </c>
      <c r="AG64">
        <v>0</v>
      </c>
    </row>
    <row r="65" spans="1:33" ht="65.25" customHeight="1">
      <c r="A65" s="138"/>
      <c r="B65" s="139" t="s">
        <v>482</v>
      </c>
      <c r="C65" s="139"/>
      <c r="D65" s="35"/>
      <c r="E65" s="35"/>
      <c r="F65" s="35"/>
      <c r="G65" s="35"/>
      <c r="H65" s="35"/>
      <c r="I65" s="35"/>
      <c r="J65" s="35"/>
      <c r="K65" s="35"/>
      <c r="L65" s="35"/>
      <c r="M65" s="35"/>
      <c r="N65" s="35"/>
      <c r="O65" s="35"/>
      <c r="P65" s="4"/>
      <c r="Q65" s="4"/>
      <c r="R65" s="4"/>
      <c r="S65" s="217"/>
      <c r="T65" s="4"/>
      <c r="U65" s="4"/>
      <c r="V65" s="4"/>
      <c r="W65" s="4"/>
      <c r="X65" s="4"/>
      <c r="Y65" s="217"/>
      <c r="Z65" s="4"/>
      <c r="AA65" s="4"/>
      <c r="AB65" s="4"/>
      <c r="AC65" s="231"/>
      <c r="AD65" s="12" t="s">
        <v>260</v>
      </c>
      <c r="AE65" s="4"/>
      <c r="AF65">
        <v>1</v>
      </c>
    </row>
    <row r="66" spans="1:33">
      <c r="A66" s="140" t="s">
        <v>38</v>
      </c>
      <c r="B66" s="132" t="s">
        <v>29</v>
      </c>
      <c r="C66" s="132"/>
      <c r="D66" s="34">
        <v>0</v>
      </c>
      <c r="E66" s="34">
        <v>0</v>
      </c>
      <c r="F66" s="34">
        <v>0</v>
      </c>
      <c r="G66" s="34">
        <v>0</v>
      </c>
      <c r="H66" s="34">
        <v>0</v>
      </c>
      <c r="I66" s="34"/>
      <c r="J66" s="34"/>
      <c r="K66" s="34"/>
      <c r="L66" s="34"/>
      <c r="M66" s="34"/>
      <c r="N66" s="34"/>
      <c r="O66" s="34"/>
      <c r="P66" s="4"/>
      <c r="Q66" s="4"/>
      <c r="R66" s="4"/>
      <c r="S66" s="217"/>
      <c r="T66" s="4"/>
      <c r="U66" s="4"/>
      <c r="V66" s="4"/>
      <c r="W66" s="4"/>
      <c r="X66" s="4"/>
      <c r="Y66" s="217"/>
      <c r="Z66" s="4"/>
      <c r="AA66" s="4"/>
      <c r="AB66" s="4"/>
      <c r="AC66" s="231"/>
      <c r="AD66" s="12">
        <v>0</v>
      </c>
      <c r="AE66" s="4">
        <v>0</v>
      </c>
      <c r="AF66">
        <v>3</v>
      </c>
      <c r="AG66">
        <v>0</v>
      </c>
    </row>
    <row r="67" spans="1:33">
      <c r="A67" s="131" t="s">
        <v>36</v>
      </c>
      <c r="B67" s="121" t="s">
        <v>478</v>
      </c>
      <c r="C67" s="121"/>
      <c r="D67" s="34">
        <v>0</v>
      </c>
      <c r="E67" s="34">
        <v>0</v>
      </c>
      <c r="F67" s="34">
        <v>0</v>
      </c>
      <c r="G67" s="34">
        <v>0</v>
      </c>
      <c r="H67" s="34">
        <v>0</v>
      </c>
      <c r="I67" s="34"/>
      <c r="J67" s="34"/>
      <c r="K67" s="34"/>
      <c r="L67" s="34"/>
      <c r="M67" s="34"/>
      <c r="N67" s="34"/>
      <c r="O67" s="34"/>
      <c r="P67" s="4"/>
      <c r="Q67" s="4"/>
      <c r="R67" s="4"/>
      <c r="S67" s="217"/>
      <c r="T67" s="4"/>
      <c r="U67" s="4"/>
      <c r="V67" s="4"/>
      <c r="W67" s="4"/>
      <c r="X67" s="4"/>
      <c r="Y67" s="217"/>
      <c r="Z67" s="4"/>
      <c r="AA67" s="4"/>
      <c r="AB67" s="4"/>
      <c r="AC67" s="231"/>
      <c r="AD67" s="12">
        <v>0</v>
      </c>
      <c r="AE67" s="4">
        <v>0</v>
      </c>
      <c r="AF67">
        <v>3</v>
      </c>
      <c r="AG67">
        <v>0</v>
      </c>
    </row>
    <row r="68" spans="1:33">
      <c r="A68" s="136" t="s">
        <v>52</v>
      </c>
      <c r="B68" s="137" t="s">
        <v>32</v>
      </c>
      <c r="C68" s="137"/>
      <c r="D68" s="38">
        <v>0</v>
      </c>
      <c r="E68" s="38">
        <v>0</v>
      </c>
      <c r="F68" s="38">
        <v>0</v>
      </c>
      <c r="G68" s="38">
        <v>0</v>
      </c>
      <c r="H68" s="38">
        <v>0</v>
      </c>
      <c r="I68" s="38"/>
      <c r="J68" s="38"/>
      <c r="K68" s="38"/>
      <c r="L68" s="38"/>
      <c r="M68" s="38"/>
      <c r="N68" s="38"/>
      <c r="O68" s="38"/>
      <c r="P68" s="4"/>
      <c r="Q68" s="4"/>
      <c r="R68" s="4"/>
      <c r="S68" s="217"/>
      <c r="T68" s="4"/>
      <c r="U68" s="4"/>
      <c r="V68" s="4"/>
      <c r="W68" s="4"/>
      <c r="X68" s="4"/>
      <c r="Y68" s="217"/>
      <c r="Z68" s="4"/>
      <c r="AA68" s="4"/>
      <c r="AB68" s="4"/>
      <c r="AC68" s="231"/>
      <c r="AD68" s="12">
        <v>0</v>
      </c>
      <c r="AE68" s="4">
        <v>0</v>
      </c>
      <c r="AF68">
        <v>3</v>
      </c>
      <c r="AG68">
        <v>0</v>
      </c>
    </row>
    <row r="69" spans="1:33" ht="54">
      <c r="A69" s="138" t="s">
        <v>49</v>
      </c>
      <c r="B69" s="139" t="s">
        <v>56</v>
      </c>
      <c r="C69" s="139"/>
      <c r="D69" s="35"/>
      <c r="E69" s="35"/>
      <c r="F69" s="35"/>
      <c r="G69" s="35"/>
      <c r="H69" s="35"/>
      <c r="I69" s="35"/>
      <c r="J69" s="35"/>
      <c r="K69" s="35"/>
      <c r="L69" s="35"/>
      <c r="M69" s="35"/>
      <c r="N69" s="35"/>
      <c r="O69" s="35"/>
      <c r="P69" s="4"/>
      <c r="Q69" s="4"/>
      <c r="R69" s="4"/>
      <c r="S69" s="217"/>
      <c r="T69" s="4"/>
      <c r="U69" s="4"/>
      <c r="V69" s="4"/>
      <c r="W69" s="4"/>
      <c r="X69" s="4"/>
      <c r="Y69" s="217"/>
      <c r="Z69" s="4"/>
      <c r="AA69" s="4"/>
      <c r="AB69" s="4"/>
      <c r="AC69" s="231"/>
      <c r="AD69" s="12" t="s">
        <v>259</v>
      </c>
      <c r="AE69" s="4"/>
      <c r="AF69">
        <v>1</v>
      </c>
    </row>
    <row r="70" spans="1:33" ht="54">
      <c r="A70" s="138" t="s">
        <v>54</v>
      </c>
      <c r="B70" s="139" t="s">
        <v>53</v>
      </c>
      <c r="C70" s="139"/>
      <c r="D70" s="35"/>
      <c r="E70" s="35"/>
      <c r="F70" s="35"/>
      <c r="G70" s="35"/>
      <c r="H70" s="35"/>
      <c r="I70" s="35"/>
      <c r="J70" s="35"/>
      <c r="K70" s="35"/>
      <c r="L70" s="35"/>
      <c r="M70" s="35"/>
      <c r="N70" s="35"/>
      <c r="O70" s="35"/>
      <c r="P70" s="4"/>
      <c r="Q70" s="4"/>
      <c r="R70" s="4"/>
      <c r="S70" s="217"/>
      <c r="T70" s="4"/>
      <c r="U70" s="4"/>
      <c r="V70" s="4"/>
      <c r="W70" s="4"/>
      <c r="X70" s="4"/>
      <c r="Y70" s="217"/>
      <c r="Z70" s="4"/>
      <c r="AA70" s="4"/>
      <c r="AB70" s="4"/>
      <c r="AC70" s="231"/>
      <c r="AD70" s="12" t="s">
        <v>259</v>
      </c>
      <c r="AE70" s="4">
        <v>0</v>
      </c>
      <c r="AF70">
        <v>1</v>
      </c>
    </row>
    <row r="71" spans="1:33" ht="27.75" customHeight="1">
      <c r="A71" s="138" t="s">
        <v>138</v>
      </c>
      <c r="B71" s="139" t="s">
        <v>55</v>
      </c>
      <c r="C71" s="139"/>
      <c r="D71" s="35"/>
      <c r="E71" s="35"/>
      <c r="F71" s="35"/>
      <c r="G71" s="35"/>
      <c r="H71" s="35"/>
      <c r="I71" s="35"/>
      <c r="J71" s="35"/>
      <c r="K71" s="35"/>
      <c r="L71" s="35"/>
      <c r="M71" s="35"/>
      <c r="N71" s="35"/>
      <c r="O71" s="35"/>
      <c r="P71" s="4"/>
      <c r="Q71" s="4"/>
      <c r="R71" s="4"/>
      <c r="S71" s="217"/>
      <c r="T71" s="4"/>
      <c r="U71" s="4"/>
      <c r="V71" s="4"/>
      <c r="W71" s="4"/>
      <c r="X71" s="4"/>
      <c r="Y71" s="217"/>
      <c r="Z71" s="4"/>
      <c r="AA71" s="4"/>
      <c r="AB71" s="4"/>
      <c r="AC71" s="231"/>
      <c r="AD71" s="12" t="s">
        <v>260</v>
      </c>
      <c r="AE71" s="4">
        <v>0</v>
      </c>
      <c r="AF71">
        <v>1</v>
      </c>
    </row>
    <row r="72" spans="1:33" ht="52.5" customHeight="1">
      <c r="A72" s="134" t="s">
        <v>57</v>
      </c>
      <c r="B72" s="135" t="s">
        <v>58</v>
      </c>
      <c r="C72" s="34">
        <f>C73+C75</f>
        <v>32321</v>
      </c>
      <c r="D72" s="34">
        <f>D73+D75</f>
        <v>32321</v>
      </c>
      <c r="E72" s="34">
        <f t="shared" ref="E72:F72" si="122">E73+E75</f>
        <v>0</v>
      </c>
      <c r="F72" s="34">
        <f t="shared" si="122"/>
        <v>32321</v>
      </c>
      <c r="G72" s="34">
        <f t="shared" ref="G72:AA72" si="123">G73+G75</f>
        <v>0</v>
      </c>
      <c r="H72" s="34">
        <f t="shared" si="123"/>
        <v>0</v>
      </c>
      <c r="I72" s="34">
        <f t="shared" si="123"/>
        <v>0</v>
      </c>
      <c r="J72" s="34">
        <f t="shared" si="123"/>
        <v>0</v>
      </c>
      <c r="K72" s="34">
        <f t="shared" si="123"/>
        <v>0</v>
      </c>
      <c r="L72" s="34">
        <f t="shared" si="123"/>
        <v>0</v>
      </c>
      <c r="M72" s="34">
        <f t="shared" si="123"/>
        <v>0</v>
      </c>
      <c r="N72" s="34">
        <f t="shared" si="123"/>
        <v>0</v>
      </c>
      <c r="O72" s="34">
        <f t="shared" si="123"/>
        <v>0</v>
      </c>
      <c r="P72" s="34">
        <f t="shared" si="123"/>
        <v>5091</v>
      </c>
      <c r="Q72" s="34">
        <f t="shared" si="123"/>
        <v>5091</v>
      </c>
      <c r="R72" s="34">
        <f t="shared" si="123"/>
        <v>0</v>
      </c>
      <c r="S72" s="34">
        <f t="shared" si="123"/>
        <v>5091</v>
      </c>
      <c r="T72" s="34">
        <f t="shared" si="123"/>
        <v>0</v>
      </c>
      <c r="U72" s="34">
        <f t="shared" si="123"/>
        <v>0</v>
      </c>
      <c r="V72" s="34">
        <f t="shared" si="123"/>
        <v>0</v>
      </c>
      <c r="W72" s="34"/>
      <c r="X72" s="34">
        <f t="shared" si="123"/>
        <v>0</v>
      </c>
      <c r="Y72" s="34">
        <f t="shared" si="123"/>
        <v>0</v>
      </c>
      <c r="Z72" s="34">
        <f t="shared" si="123"/>
        <v>0</v>
      </c>
      <c r="AA72" s="34">
        <f t="shared" si="123"/>
        <v>0</v>
      </c>
      <c r="AB72" s="34"/>
      <c r="AC72" s="231">
        <f t="shared" si="113"/>
        <v>15.751369078927013</v>
      </c>
      <c r="AD72" s="12"/>
      <c r="AE72" s="4">
        <v>0</v>
      </c>
      <c r="AF72">
        <v>123</v>
      </c>
      <c r="AG72">
        <v>30</v>
      </c>
    </row>
    <row r="73" spans="1:33">
      <c r="A73" s="140" t="s">
        <v>26</v>
      </c>
      <c r="B73" s="141" t="s">
        <v>28</v>
      </c>
      <c r="C73" s="34">
        <f>C74</f>
        <v>40</v>
      </c>
      <c r="D73" s="34">
        <f>D74</f>
        <v>40</v>
      </c>
      <c r="E73" s="34">
        <f t="shared" ref="E73:AA73" si="124">E74</f>
        <v>0</v>
      </c>
      <c r="F73" s="34">
        <f t="shared" si="124"/>
        <v>40</v>
      </c>
      <c r="G73" s="34">
        <f t="shared" si="124"/>
        <v>0</v>
      </c>
      <c r="H73" s="34">
        <f t="shared" si="124"/>
        <v>0</v>
      </c>
      <c r="I73" s="34">
        <f t="shared" si="124"/>
        <v>0</v>
      </c>
      <c r="J73" s="34">
        <f t="shared" si="124"/>
        <v>0</v>
      </c>
      <c r="K73" s="34">
        <f t="shared" si="124"/>
        <v>0</v>
      </c>
      <c r="L73" s="34">
        <f t="shared" si="124"/>
        <v>0</v>
      </c>
      <c r="M73" s="34">
        <f t="shared" si="124"/>
        <v>0</v>
      </c>
      <c r="N73" s="34">
        <f t="shared" si="124"/>
        <v>0</v>
      </c>
      <c r="O73" s="34">
        <f t="shared" si="124"/>
        <v>0</v>
      </c>
      <c r="P73" s="34">
        <f t="shared" si="124"/>
        <v>0</v>
      </c>
      <c r="Q73" s="34">
        <f t="shared" si="124"/>
        <v>0</v>
      </c>
      <c r="R73" s="34">
        <f t="shared" si="124"/>
        <v>0</v>
      </c>
      <c r="S73" s="34">
        <f t="shared" si="124"/>
        <v>0</v>
      </c>
      <c r="T73" s="34">
        <f t="shared" si="124"/>
        <v>0</v>
      </c>
      <c r="U73" s="34">
        <f t="shared" si="124"/>
        <v>0</v>
      </c>
      <c r="V73" s="34">
        <f t="shared" si="124"/>
        <v>0</v>
      </c>
      <c r="W73" s="34"/>
      <c r="X73" s="34">
        <f t="shared" si="124"/>
        <v>0</v>
      </c>
      <c r="Y73" s="34">
        <f t="shared" si="124"/>
        <v>0</v>
      </c>
      <c r="Z73" s="34">
        <f t="shared" si="124"/>
        <v>0</v>
      </c>
      <c r="AA73" s="34">
        <f t="shared" si="124"/>
        <v>0</v>
      </c>
      <c r="AB73" s="34"/>
      <c r="AC73" s="231">
        <f t="shared" si="113"/>
        <v>0</v>
      </c>
      <c r="AD73" s="12"/>
      <c r="AE73" s="4">
        <v>0</v>
      </c>
      <c r="AF73">
        <v>1</v>
      </c>
      <c r="AG73">
        <v>1</v>
      </c>
    </row>
    <row r="74" spans="1:33" ht="54">
      <c r="A74" s="142"/>
      <c r="B74" s="143" t="s">
        <v>483</v>
      </c>
      <c r="C74" s="227">
        <f t="shared" ref="C74" si="125">D74+J74</f>
        <v>40</v>
      </c>
      <c r="D74" s="39">
        <f t="shared" ref="D74" si="126">SUM(E74:H74)</f>
        <v>40</v>
      </c>
      <c r="E74" s="35"/>
      <c r="F74" s="35">
        <v>40</v>
      </c>
      <c r="G74" s="35"/>
      <c r="H74" s="35"/>
      <c r="I74" s="35"/>
      <c r="J74" s="35"/>
      <c r="K74" s="35"/>
      <c r="L74" s="35"/>
      <c r="M74" s="35"/>
      <c r="N74" s="35"/>
      <c r="O74" s="35"/>
      <c r="P74" s="4"/>
      <c r="Q74" s="4"/>
      <c r="R74" s="4"/>
      <c r="S74" s="217"/>
      <c r="T74" s="4"/>
      <c r="U74" s="4"/>
      <c r="V74" s="4"/>
      <c r="W74" s="4"/>
      <c r="X74" s="4"/>
      <c r="Y74" s="217"/>
      <c r="Z74" s="4"/>
      <c r="AA74" s="4"/>
      <c r="AB74" s="4"/>
      <c r="AC74" s="231">
        <f t="shared" si="113"/>
        <v>0</v>
      </c>
      <c r="AD74" s="12" t="s">
        <v>259</v>
      </c>
      <c r="AE74" s="4"/>
      <c r="AF74">
        <v>1</v>
      </c>
      <c r="AG74">
        <v>1</v>
      </c>
    </row>
    <row r="75" spans="1:33">
      <c r="A75" s="140" t="s">
        <v>38</v>
      </c>
      <c r="B75" s="132" t="s">
        <v>29</v>
      </c>
      <c r="C75" s="34">
        <f>C76+C153+C165</f>
        <v>32281</v>
      </c>
      <c r="D75" s="34">
        <f>D76+D153+D165</f>
        <v>32281</v>
      </c>
      <c r="E75" s="34">
        <f t="shared" ref="E75:F75" si="127">E76+E153+E165</f>
        <v>0</v>
      </c>
      <c r="F75" s="34">
        <f t="shared" si="127"/>
        <v>32281</v>
      </c>
      <c r="G75" s="34">
        <f t="shared" ref="G75:AA75" si="128">G76+G153+G165</f>
        <v>0</v>
      </c>
      <c r="H75" s="34">
        <f t="shared" si="128"/>
        <v>0</v>
      </c>
      <c r="I75" s="34">
        <f t="shared" si="128"/>
        <v>0</v>
      </c>
      <c r="J75" s="34">
        <f t="shared" si="128"/>
        <v>0</v>
      </c>
      <c r="K75" s="34">
        <f t="shared" si="128"/>
        <v>0</v>
      </c>
      <c r="L75" s="34">
        <f t="shared" si="128"/>
        <v>0</v>
      </c>
      <c r="M75" s="34">
        <f t="shared" si="128"/>
        <v>0</v>
      </c>
      <c r="N75" s="34">
        <f t="shared" si="128"/>
        <v>0</v>
      </c>
      <c r="O75" s="34">
        <f t="shared" si="128"/>
        <v>0</v>
      </c>
      <c r="P75" s="34">
        <f t="shared" si="128"/>
        <v>5091</v>
      </c>
      <c r="Q75" s="34">
        <f t="shared" si="128"/>
        <v>5091</v>
      </c>
      <c r="R75" s="34">
        <f t="shared" si="128"/>
        <v>0</v>
      </c>
      <c r="S75" s="34">
        <f t="shared" si="128"/>
        <v>5091</v>
      </c>
      <c r="T75" s="34">
        <f t="shared" si="128"/>
        <v>0</v>
      </c>
      <c r="U75" s="34">
        <f t="shared" si="128"/>
        <v>0</v>
      </c>
      <c r="V75" s="34">
        <f t="shared" si="128"/>
        <v>0</v>
      </c>
      <c r="W75" s="34"/>
      <c r="X75" s="34">
        <f t="shared" si="128"/>
        <v>0</v>
      </c>
      <c r="Y75" s="34">
        <f t="shared" si="128"/>
        <v>0</v>
      </c>
      <c r="Z75" s="34">
        <f t="shared" si="128"/>
        <v>0</v>
      </c>
      <c r="AA75" s="34">
        <f t="shared" si="128"/>
        <v>0</v>
      </c>
      <c r="AB75" s="34"/>
      <c r="AC75" s="231">
        <f t="shared" si="113"/>
        <v>15.770886899414515</v>
      </c>
      <c r="AD75" s="12"/>
      <c r="AE75" s="4">
        <v>0</v>
      </c>
      <c r="AF75">
        <v>122</v>
      </c>
      <c r="AG75">
        <v>29</v>
      </c>
    </row>
    <row r="76" spans="1:33">
      <c r="A76" s="144" t="s">
        <v>30</v>
      </c>
      <c r="B76" s="132" t="s">
        <v>476</v>
      </c>
      <c r="C76" s="34">
        <f>C77+C79</f>
        <v>11728</v>
      </c>
      <c r="D76" s="34">
        <f>D77+D79</f>
        <v>11728</v>
      </c>
      <c r="E76" s="34">
        <f t="shared" ref="E76:F76" si="129">E77+E79</f>
        <v>0</v>
      </c>
      <c r="F76" s="34">
        <f t="shared" si="129"/>
        <v>11728</v>
      </c>
      <c r="G76" s="34">
        <f t="shared" ref="G76:AA76" si="130">G77+G79</f>
        <v>0</v>
      </c>
      <c r="H76" s="34">
        <f t="shared" si="130"/>
        <v>0</v>
      </c>
      <c r="I76" s="34">
        <f t="shared" si="130"/>
        <v>0</v>
      </c>
      <c r="J76" s="34">
        <f t="shared" si="130"/>
        <v>0</v>
      </c>
      <c r="K76" s="34">
        <f t="shared" si="130"/>
        <v>0</v>
      </c>
      <c r="L76" s="34">
        <f t="shared" si="130"/>
        <v>0</v>
      </c>
      <c r="M76" s="34">
        <f t="shared" si="130"/>
        <v>0</v>
      </c>
      <c r="N76" s="34">
        <f t="shared" si="130"/>
        <v>0</v>
      </c>
      <c r="O76" s="34">
        <f t="shared" si="130"/>
        <v>0</v>
      </c>
      <c r="P76" s="34">
        <f t="shared" si="130"/>
        <v>4046</v>
      </c>
      <c r="Q76" s="34">
        <f t="shared" si="130"/>
        <v>4046</v>
      </c>
      <c r="R76" s="34">
        <f t="shared" si="130"/>
        <v>0</v>
      </c>
      <c r="S76" s="34">
        <f t="shared" si="130"/>
        <v>4046</v>
      </c>
      <c r="T76" s="34">
        <f t="shared" si="130"/>
        <v>0</v>
      </c>
      <c r="U76" s="34">
        <f t="shared" si="130"/>
        <v>0</v>
      </c>
      <c r="V76" s="34">
        <f t="shared" si="130"/>
        <v>0</v>
      </c>
      <c r="W76" s="34"/>
      <c r="X76" s="34">
        <f t="shared" si="130"/>
        <v>0</v>
      </c>
      <c r="Y76" s="34">
        <f t="shared" si="130"/>
        <v>0</v>
      </c>
      <c r="Z76" s="34">
        <f t="shared" si="130"/>
        <v>0</v>
      </c>
      <c r="AA76" s="34">
        <f t="shared" si="130"/>
        <v>0</v>
      </c>
      <c r="AB76" s="34"/>
      <c r="AC76" s="231">
        <f t="shared" si="113"/>
        <v>34.498635743519785</v>
      </c>
      <c r="AD76" s="12"/>
      <c r="AE76" s="4">
        <v>0</v>
      </c>
      <c r="AF76">
        <v>64</v>
      </c>
      <c r="AG76">
        <v>14</v>
      </c>
    </row>
    <row r="77" spans="1:33">
      <c r="A77" s="145" t="s">
        <v>52</v>
      </c>
      <c r="B77" s="146" t="s">
        <v>32</v>
      </c>
      <c r="C77" s="38">
        <v>0</v>
      </c>
      <c r="D77" s="38">
        <v>0</v>
      </c>
      <c r="E77" s="38">
        <v>0</v>
      </c>
      <c r="F77" s="38">
        <v>0</v>
      </c>
      <c r="G77" s="38">
        <v>0</v>
      </c>
      <c r="H77" s="38">
        <v>0</v>
      </c>
      <c r="I77" s="38">
        <v>0</v>
      </c>
      <c r="J77" s="38">
        <v>0</v>
      </c>
      <c r="K77" s="38">
        <v>0</v>
      </c>
      <c r="L77" s="38">
        <v>0</v>
      </c>
      <c r="M77" s="38">
        <v>0</v>
      </c>
      <c r="N77" s="38">
        <v>0</v>
      </c>
      <c r="O77" s="38">
        <v>0</v>
      </c>
      <c r="P77" s="38">
        <v>0</v>
      </c>
      <c r="Q77" s="38">
        <v>0</v>
      </c>
      <c r="R77" s="38">
        <v>0</v>
      </c>
      <c r="S77" s="38">
        <v>0</v>
      </c>
      <c r="T77" s="38">
        <v>0</v>
      </c>
      <c r="U77" s="38">
        <v>0</v>
      </c>
      <c r="V77" s="38">
        <v>0</v>
      </c>
      <c r="W77" s="38"/>
      <c r="X77" s="38">
        <v>0</v>
      </c>
      <c r="Y77" s="38">
        <v>0</v>
      </c>
      <c r="Z77" s="38">
        <v>0</v>
      </c>
      <c r="AA77" s="38">
        <v>0</v>
      </c>
      <c r="AB77" s="38"/>
      <c r="AC77" s="231"/>
      <c r="AD77" s="12"/>
      <c r="AE77" s="4">
        <v>0</v>
      </c>
      <c r="AF77">
        <v>1</v>
      </c>
      <c r="AG77">
        <v>0</v>
      </c>
    </row>
    <row r="78" spans="1:33">
      <c r="A78" s="142"/>
      <c r="B78" s="143" t="s">
        <v>484</v>
      </c>
      <c r="C78" s="35"/>
      <c r="D78" s="35"/>
      <c r="E78" s="35"/>
      <c r="F78" s="35"/>
      <c r="G78" s="35"/>
      <c r="H78" s="35"/>
      <c r="I78" s="35"/>
      <c r="J78" s="35"/>
      <c r="K78" s="35"/>
      <c r="L78" s="35"/>
      <c r="M78" s="35"/>
      <c r="N78" s="35"/>
      <c r="O78" s="35"/>
      <c r="P78" s="4"/>
      <c r="Q78" s="4"/>
      <c r="R78" s="4"/>
      <c r="S78" s="217"/>
      <c r="T78" s="4"/>
      <c r="U78" s="4"/>
      <c r="V78" s="4"/>
      <c r="W78" s="4"/>
      <c r="X78" s="4"/>
      <c r="Y78" s="217"/>
      <c r="Z78" s="4"/>
      <c r="AA78" s="4"/>
      <c r="AB78" s="4"/>
      <c r="AC78" s="231"/>
      <c r="AD78" s="12" t="s">
        <v>715</v>
      </c>
      <c r="AE78" s="4"/>
      <c r="AF78">
        <v>1</v>
      </c>
    </row>
    <row r="79" spans="1:33">
      <c r="A79" s="145" t="s">
        <v>46</v>
      </c>
      <c r="B79" s="146" t="s">
        <v>33</v>
      </c>
      <c r="C79" s="38">
        <f>SUM(C80:C83)</f>
        <v>11728</v>
      </c>
      <c r="D79" s="38">
        <f>SUM(D80:D83)</f>
        <v>11728</v>
      </c>
      <c r="E79" s="38">
        <f t="shared" ref="E79:AA79" si="131">SUM(E80:E83)</f>
        <v>0</v>
      </c>
      <c r="F79" s="38">
        <f t="shared" si="131"/>
        <v>11728</v>
      </c>
      <c r="G79" s="38">
        <f t="shared" si="131"/>
        <v>0</v>
      </c>
      <c r="H79" s="38">
        <f t="shared" si="131"/>
        <v>0</v>
      </c>
      <c r="I79" s="38">
        <f t="shared" si="131"/>
        <v>0</v>
      </c>
      <c r="J79" s="38">
        <f t="shared" si="131"/>
        <v>0</v>
      </c>
      <c r="K79" s="38">
        <f t="shared" si="131"/>
        <v>0</v>
      </c>
      <c r="L79" s="38">
        <f t="shared" si="131"/>
        <v>0</v>
      </c>
      <c r="M79" s="38">
        <f t="shared" si="131"/>
        <v>0</v>
      </c>
      <c r="N79" s="38">
        <f t="shared" si="131"/>
        <v>0</v>
      </c>
      <c r="O79" s="38">
        <f t="shared" si="131"/>
        <v>0</v>
      </c>
      <c r="P79" s="38">
        <f t="shared" si="131"/>
        <v>4046</v>
      </c>
      <c r="Q79" s="38">
        <f t="shared" si="131"/>
        <v>4046</v>
      </c>
      <c r="R79" s="38">
        <f t="shared" si="131"/>
        <v>0</v>
      </c>
      <c r="S79" s="38">
        <f t="shared" si="131"/>
        <v>4046</v>
      </c>
      <c r="T79" s="38">
        <f t="shared" si="131"/>
        <v>0</v>
      </c>
      <c r="U79" s="38">
        <f t="shared" si="131"/>
        <v>0</v>
      </c>
      <c r="V79" s="38">
        <f t="shared" si="131"/>
        <v>0</v>
      </c>
      <c r="W79" s="38"/>
      <c r="X79" s="38">
        <f t="shared" si="131"/>
        <v>0</v>
      </c>
      <c r="Y79" s="38">
        <f t="shared" si="131"/>
        <v>0</v>
      </c>
      <c r="Z79" s="38">
        <f t="shared" si="131"/>
        <v>0</v>
      </c>
      <c r="AA79" s="38">
        <f t="shared" si="131"/>
        <v>0</v>
      </c>
      <c r="AB79" s="38"/>
      <c r="AC79" s="231">
        <f t="shared" si="113"/>
        <v>34.498635743519785</v>
      </c>
      <c r="AD79" s="12">
        <v>0</v>
      </c>
      <c r="AE79" s="4">
        <v>0</v>
      </c>
      <c r="AF79">
        <v>63</v>
      </c>
      <c r="AG79">
        <v>14</v>
      </c>
    </row>
    <row r="80" spans="1:33" ht="54">
      <c r="A80" s="147">
        <v>1</v>
      </c>
      <c r="B80" s="143" t="s">
        <v>485</v>
      </c>
      <c r="C80" s="143"/>
      <c r="D80" s="35">
        <v>0</v>
      </c>
      <c r="E80" s="35"/>
      <c r="F80" s="35"/>
      <c r="G80" s="35"/>
      <c r="H80" s="35"/>
      <c r="I80" s="35"/>
      <c r="J80" s="35"/>
      <c r="K80" s="35"/>
      <c r="L80" s="35"/>
      <c r="M80" s="35"/>
      <c r="N80" s="35"/>
      <c r="O80" s="35"/>
      <c r="P80" s="4"/>
      <c r="Q80" s="4"/>
      <c r="R80" s="4"/>
      <c r="S80" s="217"/>
      <c r="T80" s="4"/>
      <c r="U80" s="4"/>
      <c r="V80" s="4"/>
      <c r="W80" s="4"/>
      <c r="X80" s="4"/>
      <c r="Y80" s="217"/>
      <c r="Z80" s="4"/>
      <c r="AA80" s="4"/>
      <c r="AB80" s="4"/>
      <c r="AC80" s="231"/>
      <c r="AD80" s="12" t="s">
        <v>259</v>
      </c>
      <c r="AE80" s="4"/>
      <c r="AF80">
        <v>1</v>
      </c>
    </row>
    <row r="81" spans="1:33" ht="54">
      <c r="A81" s="147">
        <v>2</v>
      </c>
      <c r="B81" s="148" t="s">
        <v>486</v>
      </c>
      <c r="C81" s="148"/>
      <c r="D81" s="35">
        <v>0</v>
      </c>
      <c r="E81" s="35"/>
      <c r="F81" s="35"/>
      <c r="G81" s="35"/>
      <c r="H81" s="35"/>
      <c r="I81" s="35"/>
      <c r="J81" s="35"/>
      <c r="K81" s="35"/>
      <c r="L81" s="35"/>
      <c r="M81" s="35"/>
      <c r="N81" s="35"/>
      <c r="O81" s="35"/>
      <c r="P81" s="4"/>
      <c r="Q81" s="4"/>
      <c r="R81" s="4"/>
      <c r="S81" s="217"/>
      <c r="T81" s="4"/>
      <c r="U81" s="4"/>
      <c r="V81" s="4"/>
      <c r="W81" s="4"/>
      <c r="X81" s="4"/>
      <c r="Y81" s="217"/>
      <c r="Z81" s="4"/>
      <c r="AA81" s="4"/>
      <c r="AB81" s="4"/>
      <c r="AC81" s="231"/>
      <c r="AD81" s="12" t="s">
        <v>259</v>
      </c>
      <c r="AE81" s="4">
        <v>0</v>
      </c>
      <c r="AF81">
        <v>1</v>
      </c>
    </row>
    <row r="82" spans="1:33">
      <c r="A82" s="147">
        <v>3</v>
      </c>
      <c r="B82" s="148" t="s">
        <v>487</v>
      </c>
      <c r="C82" s="148"/>
      <c r="D82" s="35">
        <v>0</v>
      </c>
      <c r="E82" s="35"/>
      <c r="F82" s="35"/>
      <c r="G82" s="35"/>
      <c r="H82" s="35"/>
      <c r="I82" s="35"/>
      <c r="J82" s="35"/>
      <c r="K82" s="35"/>
      <c r="L82" s="35"/>
      <c r="M82" s="35"/>
      <c r="N82" s="35"/>
      <c r="O82" s="35"/>
      <c r="P82" s="4"/>
      <c r="Q82" s="4"/>
      <c r="R82" s="4"/>
      <c r="S82" s="217"/>
      <c r="T82" s="4"/>
      <c r="U82" s="4"/>
      <c r="V82" s="4"/>
      <c r="W82" s="4"/>
      <c r="X82" s="4"/>
      <c r="Y82" s="217"/>
      <c r="Z82" s="4"/>
      <c r="AA82" s="4"/>
      <c r="AB82" s="4"/>
      <c r="AC82" s="231"/>
      <c r="AD82" s="12" t="s">
        <v>716</v>
      </c>
      <c r="AE82" s="4"/>
      <c r="AF82">
        <v>1</v>
      </c>
    </row>
    <row r="83" spans="1:33">
      <c r="A83" s="140">
        <v>4</v>
      </c>
      <c r="B83" s="141" t="s">
        <v>64</v>
      </c>
      <c r="C83" s="34">
        <f>C84+C94+C112+C116+C120+C123+C140+C143+C149</f>
        <v>11728</v>
      </c>
      <c r="D83" s="34">
        <f>D84+D94+D112+D116+D120+D123+D140+D143+D149</f>
        <v>11728</v>
      </c>
      <c r="E83" s="34">
        <f t="shared" ref="E83:P83" si="132">E84+E94+E112+E116+E120+E123+E140+E143+E149</f>
        <v>0</v>
      </c>
      <c r="F83" s="34">
        <f t="shared" si="132"/>
        <v>11728</v>
      </c>
      <c r="G83" s="34">
        <f t="shared" si="132"/>
        <v>0</v>
      </c>
      <c r="H83" s="34">
        <f t="shared" si="132"/>
        <v>0</v>
      </c>
      <c r="I83" s="34"/>
      <c r="J83" s="34"/>
      <c r="K83" s="34"/>
      <c r="L83" s="34"/>
      <c r="M83" s="34"/>
      <c r="N83" s="34"/>
      <c r="O83" s="34"/>
      <c r="P83" s="34">
        <f t="shared" si="132"/>
        <v>4046</v>
      </c>
      <c r="Q83" s="34">
        <f t="shared" ref="Q83:AA83" si="133">Q84+Q94+Q112+Q116+Q120+Q123+Q140+Q143+Q149</f>
        <v>4046</v>
      </c>
      <c r="R83" s="34">
        <f t="shared" si="133"/>
        <v>0</v>
      </c>
      <c r="S83" s="34">
        <f t="shared" si="133"/>
        <v>4046</v>
      </c>
      <c r="T83" s="34">
        <f t="shared" si="133"/>
        <v>0</v>
      </c>
      <c r="U83" s="34">
        <f t="shared" si="133"/>
        <v>0</v>
      </c>
      <c r="V83" s="34">
        <f t="shared" si="133"/>
        <v>0</v>
      </c>
      <c r="W83" s="34"/>
      <c r="X83" s="34">
        <f t="shared" si="133"/>
        <v>0</v>
      </c>
      <c r="Y83" s="34">
        <f t="shared" si="133"/>
        <v>0</v>
      </c>
      <c r="Z83" s="34">
        <f t="shared" si="133"/>
        <v>0</v>
      </c>
      <c r="AA83" s="34">
        <f t="shared" si="133"/>
        <v>0</v>
      </c>
      <c r="AB83" s="34"/>
      <c r="AC83" s="231">
        <f t="shared" si="113"/>
        <v>34.498635743519785</v>
      </c>
      <c r="AD83" s="12">
        <v>0</v>
      </c>
      <c r="AE83" s="4">
        <v>0</v>
      </c>
      <c r="AF83">
        <v>60</v>
      </c>
      <c r="AG83">
        <v>14</v>
      </c>
    </row>
    <row r="84" spans="1:33">
      <c r="A84" s="140" t="s">
        <v>488</v>
      </c>
      <c r="B84" s="141" t="s">
        <v>76</v>
      </c>
      <c r="C84" s="34">
        <f>SUM(C85:C93)</f>
        <v>2332</v>
      </c>
      <c r="D84" s="34">
        <f>SUM(D85:D93)</f>
        <v>2332</v>
      </c>
      <c r="E84" s="34">
        <f t="shared" ref="E84:P84" si="134">SUM(E85:E93)</f>
        <v>0</v>
      </c>
      <c r="F84" s="34">
        <f t="shared" si="134"/>
        <v>2332</v>
      </c>
      <c r="G84" s="34">
        <f t="shared" si="134"/>
        <v>0</v>
      </c>
      <c r="H84" s="34">
        <f t="shared" si="134"/>
        <v>0</v>
      </c>
      <c r="I84" s="34"/>
      <c r="J84" s="34"/>
      <c r="K84" s="34"/>
      <c r="L84" s="34"/>
      <c r="M84" s="34"/>
      <c r="N84" s="34"/>
      <c r="O84" s="34"/>
      <c r="P84" s="34">
        <f t="shared" si="134"/>
        <v>23</v>
      </c>
      <c r="Q84" s="34">
        <f t="shared" ref="Q84:AA84" si="135">SUM(Q85:Q93)</f>
        <v>23</v>
      </c>
      <c r="R84" s="34">
        <f t="shared" si="135"/>
        <v>0</v>
      </c>
      <c r="S84" s="34">
        <f t="shared" si="135"/>
        <v>23</v>
      </c>
      <c r="T84" s="34">
        <f t="shared" si="135"/>
        <v>0</v>
      </c>
      <c r="U84" s="34">
        <f t="shared" si="135"/>
        <v>0</v>
      </c>
      <c r="V84" s="34">
        <f t="shared" si="135"/>
        <v>0</v>
      </c>
      <c r="W84" s="34"/>
      <c r="X84" s="34">
        <f t="shared" si="135"/>
        <v>0</v>
      </c>
      <c r="Y84" s="34">
        <f t="shared" si="135"/>
        <v>0</v>
      </c>
      <c r="Z84" s="34">
        <f t="shared" si="135"/>
        <v>0</v>
      </c>
      <c r="AA84" s="34">
        <f t="shared" si="135"/>
        <v>0</v>
      </c>
      <c r="AB84" s="34"/>
      <c r="AC84" s="231">
        <f t="shared" si="113"/>
        <v>0.98627787307032588</v>
      </c>
      <c r="AD84" s="12">
        <v>0</v>
      </c>
      <c r="AE84" s="4">
        <v>0</v>
      </c>
      <c r="AF84">
        <v>9</v>
      </c>
      <c r="AG84">
        <v>3</v>
      </c>
    </row>
    <row r="85" spans="1:33" ht="36">
      <c r="A85" s="149" t="s">
        <v>30</v>
      </c>
      <c r="B85" s="150" t="s">
        <v>489</v>
      </c>
      <c r="C85" s="150"/>
      <c r="D85" s="35">
        <v>0</v>
      </c>
      <c r="E85" s="35"/>
      <c r="F85" s="35"/>
      <c r="G85" s="35"/>
      <c r="H85" s="35"/>
      <c r="I85" s="35"/>
      <c r="J85" s="35"/>
      <c r="K85" s="35"/>
      <c r="L85" s="35"/>
      <c r="M85" s="35"/>
      <c r="N85" s="35"/>
      <c r="O85" s="35"/>
      <c r="P85" s="4"/>
      <c r="Q85" s="4"/>
      <c r="R85" s="4"/>
      <c r="S85" s="217"/>
      <c r="T85" s="4"/>
      <c r="U85" s="4"/>
      <c r="V85" s="4"/>
      <c r="W85" s="4"/>
      <c r="X85" s="4"/>
      <c r="Y85" s="217"/>
      <c r="Z85" s="4"/>
      <c r="AA85" s="4"/>
      <c r="AB85" s="4"/>
      <c r="AC85" s="231"/>
      <c r="AD85" s="12" t="s">
        <v>717</v>
      </c>
      <c r="AE85" s="4"/>
      <c r="AF85">
        <v>1</v>
      </c>
    </row>
    <row r="86" spans="1:33" ht="36">
      <c r="A86" s="149" t="s">
        <v>34</v>
      </c>
      <c r="B86" s="150" t="s">
        <v>490</v>
      </c>
      <c r="C86" s="150"/>
      <c r="D86" s="35">
        <v>0</v>
      </c>
      <c r="E86" s="35"/>
      <c r="F86" s="35"/>
      <c r="G86" s="35"/>
      <c r="H86" s="35"/>
      <c r="I86" s="35"/>
      <c r="J86" s="35"/>
      <c r="K86" s="35"/>
      <c r="L86" s="35"/>
      <c r="M86" s="35"/>
      <c r="N86" s="35"/>
      <c r="O86" s="35"/>
      <c r="P86" s="4"/>
      <c r="Q86" s="4"/>
      <c r="R86" s="4"/>
      <c r="S86" s="217"/>
      <c r="T86" s="4"/>
      <c r="U86" s="4"/>
      <c r="V86" s="4"/>
      <c r="W86" s="4"/>
      <c r="X86" s="4"/>
      <c r="Y86" s="217"/>
      <c r="Z86" s="4"/>
      <c r="AA86" s="4"/>
      <c r="AB86" s="4"/>
      <c r="AC86" s="231"/>
      <c r="AD86" s="12" t="s">
        <v>717</v>
      </c>
      <c r="AE86" s="4"/>
      <c r="AF86">
        <v>1</v>
      </c>
    </row>
    <row r="87" spans="1:33" ht="36">
      <c r="A87" s="149" t="s">
        <v>36</v>
      </c>
      <c r="B87" s="150" t="s">
        <v>491</v>
      </c>
      <c r="C87" s="150"/>
      <c r="D87" s="35">
        <v>0</v>
      </c>
      <c r="E87" s="35"/>
      <c r="F87" s="35"/>
      <c r="G87" s="35"/>
      <c r="H87" s="35"/>
      <c r="I87" s="35"/>
      <c r="J87" s="35"/>
      <c r="K87" s="35"/>
      <c r="L87" s="35"/>
      <c r="M87" s="35"/>
      <c r="N87" s="35"/>
      <c r="O87" s="35"/>
      <c r="P87" s="4"/>
      <c r="Q87" s="4"/>
      <c r="R87" s="4"/>
      <c r="S87" s="217"/>
      <c r="T87" s="4"/>
      <c r="U87" s="4"/>
      <c r="V87" s="4"/>
      <c r="W87" s="4"/>
      <c r="X87" s="4"/>
      <c r="Y87" s="217"/>
      <c r="Z87" s="4"/>
      <c r="AA87" s="4"/>
      <c r="AB87" s="4"/>
      <c r="AC87" s="231"/>
      <c r="AD87" s="12" t="s">
        <v>717</v>
      </c>
      <c r="AE87" s="4">
        <v>0</v>
      </c>
      <c r="AF87">
        <v>1</v>
      </c>
    </row>
    <row r="88" spans="1:33" ht="36">
      <c r="A88" s="149" t="s">
        <v>80</v>
      </c>
      <c r="B88" s="150" t="s">
        <v>492</v>
      </c>
      <c r="C88" s="150"/>
      <c r="D88" s="35">
        <v>0</v>
      </c>
      <c r="E88" s="35"/>
      <c r="F88" s="35"/>
      <c r="G88" s="35"/>
      <c r="H88" s="35"/>
      <c r="I88" s="35"/>
      <c r="J88" s="35"/>
      <c r="K88" s="35"/>
      <c r="L88" s="35"/>
      <c r="M88" s="35"/>
      <c r="N88" s="35"/>
      <c r="O88" s="35"/>
      <c r="P88" s="4"/>
      <c r="Q88" s="4"/>
      <c r="R88" s="4"/>
      <c r="S88" s="217"/>
      <c r="T88" s="4"/>
      <c r="U88" s="4"/>
      <c r="V88" s="4"/>
      <c r="W88" s="4"/>
      <c r="X88" s="4"/>
      <c r="Y88" s="217"/>
      <c r="Z88" s="4"/>
      <c r="AA88" s="4"/>
      <c r="AB88" s="4"/>
      <c r="AC88" s="231"/>
      <c r="AD88" s="12" t="s">
        <v>717</v>
      </c>
      <c r="AE88" s="4"/>
      <c r="AF88">
        <v>1</v>
      </c>
    </row>
    <row r="89" spans="1:33" ht="36">
      <c r="A89" s="149" t="s">
        <v>82</v>
      </c>
      <c r="B89" s="150" t="s">
        <v>493</v>
      </c>
      <c r="C89" s="150"/>
      <c r="D89" s="35">
        <v>0</v>
      </c>
      <c r="E89" s="35"/>
      <c r="F89" s="35"/>
      <c r="G89" s="35"/>
      <c r="H89" s="35"/>
      <c r="I89" s="35"/>
      <c r="J89" s="35"/>
      <c r="K89" s="35"/>
      <c r="L89" s="35"/>
      <c r="M89" s="35"/>
      <c r="N89" s="35"/>
      <c r="O89" s="35"/>
      <c r="P89" s="4"/>
      <c r="Q89" s="4"/>
      <c r="R89" s="4"/>
      <c r="S89" s="217"/>
      <c r="T89" s="4"/>
      <c r="U89" s="4"/>
      <c r="V89" s="4"/>
      <c r="W89" s="4"/>
      <c r="X89" s="4"/>
      <c r="Y89" s="217"/>
      <c r="Z89" s="4"/>
      <c r="AA89" s="4"/>
      <c r="AB89" s="4"/>
      <c r="AC89" s="231"/>
      <c r="AD89" s="12" t="s">
        <v>717</v>
      </c>
      <c r="AE89" s="4"/>
      <c r="AF89">
        <v>1</v>
      </c>
    </row>
    <row r="90" spans="1:33" ht="36">
      <c r="A90" s="149" t="s">
        <v>84</v>
      </c>
      <c r="B90" s="150" t="s">
        <v>494</v>
      </c>
      <c r="C90" s="150"/>
      <c r="D90" s="35">
        <v>0</v>
      </c>
      <c r="E90" s="35"/>
      <c r="F90" s="35"/>
      <c r="G90" s="35"/>
      <c r="H90" s="35"/>
      <c r="I90" s="35"/>
      <c r="J90" s="35"/>
      <c r="K90" s="35"/>
      <c r="L90" s="35"/>
      <c r="M90" s="35"/>
      <c r="N90" s="35"/>
      <c r="O90" s="35"/>
      <c r="P90" s="4"/>
      <c r="Q90" s="4"/>
      <c r="R90" s="4"/>
      <c r="S90" s="217"/>
      <c r="T90" s="4"/>
      <c r="U90" s="4"/>
      <c r="V90" s="4"/>
      <c r="W90" s="4"/>
      <c r="X90" s="4"/>
      <c r="Y90" s="217"/>
      <c r="Z90" s="4"/>
      <c r="AA90" s="4"/>
      <c r="AB90" s="4"/>
      <c r="AC90" s="231"/>
      <c r="AD90" s="12" t="s">
        <v>717</v>
      </c>
      <c r="AE90" s="4"/>
      <c r="AF90">
        <v>1</v>
      </c>
    </row>
    <row r="91" spans="1:33" ht="36">
      <c r="A91" s="149" t="s">
        <v>67</v>
      </c>
      <c r="B91" s="150" t="s">
        <v>495</v>
      </c>
      <c r="C91" s="228">
        <f t="shared" ref="C91:C93" si="136">D91+J91</f>
        <v>540</v>
      </c>
      <c r="D91" s="36">
        <f t="shared" ref="D91:D93" si="137">SUM(E91:H91)</f>
        <v>540</v>
      </c>
      <c r="E91" s="36"/>
      <c r="F91" s="36">
        <v>540</v>
      </c>
      <c r="G91" s="36"/>
      <c r="H91" s="36"/>
      <c r="I91" s="36"/>
      <c r="J91" s="36"/>
      <c r="K91" s="36"/>
      <c r="L91" s="36"/>
      <c r="M91" s="36"/>
      <c r="N91" s="36"/>
      <c r="O91" s="36"/>
      <c r="P91" s="190"/>
      <c r="Q91" s="190"/>
      <c r="R91" s="190"/>
      <c r="S91" s="190"/>
      <c r="T91" s="190"/>
      <c r="U91" s="190"/>
      <c r="V91" s="190"/>
      <c r="W91" s="190"/>
      <c r="X91" s="190"/>
      <c r="Y91" s="190"/>
      <c r="Z91" s="190"/>
      <c r="AA91" s="190"/>
      <c r="AB91" s="190"/>
      <c r="AC91" s="231">
        <f t="shared" si="113"/>
        <v>0</v>
      </c>
      <c r="AD91" s="12" t="s">
        <v>717</v>
      </c>
      <c r="AE91" s="12" t="s">
        <v>718</v>
      </c>
      <c r="AF91">
        <v>1</v>
      </c>
      <c r="AG91">
        <v>1</v>
      </c>
    </row>
    <row r="92" spans="1:33" ht="36">
      <c r="A92" s="149" t="s">
        <v>69</v>
      </c>
      <c r="B92" s="150" t="s">
        <v>496</v>
      </c>
      <c r="C92" s="228">
        <f t="shared" si="136"/>
        <v>23</v>
      </c>
      <c r="D92" s="36">
        <f t="shared" si="137"/>
        <v>23</v>
      </c>
      <c r="E92" s="36"/>
      <c r="F92" s="36">
        <v>23</v>
      </c>
      <c r="G92" s="36"/>
      <c r="H92" s="36"/>
      <c r="I92" s="36"/>
      <c r="J92" s="36"/>
      <c r="K92" s="36"/>
      <c r="L92" s="36"/>
      <c r="M92" s="36"/>
      <c r="N92" s="36"/>
      <c r="O92" s="36"/>
      <c r="P92" s="36">
        <f t="shared" ref="P92" si="138">Q92+V92</f>
        <v>23</v>
      </c>
      <c r="Q92" s="36">
        <f t="shared" ref="Q92" si="139">SUM(R92:U92)</f>
        <v>23</v>
      </c>
      <c r="R92" s="190"/>
      <c r="S92" s="284">
        <v>23</v>
      </c>
      <c r="T92" s="190"/>
      <c r="U92" s="190"/>
      <c r="V92" s="190"/>
      <c r="W92" s="190"/>
      <c r="X92" s="190"/>
      <c r="Y92" s="190"/>
      <c r="Z92" s="190"/>
      <c r="AA92" s="190"/>
      <c r="AB92" s="190"/>
      <c r="AC92" s="231">
        <f t="shared" si="113"/>
        <v>100</v>
      </c>
      <c r="AD92" s="12" t="s">
        <v>717</v>
      </c>
      <c r="AE92" s="12" t="s">
        <v>718</v>
      </c>
      <c r="AF92">
        <v>1</v>
      </c>
      <c r="AG92">
        <v>1</v>
      </c>
    </row>
    <row r="93" spans="1:33" ht="36">
      <c r="A93" s="149" t="s">
        <v>71</v>
      </c>
      <c r="B93" s="150" t="s">
        <v>497</v>
      </c>
      <c r="C93" s="228">
        <f t="shared" si="136"/>
        <v>1769</v>
      </c>
      <c r="D93" s="36">
        <f t="shared" si="137"/>
        <v>1769</v>
      </c>
      <c r="E93" s="36"/>
      <c r="F93" s="36">
        <v>1769</v>
      </c>
      <c r="G93" s="36"/>
      <c r="H93" s="36"/>
      <c r="I93" s="36"/>
      <c r="J93" s="36"/>
      <c r="K93" s="36"/>
      <c r="L93" s="36"/>
      <c r="M93" s="36"/>
      <c r="N93" s="36"/>
      <c r="O93" s="36"/>
      <c r="P93" s="190"/>
      <c r="Q93" s="190"/>
      <c r="R93" s="190"/>
      <c r="S93" s="190"/>
      <c r="T93" s="190"/>
      <c r="U93" s="190"/>
      <c r="V93" s="190"/>
      <c r="W93" s="190"/>
      <c r="X93" s="190"/>
      <c r="Y93" s="190"/>
      <c r="Z93" s="190"/>
      <c r="AA93" s="190"/>
      <c r="AB93" s="190"/>
      <c r="AC93" s="231">
        <f t="shared" si="113"/>
        <v>0</v>
      </c>
      <c r="AD93" s="12" t="s">
        <v>717</v>
      </c>
      <c r="AE93" s="12" t="s">
        <v>718</v>
      </c>
      <c r="AF93">
        <v>1</v>
      </c>
      <c r="AG93">
        <v>1</v>
      </c>
    </row>
    <row r="94" spans="1:33">
      <c r="A94" s="140" t="s">
        <v>498</v>
      </c>
      <c r="B94" s="141" t="s">
        <v>16</v>
      </c>
      <c r="C94" s="34">
        <f>SUM(C95:C111)</f>
        <v>3297</v>
      </c>
      <c r="D94" s="34">
        <f>SUM(D95:D111)</f>
        <v>3297</v>
      </c>
      <c r="E94" s="34">
        <f t="shared" ref="E94:U94" si="140">SUM(E95:E111)</f>
        <v>0</v>
      </c>
      <c r="F94" s="34">
        <f t="shared" si="140"/>
        <v>3297</v>
      </c>
      <c r="G94" s="34">
        <f t="shared" si="140"/>
        <v>0</v>
      </c>
      <c r="H94" s="34">
        <f t="shared" si="140"/>
        <v>0</v>
      </c>
      <c r="I94" s="34"/>
      <c r="J94" s="34"/>
      <c r="K94" s="34"/>
      <c r="L94" s="34"/>
      <c r="M94" s="34"/>
      <c r="N94" s="34"/>
      <c r="O94" s="34"/>
      <c r="P94" s="34">
        <f t="shared" si="140"/>
        <v>0</v>
      </c>
      <c r="Q94" s="34"/>
      <c r="R94" s="34">
        <f t="shared" si="140"/>
        <v>0</v>
      </c>
      <c r="S94" s="34">
        <f t="shared" si="140"/>
        <v>0</v>
      </c>
      <c r="T94" s="34">
        <f t="shared" si="140"/>
        <v>0</v>
      </c>
      <c r="U94" s="34">
        <f t="shared" si="140"/>
        <v>0</v>
      </c>
      <c r="V94" s="34"/>
      <c r="W94" s="34"/>
      <c r="X94" s="34"/>
      <c r="Y94" s="34"/>
      <c r="Z94" s="34"/>
      <c r="AA94" s="34"/>
      <c r="AB94" s="34"/>
      <c r="AC94" s="231">
        <f t="shared" si="113"/>
        <v>0</v>
      </c>
      <c r="AD94" s="12">
        <v>0</v>
      </c>
      <c r="AE94" s="4">
        <v>0</v>
      </c>
      <c r="AF94">
        <v>17</v>
      </c>
      <c r="AG94">
        <v>3</v>
      </c>
    </row>
    <row r="95" spans="1:33" ht="54">
      <c r="A95" s="149" t="s">
        <v>30</v>
      </c>
      <c r="B95" s="150" t="s">
        <v>499</v>
      </c>
      <c r="C95" s="150"/>
      <c r="D95" s="35">
        <v>0</v>
      </c>
      <c r="E95" s="35"/>
      <c r="F95" s="35"/>
      <c r="G95" s="35"/>
      <c r="H95" s="35"/>
      <c r="I95" s="35"/>
      <c r="J95" s="35"/>
      <c r="K95" s="35"/>
      <c r="L95" s="35"/>
      <c r="M95" s="35"/>
      <c r="N95" s="35"/>
      <c r="O95" s="35"/>
      <c r="P95" s="4"/>
      <c r="Q95" s="4"/>
      <c r="R95" s="4"/>
      <c r="S95" s="217"/>
      <c r="T95" s="4"/>
      <c r="U95" s="4"/>
      <c r="V95" s="4"/>
      <c r="W95" s="4"/>
      <c r="X95" s="4"/>
      <c r="Y95" s="217"/>
      <c r="Z95" s="4"/>
      <c r="AA95" s="4"/>
      <c r="AB95" s="4"/>
      <c r="AC95" s="231"/>
      <c r="AD95" s="12" t="s">
        <v>262</v>
      </c>
      <c r="AE95" s="4"/>
      <c r="AF95">
        <v>1</v>
      </c>
    </row>
    <row r="96" spans="1:33" ht="54">
      <c r="A96" s="149" t="s">
        <v>34</v>
      </c>
      <c r="B96" s="150" t="s">
        <v>500</v>
      </c>
      <c r="C96" s="150"/>
      <c r="D96" s="35">
        <v>0</v>
      </c>
      <c r="E96" s="35"/>
      <c r="F96" s="35"/>
      <c r="G96" s="35"/>
      <c r="H96" s="35"/>
      <c r="I96" s="35"/>
      <c r="J96" s="35"/>
      <c r="K96" s="35"/>
      <c r="L96" s="35"/>
      <c r="M96" s="35"/>
      <c r="N96" s="35"/>
      <c r="O96" s="35"/>
      <c r="P96" s="4"/>
      <c r="Q96" s="4"/>
      <c r="R96" s="4"/>
      <c r="S96" s="217"/>
      <c r="T96" s="4"/>
      <c r="U96" s="4"/>
      <c r="V96" s="4"/>
      <c r="W96" s="4"/>
      <c r="X96" s="4"/>
      <c r="Y96" s="217"/>
      <c r="Z96" s="4"/>
      <c r="AA96" s="4"/>
      <c r="AB96" s="4"/>
      <c r="AC96" s="231"/>
      <c r="AD96" s="12" t="s">
        <v>262</v>
      </c>
      <c r="AE96" s="4"/>
      <c r="AF96">
        <v>1</v>
      </c>
    </row>
    <row r="97" spans="1:33" ht="54">
      <c r="A97" s="149" t="s">
        <v>36</v>
      </c>
      <c r="B97" s="150" t="s">
        <v>501</v>
      </c>
      <c r="C97" s="150"/>
      <c r="D97" s="35">
        <v>0</v>
      </c>
      <c r="E97" s="35"/>
      <c r="F97" s="35"/>
      <c r="G97" s="35"/>
      <c r="H97" s="35"/>
      <c r="I97" s="35"/>
      <c r="J97" s="35"/>
      <c r="K97" s="35"/>
      <c r="L97" s="35"/>
      <c r="M97" s="35"/>
      <c r="N97" s="35"/>
      <c r="O97" s="35"/>
      <c r="P97" s="4"/>
      <c r="Q97" s="4"/>
      <c r="R97" s="4"/>
      <c r="S97" s="217"/>
      <c r="T97" s="4"/>
      <c r="U97" s="4"/>
      <c r="V97" s="4"/>
      <c r="W97" s="4"/>
      <c r="X97" s="4"/>
      <c r="Y97" s="217"/>
      <c r="Z97" s="4"/>
      <c r="AA97" s="4"/>
      <c r="AB97" s="4"/>
      <c r="AC97" s="231"/>
      <c r="AD97" s="12" t="s">
        <v>262</v>
      </c>
      <c r="AE97" s="4"/>
      <c r="AF97">
        <v>1</v>
      </c>
    </row>
    <row r="98" spans="1:33" ht="54">
      <c r="A98" s="149" t="s">
        <v>82</v>
      </c>
      <c r="B98" s="150" t="s">
        <v>66</v>
      </c>
      <c r="C98" s="150"/>
      <c r="D98" s="35">
        <v>0</v>
      </c>
      <c r="E98" s="35"/>
      <c r="F98" s="35"/>
      <c r="G98" s="35"/>
      <c r="H98" s="35"/>
      <c r="I98" s="35"/>
      <c r="J98" s="35"/>
      <c r="K98" s="35"/>
      <c r="L98" s="35"/>
      <c r="M98" s="35"/>
      <c r="N98" s="35"/>
      <c r="O98" s="35"/>
      <c r="P98" s="4"/>
      <c r="Q98" s="4"/>
      <c r="R98" s="4"/>
      <c r="S98" s="217"/>
      <c r="T98" s="4"/>
      <c r="U98" s="4"/>
      <c r="V98" s="4"/>
      <c r="W98" s="4"/>
      <c r="X98" s="4"/>
      <c r="Y98" s="217"/>
      <c r="Z98" s="4"/>
      <c r="AA98" s="4"/>
      <c r="AB98" s="4"/>
      <c r="AC98" s="231"/>
      <c r="AD98" s="12" t="s">
        <v>262</v>
      </c>
      <c r="AE98" s="4"/>
      <c r="AF98">
        <v>1</v>
      </c>
    </row>
    <row r="99" spans="1:33" ht="54">
      <c r="A99" s="149" t="s">
        <v>84</v>
      </c>
      <c r="B99" s="150" t="s">
        <v>502</v>
      </c>
      <c r="C99" s="150"/>
      <c r="D99" s="35">
        <v>0</v>
      </c>
      <c r="E99" s="35"/>
      <c r="F99" s="35"/>
      <c r="G99" s="35"/>
      <c r="H99" s="35"/>
      <c r="I99" s="35"/>
      <c r="J99" s="35"/>
      <c r="K99" s="35"/>
      <c r="L99" s="35"/>
      <c r="M99" s="35"/>
      <c r="N99" s="35"/>
      <c r="O99" s="35"/>
      <c r="P99" s="4"/>
      <c r="Q99" s="4"/>
      <c r="R99" s="4"/>
      <c r="S99" s="217"/>
      <c r="T99" s="4"/>
      <c r="U99" s="4"/>
      <c r="V99" s="4"/>
      <c r="W99" s="4"/>
      <c r="X99" s="4"/>
      <c r="Y99" s="217"/>
      <c r="Z99" s="4"/>
      <c r="AA99" s="4"/>
      <c r="AB99" s="4"/>
      <c r="AC99" s="231"/>
      <c r="AD99" s="12" t="s">
        <v>262</v>
      </c>
      <c r="AE99" s="4"/>
      <c r="AF99">
        <v>1</v>
      </c>
    </row>
    <row r="100" spans="1:33" ht="54">
      <c r="A100" s="149" t="s">
        <v>67</v>
      </c>
      <c r="B100" s="150" t="s">
        <v>503</v>
      </c>
      <c r="C100" s="150"/>
      <c r="D100" s="35">
        <v>0</v>
      </c>
      <c r="E100" s="35"/>
      <c r="F100" s="35"/>
      <c r="G100" s="35"/>
      <c r="H100" s="35"/>
      <c r="I100" s="35"/>
      <c r="J100" s="35"/>
      <c r="K100" s="35"/>
      <c r="L100" s="35"/>
      <c r="M100" s="35"/>
      <c r="N100" s="35"/>
      <c r="O100" s="35"/>
      <c r="P100" s="4"/>
      <c r="Q100" s="4"/>
      <c r="R100" s="4"/>
      <c r="S100" s="217"/>
      <c r="T100" s="4"/>
      <c r="U100" s="4"/>
      <c r="V100" s="4"/>
      <c r="W100" s="4"/>
      <c r="X100" s="4"/>
      <c r="Y100" s="217"/>
      <c r="Z100" s="4"/>
      <c r="AA100" s="4"/>
      <c r="AB100" s="4"/>
      <c r="AC100" s="231"/>
      <c r="AD100" s="12" t="s">
        <v>262</v>
      </c>
      <c r="AE100" s="4"/>
      <c r="AF100">
        <v>1</v>
      </c>
    </row>
    <row r="101" spans="1:33" ht="54">
      <c r="A101" s="149" t="s">
        <v>69</v>
      </c>
      <c r="B101" s="150" t="s">
        <v>504</v>
      </c>
      <c r="C101" s="150"/>
      <c r="D101" s="35">
        <v>0</v>
      </c>
      <c r="E101" s="35"/>
      <c r="F101" s="35"/>
      <c r="G101" s="35"/>
      <c r="H101" s="35"/>
      <c r="I101" s="35"/>
      <c r="J101" s="35"/>
      <c r="K101" s="35"/>
      <c r="L101" s="35"/>
      <c r="M101" s="35"/>
      <c r="N101" s="35"/>
      <c r="O101" s="35"/>
      <c r="P101" s="4"/>
      <c r="Q101" s="4"/>
      <c r="R101" s="4"/>
      <c r="S101" s="217"/>
      <c r="T101" s="4"/>
      <c r="U101" s="4"/>
      <c r="V101" s="4"/>
      <c r="W101" s="4"/>
      <c r="X101" s="4"/>
      <c r="Y101" s="217"/>
      <c r="Z101" s="4"/>
      <c r="AA101" s="4"/>
      <c r="AB101" s="4"/>
      <c r="AC101" s="231"/>
      <c r="AD101" s="12" t="s">
        <v>262</v>
      </c>
      <c r="AE101" s="4"/>
      <c r="AF101">
        <v>1</v>
      </c>
    </row>
    <row r="102" spans="1:33" ht="54">
      <c r="A102" s="149" t="s">
        <v>71</v>
      </c>
      <c r="B102" s="150" t="s">
        <v>505</v>
      </c>
      <c r="C102" s="150"/>
      <c r="D102" s="35">
        <v>0</v>
      </c>
      <c r="E102" s="35"/>
      <c r="F102" s="35"/>
      <c r="G102" s="35"/>
      <c r="H102" s="35"/>
      <c r="I102" s="35"/>
      <c r="J102" s="35"/>
      <c r="K102" s="35"/>
      <c r="L102" s="35"/>
      <c r="M102" s="35"/>
      <c r="N102" s="35"/>
      <c r="O102" s="35"/>
      <c r="P102" s="4"/>
      <c r="Q102" s="4"/>
      <c r="R102" s="4"/>
      <c r="S102" s="217"/>
      <c r="T102" s="4"/>
      <c r="U102" s="4"/>
      <c r="V102" s="4"/>
      <c r="W102" s="4"/>
      <c r="X102" s="4"/>
      <c r="Y102" s="217"/>
      <c r="Z102" s="4"/>
      <c r="AA102" s="4"/>
      <c r="AB102" s="4"/>
      <c r="AC102" s="231"/>
      <c r="AD102" s="12" t="s">
        <v>262</v>
      </c>
      <c r="AE102" s="4"/>
      <c r="AF102">
        <v>1</v>
      </c>
    </row>
    <row r="103" spans="1:33" ht="54">
      <c r="A103" s="149" t="s">
        <v>73</v>
      </c>
      <c r="B103" s="150" t="s">
        <v>506</v>
      </c>
      <c r="C103" s="150"/>
      <c r="D103" s="35">
        <v>0</v>
      </c>
      <c r="E103" s="35"/>
      <c r="F103" s="35"/>
      <c r="G103" s="35"/>
      <c r="H103" s="35"/>
      <c r="I103" s="35"/>
      <c r="J103" s="35"/>
      <c r="K103" s="35"/>
      <c r="L103" s="35"/>
      <c r="M103" s="35"/>
      <c r="N103" s="35"/>
      <c r="O103" s="35"/>
      <c r="P103" s="4"/>
      <c r="Q103" s="4"/>
      <c r="R103" s="4"/>
      <c r="S103" s="217"/>
      <c r="T103" s="4"/>
      <c r="U103" s="4"/>
      <c r="V103" s="4"/>
      <c r="W103" s="4"/>
      <c r="X103" s="4"/>
      <c r="Y103" s="217"/>
      <c r="Z103" s="4"/>
      <c r="AA103" s="4"/>
      <c r="AB103" s="4"/>
      <c r="AC103" s="231"/>
      <c r="AD103" s="12" t="s">
        <v>262</v>
      </c>
      <c r="AE103" s="4"/>
      <c r="AF103">
        <v>1</v>
      </c>
    </row>
    <row r="104" spans="1:33" ht="54">
      <c r="A104" s="149" t="s">
        <v>507</v>
      </c>
      <c r="B104" s="150" t="s">
        <v>508</v>
      </c>
      <c r="C104" s="150"/>
      <c r="D104" s="35">
        <v>0</v>
      </c>
      <c r="E104" s="35"/>
      <c r="F104" s="35"/>
      <c r="G104" s="35"/>
      <c r="H104" s="35"/>
      <c r="I104" s="35"/>
      <c r="J104" s="35"/>
      <c r="K104" s="35"/>
      <c r="L104" s="35"/>
      <c r="M104" s="35"/>
      <c r="N104" s="35"/>
      <c r="O104" s="35"/>
      <c r="P104" s="4"/>
      <c r="Q104" s="4"/>
      <c r="R104" s="4"/>
      <c r="S104" s="217"/>
      <c r="T104" s="4"/>
      <c r="U104" s="4"/>
      <c r="V104" s="4"/>
      <c r="W104" s="4"/>
      <c r="X104" s="4"/>
      <c r="Y104" s="217"/>
      <c r="Z104" s="4"/>
      <c r="AA104" s="4"/>
      <c r="AB104" s="4"/>
      <c r="AC104" s="231"/>
      <c r="AD104" s="12" t="s">
        <v>262</v>
      </c>
      <c r="AE104" s="4">
        <v>0</v>
      </c>
      <c r="AF104">
        <v>1</v>
      </c>
    </row>
    <row r="105" spans="1:33" ht="54">
      <c r="A105" s="149" t="s">
        <v>509</v>
      </c>
      <c r="B105" s="150" t="s">
        <v>510</v>
      </c>
      <c r="C105" s="150"/>
      <c r="D105" s="35">
        <v>0</v>
      </c>
      <c r="E105" s="35"/>
      <c r="F105" s="35"/>
      <c r="G105" s="35"/>
      <c r="H105" s="35"/>
      <c r="I105" s="35"/>
      <c r="J105" s="35"/>
      <c r="K105" s="35"/>
      <c r="L105" s="35"/>
      <c r="M105" s="35"/>
      <c r="N105" s="35"/>
      <c r="O105" s="35"/>
      <c r="P105" s="4"/>
      <c r="Q105" s="4"/>
      <c r="R105" s="4"/>
      <c r="S105" s="217"/>
      <c r="T105" s="4"/>
      <c r="U105" s="4"/>
      <c r="V105" s="4"/>
      <c r="W105" s="4"/>
      <c r="X105" s="4"/>
      <c r="Y105" s="217"/>
      <c r="Z105" s="4"/>
      <c r="AA105" s="4"/>
      <c r="AB105" s="4"/>
      <c r="AC105" s="231"/>
      <c r="AD105" s="12" t="s">
        <v>262</v>
      </c>
      <c r="AE105" s="4"/>
      <c r="AF105">
        <v>1</v>
      </c>
    </row>
    <row r="106" spans="1:33" ht="54">
      <c r="A106" s="149" t="s">
        <v>511</v>
      </c>
      <c r="B106" s="150" t="s">
        <v>512</v>
      </c>
      <c r="C106" s="228">
        <f t="shared" ref="C106:C110" si="141">D106+J106</f>
        <v>2500</v>
      </c>
      <c r="D106" s="36">
        <f t="shared" ref="D106:D110" si="142">SUM(E106:H106)</f>
        <v>2500</v>
      </c>
      <c r="E106" s="36"/>
      <c r="F106" s="36">
        <v>2500</v>
      </c>
      <c r="G106" s="36"/>
      <c r="H106" s="36"/>
      <c r="I106" s="36"/>
      <c r="J106" s="36"/>
      <c r="K106" s="36"/>
      <c r="L106" s="36"/>
      <c r="M106" s="36"/>
      <c r="N106" s="35"/>
      <c r="O106" s="35"/>
      <c r="P106" s="4"/>
      <c r="Q106" s="4"/>
      <c r="R106" s="4"/>
      <c r="S106" s="217"/>
      <c r="T106" s="4"/>
      <c r="U106" s="4"/>
      <c r="V106" s="4"/>
      <c r="W106" s="4"/>
      <c r="X106" s="4"/>
      <c r="Y106" s="217"/>
      <c r="Z106" s="4"/>
      <c r="AA106" s="4"/>
      <c r="AB106" s="4"/>
      <c r="AC106" s="231"/>
      <c r="AD106" s="12" t="s">
        <v>262</v>
      </c>
      <c r="AE106" s="12" t="s">
        <v>718</v>
      </c>
      <c r="AF106">
        <v>1</v>
      </c>
      <c r="AG106">
        <v>1</v>
      </c>
    </row>
    <row r="107" spans="1:33" ht="54">
      <c r="A107" s="149" t="s">
        <v>513</v>
      </c>
      <c r="B107" s="150" t="s">
        <v>514</v>
      </c>
      <c r="C107" s="228">
        <f t="shared" si="141"/>
        <v>0</v>
      </c>
      <c r="D107" s="36">
        <f t="shared" si="142"/>
        <v>0</v>
      </c>
      <c r="E107" s="36"/>
      <c r="F107" s="36"/>
      <c r="G107" s="36"/>
      <c r="H107" s="36"/>
      <c r="I107" s="36"/>
      <c r="J107" s="36"/>
      <c r="K107" s="36"/>
      <c r="L107" s="36"/>
      <c r="M107" s="36"/>
      <c r="N107" s="35"/>
      <c r="O107" s="35"/>
      <c r="P107" s="4"/>
      <c r="Q107" s="4"/>
      <c r="R107" s="4"/>
      <c r="S107" s="217"/>
      <c r="T107" s="4"/>
      <c r="U107" s="4"/>
      <c r="V107" s="4"/>
      <c r="W107" s="4"/>
      <c r="X107" s="4"/>
      <c r="Y107" s="217"/>
      <c r="Z107" s="4"/>
      <c r="AA107" s="4"/>
      <c r="AB107" s="4"/>
      <c r="AC107" s="231"/>
      <c r="AD107" s="12" t="s">
        <v>262</v>
      </c>
      <c r="AE107" s="4"/>
      <c r="AF107">
        <v>1</v>
      </c>
      <c r="AG107">
        <v>1</v>
      </c>
    </row>
    <row r="108" spans="1:33" ht="54">
      <c r="A108" s="149" t="s">
        <v>515</v>
      </c>
      <c r="B108" s="150" t="s">
        <v>516</v>
      </c>
      <c r="C108" s="228">
        <f t="shared" si="141"/>
        <v>0</v>
      </c>
      <c r="D108" s="36">
        <f t="shared" si="142"/>
        <v>0</v>
      </c>
      <c r="E108" s="36"/>
      <c r="F108" s="36">
        <v>0</v>
      </c>
      <c r="G108" s="36"/>
      <c r="H108" s="36"/>
      <c r="I108" s="36"/>
      <c r="J108" s="36"/>
      <c r="K108" s="36"/>
      <c r="L108" s="36"/>
      <c r="M108" s="36"/>
      <c r="N108" s="35"/>
      <c r="O108" s="35"/>
      <c r="P108" s="4"/>
      <c r="Q108" s="4"/>
      <c r="R108" s="4"/>
      <c r="S108" s="217"/>
      <c r="T108" s="4"/>
      <c r="U108" s="4"/>
      <c r="V108" s="4"/>
      <c r="W108" s="4"/>
      <c r="X108" s="4"/>
      <c r="Y108" s="217"/>
      <c r="Z108" s="4"/>
      <c r="AA108" s="4"/>
      <c r="AB108" s="4"/>
      <c r="AC108" s="231"/>
      <c r="AD108" s="12" t="s">
        <v>262</v>
      </c>
      <c r="AE108" s="4"/>
      <c r="AF108">
        <v>1</v>
      </c>
    </row>
    <row r="109" spans="1:33" ht="54">
      <c r="A109" s="149" t="s">
        <v>517</v>
      </c>
      <c r="B109" s="150" t="s">
        <v>518</v>
      </c>
      <c r="C109" s="228">
        <f t="shared" si="141"/>
        <v>0</v>
      </c>
      <c r="D109" s="36">
        <f t="shared" si="142"/>
        <v>0</v>
      </c>
      <c r="E109" s="36"/>
      <c r="F109" s="36">
        <v>0</v>
      </c>
      <c r="G109" s="36"/>
      <c r="H109" s="36"/>
      <c r="I109" s="36"/>
      <c r="J109" s="36"/>
      <c r="K109" s="36"/>
      <c r="L109" s="36"/>
      <c r="M109" s="36"/>
      <c r="N109" s="35"/>
      <c r="O109" s="35"/>
      <c r="P109" s="4"/>
      <c r="Q109" s="4"/>
      <c r="R109" s="4"/>
      <c r="S109" s="217"/>
      <c r="T109" s="4"/>
      <c r="U109" s="4"/>
      <c r="V109" s="4"/>
      <c r="W109" s="4"/>
      <c r="X109" s="4"/>
      <c r="Y109" s="217"/>
      <c r="Z109" s="4"/>
      <c r="AA109" s="4"/>
      <c r="AB109" s="4"/>
      <c r="AC109" s="231"/>
      <c r="AD109" s="12" t="s">
        <v>262</v>
      </c>
      <c r="AE109" s="4"/>
      <c r="AF109">
        <v>1</v>
      </c>
    </row>
    <row r="110" spans="1:33" ht="54">
      <c r="A110" s="149" t="s">
        <v>519</v>
      </c>
      <c r="B110" s="150" t="s">
        <v>520</v>
      </c>
      <c r="C110" s="228">
        <f t="shared" si="141"/>
        <v>797</v>
      </c>
      <c r="D110" s="36">
        <f t="shared" si="142"/>
        <v>797</v>
      </c>
      <c r="E110" s="36"/>
      <c r="F110" s="36">
        <v>797</v>
      </c>
      <c r="G110" s="36"/>
      <c r="H110" s="36"/>
      <c r="I110" s="36"/>
      <c r="J110" s="36"/>
      <c r="K110" s="36"/>
      <c r="L110" s="36"/>
      <c r="M110" s="36"/>
      <c r="N110" s="35"/>
      <c r="O110" s="35"/>
      <c r="P110" s="4"/>
      <c r="Q110" s="4"/>
      <c r="R110" s="4"/>
      <c r="S110" s="217"/>
      <c r="T110" s="4"/>
      <c r="U110" s="4"/>
      <c r="V110" s="4"/>
      <c r="W110" s="4"/>
      <c r="X110" s="4"/>
      <c r="Y110" s="217"/>
      <c r="Z110" s="4"/>
      <c r="AA110" s="4"/>
      <c r="AB110" s="4"/>
      <c r="AC110" s="231">
        <f t="shared" si="113"/>
        <v>0</v>
      </c>
      <c r="AD110" s="12" t="s">
        <v>262</v>
      </c>
      <c r="AE110" s="12" t="s">
        <v>718</v>
      </c>
      <c r="AF110">
        <v>1</v>
      </c>
      <c r="AG110">
        <v>1</v>
      </c>
    </row>
    <row r="111" spans="1:33" ht="54">
      <c r="A111" s="149" t="s">
        <v>521</v>
      </c>
      <c r="B111" s="150" t="s">
        <v>522</v>
      </c>
      <c r="C111" s="150"/>
      <c r="D111" s="35">
        <v>0</v>
      </c>
      <c r="E111" s="35"/>
      <c r="F111" s="35">
        <v>0</v>
      </c>
      <c r="G111" s="35"/>
      <c r="H111" s="35"/>
      <c r="I111" s="35"/>
      <c r="J111" s="35"/>
      <c r="K111" s="35"/>
      <c r="L111" s="35"/>
      <c r="M111" s="35"/>
      <c r="N111" s="35"/>
      <c r="O111" s="35"/>
      <c r="P111" s="4"/>
      <c r="Q111" s="4"/>
      <c r="R111" s="4"/>
      <c r="S111" s="217"/>
      <c r="T111" s="4"/>
      <c r="U111" s="4"/>
      <c r="V111" s="4"/>
      <c r="W111" s="4"/>
      <c r="X111" s="4"/>
      <c r="Y111" s="217"/>
      <c r="Z111" s="4"/>
      <c r="AA111" s="4"/>
      <c r="AB111" s="4"/>
      <c r="AC111" s="231"/>
      <c r="AD111" s="12" t="s">
        <v>262</v>
      </c>
      <c r="AE111" s="4"/>
      <c r="AF111">
        <v>1</v>
      </c>
    </row>
    <row r="112" spans="1:33">
      <c r="A112" s="20" t="s">
        <v>523</v>
      </c>
      <c r="B112" s="141" t="s">
        <v>15</v>
      </c>
      <c r="C112" s="34">
        <f>SUM(C113:C115)</f>
        <v>338</v>
      </c>
      <c r="D112" s="34">
        <f>SUM(D113:D115)</f>
        <v>338</v>
      </c>
      <c r="E112" s="34">
        <f t="shared" ref="E112:U112" si="143">SUM(E113:E115)</f>
        <v>0</v>
      </c>
      <c r="F112" s="34">
        <f t="shared" si="143"/>
        <v>338</v>
      </c>
      <c r="G112" s="34">
        <f t="shared" si="143"/>
        <v>0</v>
      </c>
      <c r="H112" s="34">
        <f t="shared" si="143"/>
        <v>0</v>
      </c>
      <c r="I112" s="34"/>
      <c r="J112" s="34"/>
      <c r="K112" s="34"/>
      <c r="L112" s="34"/>
      <c r="M112" s="34"/>
      <c r="N112" s="34"/>
      <c r="O112" s="34"/>
      <c r="P112" s="34">
        <f t="shared" si="143"/>
        <v>0</v>
      </c>
      <c r="Q112" s="34"/>
      <c r="R112" s="34">
        <f t="shared" si="143"/>
        <v>0</v>
      </c>
      <c r="S112" s="34">
        <f t="shared" si="143"/>
        <v>0</v>
      </c>
      <c r="T112" s="34">
        <f t="shared" si="143"/>
        <v>0</v>
      </c>
      <c r="U112" s="34">
        <f t="shared" si="143"/>
        <v>0</v>
      </c>
      <c r="V112" s="34"/>
      <c r="W112" s="34"/>
      <c r="X112" s="34"/>
      <c r="Y112" s="34"/>
      <c r="Z112" s="34"/>
      <c r="AA112" s="34"/>
      <c r="AB112" s="34"/>
      <c r="AC112" s="231"/>
      <c r="AD112" s="12">
        <v>0</v>
      </c>
      <c r="AE112" s="4">
        <v>0</v>
      </c>
      <c r="AF112">
        <v>3</v>
      </c>
      <c r="AG112">
        <v>1</v>
      </c>
    </row>
    <row r="113" spans="1:33" ht="36">
      <c r="A113" s="149" t="s">
        <v>30</v>
      </c>
      <c r="B113" s="150" t="s">
        <v>524</v>
      </c>
      <c r="C113" s="228">
        <f t="shared" ref="C113" si="144">D113+J113</f>
        <v>338</v>
      </c>
      <c r="D113" s="36">
        <f t="shared" ref="D113" si="145">SUM(E113:H113)</f>
        <v>338</v>
      </c>
      <c r="E113" s="36"/>
      <c r="F113" s="36">
        <v>338</v>
      </c>
      <c r="G113" s="36"/>
      <c r="H113" s="36"/>
      <c r="I113" s="36"/>
      <c r="J113" s="36"/>
      <c r="K113" s="36"/>
      <c r="L113" s="36"/>
      <c r="M113" s="36"/>
      <c r="N113" s="36"/>
      <c r="O113" s="36"/>
      <c r="P113" s="4"/>
      <c r="Q113" s="4"/>
      <c r="R113" s="4"/>
      <c r="S113" s="217"/>
      <c r="T113" s="4"/>
      <c r="U113" s="4"/>
      <c r="V113" s="4"/>
      <c r="W113" s="4"/>
      <c r="X113" s="4"/>
      <c r="Y113" s="217"/>
      <c r="Z113" s="4"/>
      <c r="AA113" s="4"/>
      <c r="AB113" s="4"/>
      <c r="AC113" s="231"/>
      <c r="AD113" s="12" t="s">
        <v>265</v>
      </c>
      <c r="AE113" s="12" t="s">
        <v>718</v>
      </c>
      <c r="AF113">
        <v>1</v>
      </c>
      <c r="AG113">
        <v>1</v>
      </c>
    </row>
    <row r="114" spans="1:33" ht="36">
      <c r="A114" s="149" t="s">
        <v>34</v>
      </c>
      <c r="B114" s="150" t="s">
        <v>525</v>
      </c>
      <c r="C114" s="150"/>
      <c r="D114" s="35">
        <v>0</v>
      </c>
      <c r="E114" s="35"/>
      <c r="F114" s="35"/>
      <c r="G114" s="35"/>
      <c r="H114" s="35"/>
      <c r="I114" s="35"/>
      <c r="J114" s="35"/>
      <c r="K114" s="35"/>
      <c r="L114" s="35"/>
      <c r="M114" s="35"/>
      <c r="N114" s="35"/>
      <c r="O114" s="35"/>
      <c r="P114" s="4"/>
      <c r="Q114" s="4"/>
      <c r="R114" s="4"/>
      <c r="S114" s="217"/>
      <c r="T114" s="4"/>
      <c r="U114" s="4"/>
      <c r="V114" s="4"/>
      <c r="W114" s="4"/>
      <c r="X114" s="4"/>
      <c r="Y114" s="217"/>
      <c r="Z114" s="4"/>
      <c r="AA114" s="4"/>
      <c r="AB114" s="4"/>
      <c r="AC114" s="231"/>
      <c r="AD114" s="12" t="s">
        <v>265</v>
      </c>
      <c r="AE114" s="4"/>
      <c r="AF114">
        <v>1</v>
      </c>
    </row>
    <row r="115" spans="1:33" ht="36">
      <c r="A115" s="149" t="s">
        <v>36</v>
      </c>
      <c r="B115" s="150" t="s">
        <v>526</v>
      </c>
      <c r="C115" s="150"/>
      <c r="D115" s="35">
        <v>0</v>
      </c>
      <c r="E115" s="35"/>
      <c r="F115" s="35"/>
      <c r="G115" s="35"/>
      <c r="H115" s="35"/>
      <c r="I115" s="35"/>
      <c r="J115" s="35"/>
      <c r="K115" s="35"/>
      <c r="L115" s="35"/>
      <c r="M115" s="35"/>
      <c r="N115" s="35"/>
      <c r="O115" s="35"/>
      <c r="P115" s="4"/>
      <c r="Q115" s="4"/>
      <c r="R115" s="4"/>
      <c r="S115" s="217"/>
      <c r="T115" s="4"/>
      <c r="U115" s="4"/>
      <c r="V115" s="4"/>
      <c r="W115" s="4"/>
      <c r="X115" s="4"/>
      <c r="Y115" s="217"/>
      <c r="Z115" s="4"/>
      <c r="AA115" s="4"/>
      <c r="AB115" s="4"/>
      <c r="AC115" s="231"/>
      <c r="AD115" s="12" t="s">
        <v>265</v>
      </c>
      <c r="AE115" s="4"/>
      <c r="AF115">
        <v>1</v>
      </c>
    </row>
    <row r="116" spans="1:33">
      <c r="A116" s="20" t="s">
        <v>527</v>
      </c>
      <c r="B116" s="141" t="s">
        <v>17</v>
      </c>
      <c r="C116" s="141"/>
      <c r="D116" s="34">
        <v>0</v>
      </c>
      <c r="E116" s="34">
        <v>0</v>
      </c>
      <c r="F116" s="34">
        <v>0</v>
      </c>
      <c r="G116" s="34"/>
      <c r="H116" s="34"/>
      <c r="I116" s="34"/>
      <c r="J116" s="34"/>
      <c r="K116" s="34"/>
      <c r="L116" s="34"/>
      <c r="M116" s="34"/>
      <c r="N116" s="34"/>
      <c r="O116" s="34"/>
      <c r="P116" s="4"/>
      <c r="Q116" s="4"/>
      <c r="R116" s="4"/>
      <c r="S116" s="217"/>
      <c r="T116" s="4"/>
      <c r="U116" s="4"/>
      <c r="V116" s="4"/>
      <c r="W116" s="4"/>
      <c r="X116" s="4"/>
      <c r="Y116" s="217"/>
      <c r="Z116" s="4"/>
      <c r="AA116" s="4"/>
      <c r="AB116" s="4"/>
      <c r="AC116" s="231"/>
      <c r="AD116" s="12"/>
      <c r="AE116" s="4"/>
      <c r="AF116">
        <v>3</v>
      </c>
    </row>
    <row r="117" spans="1:33" ht="36">
      <c r="A117" s="149" t="s">
        <v>30</v>
      </c>
      <c r="B117" s="150" t="s">
        <v>528</v>
      </c>
      <c r="C117" s="150"/>
      <c r="D117" s="35"/>
      <c r="E117" s="35"/>
      <c r="F117" s="35"/>
      <c r="G117" s="35"/>
      <c r="H117" s="35"/>
      <c r="I117" s="35"/>
      <c r="J117" s="35"/>
      <c r="K117" s="35"/>
      <c r="L117" s="35"/>
      <c r="M117" s="35"/>
      <c r="N117" s="35"/>
      <c r="O117" s="35"/>
      <c r="P117" s="4"/>
      <c r="Q117" s="4"/>
      <c r="R117" s="4"/>
      <c r="S117" s="217"/>
      <c r="T117" s="4"/>
      <c r="U117" s="4"/>
      <c r="V117" s="4"/>
      <c r="W117" s="4"/>
      <c r="X117" s="4"/>
      <c r="Y117" s="217"/>
      <c r="Z117" s="4"/>
      <c r="AA117" s="4"/>
      <c r="AB117" s="4"/>
      <c r="AC117" s="231"/>
      <c r="AD117" s="12" t="s">
        <v>264</v>
      </c>
      <c r="AE117" s="4"/>
      <c r="AF117">
        <v>1</v>
      </c>
    </row>
    <row r="118" spans="1:33" ht="36">
      <c r="A118" s="149" t="s">
        <v>34</v>
      </c>
      <c r="B118" s="150" t="s">
        <v>529</v>
      </c>
      <c r="C118" s="150"/>
      <c r="D118" s="35"/>
      <c r="E118" s="35"/>
      <c r="F118" s="35"/>
      <c r="G118" s="35"/>
      <c r="H118" s="35"/>
      <c r="I118" s="35"/>
      <c r="J118" s="35"/>
      <c r="K118" s="35"/>
      <c r="L118" s="35"/>
      <c r="M118" s="35"/>
      <c r="N118" s="35"/>
      <c r="O118" s="35"/>
      <c r="P118" s="4"/>
      <c r="Q118" s="4"/>
      <c r="R118" s="4"/>
      <c r="S118" s="217"/>
      <c r="T118" s="4"/>
      <c r="U118" s="4"/>
      <c r="V118" s="4"/>
      <c r="W118" s="4"/>
      <c r="X118" s="4"/>
      <c r="Y118" s="217"/>
      <c r="Z118" s="4"/>
      <c r="AA118" s="4"/>
      <c r="AB118" s="4"/>
      <c r="AC118" s="231"/>
      <c r="AD118" s="12" t="s">
        <v>264</v>
      </c>
      <c r="AE118" s="4"/>
      <c r="AF118">
        <v>1</v>
      </c>
    </row>
    <row r="119" spans="1:33" ht="36">
      <c r="A119" s="149" t="s">
        <v>36</v>
      </c>
      <c r="B119" s="150" t="s">
        <v>530</v>
      </c>
      <c r="C119" s="150"/>
      <c r="D119" s="35"/>
      <c r="E119" s="35"/>
      <c r="F119" s="35"/>
      <c r="G119" s="35"/>
      <c r="H119" s="35"/>
      <c r="I119" s="35"/>
      <c r="J119" s="35"/>
      <c r="K119" s="35"/>
      <c r="L119" s="35"/>
      <c r="M119" s="35"/>
      <c r="N119" s="35"/>
      <c r="O119" s="35"/>
      <c r="P119" s="4"/>
      <c r="Q119" s="4"/>
      <c r="R119" s="4"/>
      <c r="S119" s="217"/>
      <c r="T119" s="4"/>
      <c r="U119" s="4"/>
      <c r="V119" s="4"/>
      <c r="W119" s="4"/>
      <c r="X119" s="4"/>
      <c r="Y119" s="217"/>
      <c r="Z119" s="4"/>
      <c r="AA119" s="4"/>
      <c r="AB119" s="4"/>
      <c r="AC119" s="231"/>
      <c r="AD119" s="12" t="s">
        <v>264</v>
      </c>
      <c r="AE119" s="4"/>
      <c r="AF119">
        <v>1</v>
      </c>
    </row>
    <row r="120" spans="1:33">
      <c r="A120" s="140" t="s">
        <v>531</v>
      </c>
      <c r="B120" s="141" t="s">
        <v>14</v>
      </c>
      <c r="C120" s="141"/>
      <c r="D120" s="34">
        <v>0</v>
      </c>
      <c r="E120" s="34">
        <v>0</v>
      </c>
      <c r="F120" s="34">
        <v>0</v>
      </c>
      <c r="G120" s="34">
        <v>0</v>
      </c>
      <c r="H120" s="34">
        <v>0</v>
      </c>
      <c r="I120" s="34"/>
      <c r="J120" s="34"/>
      <c r="K120" s="34"/>
      <c r="L120" s="34"/>
      <c r="M120" s="34"/>
      <c r="N120" s="34"/>
      <c r="O120" s="34"/>
      <c r="P120" s="4"/>
      <c r="Q120" s="4"/>
      <c r="R120" s="4"/>
      <c r="S120" s="217"/>
      <c r="T120" s="4"/>
      <c r="U120" s="4"/>
      <c r="V120" s="4"/>
      <c r="W120" s="4"/>
      <c r="X120" s="4"/>
      <c r="Y120" s="217"/>
      <c r="Z120" s="4"/>
      <c r="AA120" s="4"/>
      <c r="AB120" s="4"/>
      <c r="AC120" s="231"/>
      <c r="AD120" s="12">
        <v>0</v>
      </c>
      <c r="AE120" s="4">
        <v>0</v>
      </c>
      <c r="AF120">
        <v>2</v>
      </c>
      <c r="AG120">
        <v>0</v>
      </c>
    </row>
    <row r="121" spans="1:33" ht="36">
      <c r="A121" s="149" t="s">
        <v>30</v>
      </c>
      <c r="B121" s="151" t="s">
        <v>532</v>
      </c>
      <c r="C121" s="151"/>
      <c r="D121" s="35"/>
      <c r="E121" s="35"/>
      <c r="F121" s="35"/>
      <c r="G121" s="35"/>
      <c r="H121" s="35"/>
      <c r="I121" s="35"/>
      <c r="J121" s="35"/>
      <c r="K121" s="35"/>
      <c r="L121" s="35"/>
      <c r="M121" s="35"/>
      <c r="N121" s="35"/>
      <c r="O121" s="35"/>
      <c r="P121" s="4"/>
      <c r="Q121" s="4"/>
      <c r="R121" s="4"/>
      <c r="S121" s="217"/>
      <c r="T121" s="4"/>
      <c r="U121" s="4"/>
      <c r="V121" s="4"/>
      <c r="W121" s="4"/>
      <c r="X121" s="4"/>
      <c r="Y121" s="217"/>
      <c r="Z121" s="4"/>
      <c r="AA121" s="4"/>
      <c r="AB121" s="4"/>
      <c r="AC121" s="231"/>
      <c r="AD121" s="12" t="s">
        <v>261</v>
      </c>
      <c r="AE121" s="4"/>
      <c r="AF121">
        <v>1</v>
      </c>
    </row>
    <row r="122" spans="1:33" ht="36">
      <c r="A122" s="149" t="s">
        <v>34</v>
      </c>
      <c r="B122" s="151" t="s">
        <v>533</v>
      </c>
      <c r="C122" s="151"/>
      <c r="D122" s="35"/>
      <c r="E122" s="35"/>
      <c r="F122" s="35"/>
      <c r="G122" s="35"/>
      <c r="H122" s="35"/>
      <c r="I122" s="35"/>
      <c r="J122" s="35"/>
      <c r="K122" s="35"/>
      <c r="L122" s="35"/>
      <c r="M122" s="35"/>
      <c r="N122" s="35"/>
      <c r="O122" s="35"/>
      <c r="P122" s="4"/>
      <c r="Q122" s="4"/>
      <c r="R122" s="4"/>
      <c r="S122" s="217"/>
      <c r="T122" s="4"/>
      <c r="U122" s="4"/>
      <c r="V122" s="4"/>
      <c r="W122" s="4"/>
      <c r="X122" s="4"/>
      <c r="Y122" s="217"/>
      <c r="Z122" s="4"/>
      <c r="AA122" s="4"/>
      <c r="AB122" s="4"/>
      <c r="AC122" s="231"/>
      <c r="AD122" s="12" t="s">
        <v>261</v>
      </c>
      <c r="AE122" s="4"/>
      <c r="AF122">
        <v>1</v>
      </c>
    </row>
    <row r="123" spans="1:33">
      <c r="A123" s="20" t="s">
        <v>534</v>
      </c>
      <c r="B123" s="141" t="s">
        <v>18</v>
      </c>
      <c r="C123" s="34">
        <f>SUM(C124:C139)</f>
        <v>5761</v>
      </c>
      <c r="D123" s="34">
        <f>SUM(D124:D139)</f>
        <v>5761</v>
      </c>
      <c r="E123" s="34">
        <f t="shared" ref="E123:AA123" si="146">SUM(E124:E139)</f>
        <v>0</v>
      </c>
      <c r="F123" s="34">
        <f t="shared" si="146"/>
        <v>5761</v>
      </c>
      <c r="G123" s="34">
        <f t="shared" si="146"/>
        <v>0</v>
      </c>
      <c r="H123" s="34">
        <f t="shared" si="146"/>
        <v>0</v>
      </c>
      <c r="I123" s="34"/>
      <c r="J123" s="34"/>
      <c r="K123" s="34"/>
      <c r="L123" s="34"/>
      <c r="M123" s="34"/>
      <c r="N123" s="34"/>
      <c r="O123" s="34"/>
      <c r="P123" s="34">
        <f t="shared" si="146"/>
        <v>4023</v>
      </c>
      <c r="Q123" s="34">
        <f t="shared" si="146"/>
        <v>4023</v>
      </c>
      <c r="R123" s="34">
        <f t="shared" si="146"/>
        <v>0</v>
      </c>
      <c r="S123" s="34">
        <f t="shared" si="146"/>
        <v>4023</v>
      </c>
      <c r="T123" s="34">
        <f t="shared" si="146"/>
        <v>0</v>
      </c>
      <c r="U123" s="34">
        <f t="shared" si="146"/>
        <v>0</v>
      </c>
      <c r="V123" s="34">
        <f t="shared" si="146"/>
        <v>0</v>
      </c>
      <c r="W123" s="34"/>
      <c r="X123" s="34">
        <f t="shared" si="146"/>
        <v>0</v>
      </c>
      <c r="Y123" s="34">
        <f t="shared" si="146"/>
        <v>0</v>
      </c>
      <c r="Z123" s="34">
        <f t="shared" si="146"/>
        <v>0</v>
      </c>
      <c r="AA123" s="34">
        <f t="shared" si="146"/>
        <v>0</v>
      </c>
      <c r="AB123" s="34"/>
      <c r="AC123" s="231">
        <f t="shared" ref="AC123:AC165" si="147">P123/C123*100</f>
        <v>69.831626453740668</v>
      </c>
      <c r="AD123" s="12">
        <v>0</v>
      </c>
      <c r="AE123" s="4">
        <v>0</v>
      </c>
      <c r="AF123">
        <v>16</v>
      </c>
      <c r="AG123">
        <v>7</v>
      </c>
    </row>
    <row r="124" spans="1:33" ht="36">
      <c r="A124" s="149" t="s">
        <v>30</v>
      </c>
      <c r="B124" s="150" t="s">
        <v>535</v>
      </c>
      <c r="C124" s="228">
        <f t="shared" ref="C124:C136" si="148">D124+J124</f>
        <v>751</v>
      </c>
      <c r="D124" s="36">
        <f t="shared" ref="D124:D136" si="149">SUM(E124:H124)</f>
        <v>751</v>
      </c>
      <c r="E124" s="36"/>
      <c r="F124" s="36">
        <v>751</v>
      </c>
      <c r="G124" s="36"/>
      <c r="H124" s="36"/>
      <c r="I124" s="36"/>
      <c r="J124" s="36"/>
      <c r="K124" s="35"/>
      <c r="L124" s="35"/>
      <c r="M124" s="35"/>
      <c r="N124" s="35"/>
      <c r="O124" s="35"/>
      <c r="P124" s="36">
        <f t="shared" ref="P124:P125" si="150">Q124+V124</f>
        <v>331</v>
      </c>
      <c r="Q124" s="36">
        <f t="shared" ref="Q124:Q125" si="151">SUM(R124:U124)</f>
        <v>331</v>
      </c>
      <c r="R124" s="4"/>
      <c r="S124" s="284">
        <v>331</v>
      </c>
      <c r="T124" s="4"/>
      <c r="U124" s="4"/>
      <c r="V124" s="4"/>
      <c r="W124" s="4"/>
      <c r="X124" s="4"/>
      <c r="Y124" s="217"/>
      <c r="Z124" s="4"/>
      <c r="AA124" s="4"/>
      <c r="AB124" s="4"/>
      <c r="AC124" s="231">
        <f t="shared" si="147"/>
        <v>44.074567243675098</v>
      </c>
      <c r="AD124" s="12" t="s">
        <v>267</v>
      </c>
      <c r="AE124" s="12" t="s">
        <v>718</v>
      </c>
      <c r="AF124">
        <v>1</v>
      </c>
      <c r="AG124">
        <v>1</v>
      </c>
    </row>
    <row r="125" spans="1:33" ht="36">
      <c r="A125" s="149" t="s">
        <v>34</v>
      </c>
      <c r="B125" s="150" t="s">
        <v>536</v>
      </c>
      <c r="C125" s="228">
        <f t="shared" si="148"/>
        <v>1429</v>
      </c>
      <c r="D125" s="36">
        <f t="shared" si="149"/>
        <v>1429</v>
      </c>
      <c r="E125" s="36"/>
      <c r="F125" s="36">
        <v>1429</v>
      </c>
      <c r="G125" s="36"/>
      <c r="H125" s="36"/>
      <c r="I125" s="36"/>
      <c r="J125" s="36"/>
      <c r="K125" s="35"/>
      <c r="L125" s="35"/>
      <c r="M125" s="35"/>
      <c r="N125" s="35"/>
      <c r="O125" s="35"/>
      <c r="P125" s="36">
        <f t="shared" si="150"/>
        <v>1429</v>
      </c>
      <c r="Q125" s="36">
        <f t="shared" si="151"/>
        <v>1429</v>
      </c>
      <c r="R125" s="36"/>
      <c r="S125" s="284">
        <v>1429</v>
      </c>
      <c r="T125" s="4"/>
      <c r="U125" s="4"/>
      <c r="V125" s="4"/>
      <c r="W125" s="4"/>
      <c r="X125" s="4"/>
      <c r="Y125" s="217"/>
      <c r="Z125" s="4"/>
      <c r="AA125" s="4"/>
      <c r="AB125" s="4"/>
      <c r="AC125" s="231">
        <f t="shared" si="147"/>
        <v>100</v>
      </c>
      <c r="AD125" s="12" t="s">
        <v>267</v>
      </c>
      <c r="AE125" s="12" t="s">
        <v>718</v>
      </c>
      <c r="AF125">
        <v>1</v>
      </c>
      <c r="AG125">
        <v>1</v>
      </c>
    </row>
    <row r="126" spans="1:33" ht="36">
      <c r="A126" s="149" t="s">
        <v>36</v>
      </c>
      <c r="B126" s="150" t="s">
        <v>537</v>
      </c>
      <c r="C126" s="228">
        <f t="shared" si="148"/>
        <v>0</v>
      </c>
      <c r="D126" s="36">
        <f t="shared" si="149"/>
        <v>0</v>
      </c>
      <c r="E126" s="36"/>
      <c r="F126" s="36">
        <v>0</v>
      </c>
      <c r="G126" s="36"/>
      <c r="H126" s="36"/>
      <c r="I126" s="36"/>
      <c r="J126" s="36"/>
      <c r="K126" s="35"/>
      <c r="L126" s="35"/>
      <c r="M126" s="35"/>
      <c r="N126" s="35"/>
      <c r="O126" s="35"/>
      <c r="P126" s="4"/>
      <c r="Q126" s="4"/>
      <c r="R126" s="4"/>
      <c r="S126" s="283"/>
      <c r="T126" s="4"/>
      <c r="U126" s="4"/>
      <c r="V126" s="4"/>
      <c r="W126" s="4"/>
      <c r="X126" s="4"/>
      <c r="Y126" s="217"/>
      <c r="Z126" s="4"/>
      <c r="AA126" s="4"/>
      <c r="AB126" s="4"/>
      <c r="AC126" s="231"/>
      <c r="AD126" s="12" t="s">
        <v>267</v>
      </c>
      <c r="AE126" s="12"/>
      <c r="AF126">
        <v>1</v>
      </c>
    </row>
    <row r="127" spans="1:33" ht="36">
      <c r="A127" s="149" t="s">
        <v>80</v>
      </c>
      <c r="B127" s="150" t="s">
        <v>538</v>
      </c>
      <c r="C127" s="228">
        <f t="shared" si="148"/>
        <v>0</v>
      </c>
      <c r="D127" s="36">
        <f t="shared" si="149"/>
        <v>0</v>
      </c>
      <c r="E127" s="36"/>
      <c r="F127" s="36">
        <v>0</v>
      </c>
      <c r="G127" s="36"/>
      <c r="H127" s="36"/>
      <c r="I127" s="36"/>
      <c r="J127" s="36"/>
      <c r="K127" s="35"/>
      <c r="L127" s="35"/>
      <c r="M127" s="35"/>
      <c r="N127" s="35"/>
      <c r="O127" s="35"/>
      <c r="P127" s="4"/>
      <c r="Q127" s="4"/>
      <c r="R127" s="4"/>
      <c r="S127" s="283"/>
      <c r="T127" s="4"/>
      <c r="U127" s="4"/>
      <c r="V127" s="4"/>
      <c r="W127" s="4"/>
      <c r="X127" s="4"/>
      <c r="Y127" s="217"/>
      <c r="Z127" s="4"/>
      <c r="AA127" s="4"/>
      <c r="AB127" s="4"/>
      <c r="AC127" s="231"/>
      <c r="AD127" s="12" t="s">
        <v>267</v>
      </c>
      <c r="AE127" s="12"/>
      <c r="AF127">
        <v>1</v>
      </c>
    </row>
    <row r="128" spans="1:33" ht="36">
      <c r="A128" s="149" t="s">
        <v>82</v>
      </c>
      <c r="B128" s="150" t="s">
        <v>539</v>
      </c>
      <c r="C128" s="228">
        <f t="shared" si="148"/>
        <v>547</v>
      </c>
      <c r="D128" s="36">
        <f t="shared" si="149"/>
        <v>547</v>
      </c>
      <c r="E128" s="36"/>
      <c r="F128" s="36">
        <v>547</v>
      </c>
      <c r="G128" s="36"/>
      <c r="H128" s="36"/>
      <c r="I128" s="36"/>
      <c r="J128" s="36"/>
      <c r="K128" s="35"/>
      <c r="L128" s="35"/>
      <c r="M128" s="35"/>
      <c r="N128" s="35"/>
      <c r="O128" s="35"/>
      <c r="P128" s="36">
        <f t="shared" ref="P128" si="152">Q128+V128</f>
        <v>0</v>
      </c>
      <c r="Q128" s="36">
        <f t="shared" ref="Q128" si="153">SUM(R128:U128)</f>
        <v>0</v>
      </c>
      <c r="R128" s="4"/>
      <c r="S128" s="285"/>
      <c r="T128" s="4"/>
      <c r="U128" s="4"/>
      <c r="V128" s="4"/>
      <c r="W128" s="4"/>
      <c r="X128" s="4"/>
      <c r="Y128" s="217"/>
      <c r="Z128" s="4"/>
      <c r="AA128" s="4"/>
      <c r="AB128" s="4"/>
      <c r="AC128" s="231">
        <f t="shared" si="147"/>
        <v>0</v>
      </c>
      <c r="AD128" s="12" t="s">
        <v>267</v>
      </c>
      <c r="AE128" s="12" t="s">
        <v>718</v>
      </c>
      <c r="AF128">
        <v>1</v>
      </c>
      <c r="AG128">
        <v>1</v>
      </c>
    </row>
    <row r="129" spans="1:35" ht="36">
      <c r="A129" s="149" t="s">
        <v>84</v>
      </c>
      <c r="B129" s="150" t="s">
        <v>540</v>
      </c>
      <c r="C129" s="228">
        <f t="shared" si="148"/>
        <v>1410</v>
      </c>
      <c r="D129" s="36">
        <f t="shared" si="149"/>
        <v>1410</v>
      </c>
      <c r="E129" s="36"/>
      <c r="F129" s="36">
        <v>1410</v>
      </c>
      <c r="G129" s="36"/>
      <c r="H129" s="36"/>
      <c r="I129" s="36"/>
      <c r="J129" s="36"/>
      <c r="K129" s="35"/>
      <c r="L129" s="35"/>
      <c r="M129" s="35"/>
      <c r="N129" s="35"/>
      <c r="O129" s="35"/>
      <c r="P129" s="36">
        <f>Q129+V129</f>
        <v>1410</v>
      </c>
      <c r="Q129" s="36">
        <f>SUM(R129:U129)</f>
        <v>1410</v>
      </c>
      <c r="R129" s="36"/>
      <c r="S129" s="284">
        <v>1410</v>
      </c>
      <c r="T129" s="4"/>
      <c r="U129" s="4"/>
      <c r="V129" s="4"/>
      <c r="W129" s="4"/>
      <c r="X129" s="4"/>
      <c r="Y129" s="217"/>
      <c r="Z129" s="4"/>
      <c r="AA129" s="4"/>
      <c r="AB129" s="4"/>
      <c r="AC129" s="231">
        <f t="shared" si="147"/>
        <v>100</v>
      </c>
      <c r="AD129" s="12" t="s">
        <v>267</v>
      </c>
      <c r="AE129" s="12" t="s">
        <v>718</v>
      </c>
      <c r="AF129">
        <v>1</v>
      </c>
      <c r="AG129">
        <v>1</v>
      </c>
      <c r="AI129">
        <v>4046</v>
      </c>
    </row>
    <row r="130" spans="1:35" ht="36">
      <c r="A130" s="149" t="s">
        <v>67</v>
      </c>
      <c r="B130" s="150" t="s">
        <v>541</v>
      </c>
      <c r="C130" s="228">
        <f t="shared" si="148"/>
        <v>1043</v>
      </c>
      <c r="D130" s="36">
        <f t="shared" si="149"/>
        <v>1043</v>
      </c>
      <c r="E130" s="36"/>
      <c r="F130" s="36">
        <v>1043</v>
      </c>
      <c r="G130" s="36"/>
      <c r="H130" s="36"/>
      <c r="I130" s="36"/>
      <c r="J130" s="36"/>
      <c r="K130" s="35"/>
      <c r="L130" s="35"/>
      <c r="M130" s="35"/>
      <c r="N130" s="35"/>
      <c r="O130" s="35"/>
      <c r="P130" s="36">
        <f>Q130+V130</f>
        <v>853</v>
      </c>
      <c r="Q130" s="36">
        <f>SUM(R130:U130)</f>
        <v>853</v>
      </c>
      <c r="R130" s="36"/>
      <c r="S130" s="284">
        <v>853</v>
      </c>
      <c r="T130" s="4"/>
      <c r="U130" s="4"/>
      <c r="V130" s="4"/>
      <c r="W130" s="4"/>
      <c r="X130" s="4"/>
      <c r="Y130" s="217"/>
      <c r="Z130" s="4"/>
      <c r="AA130" s="4"/>
      <c r="AB130" s="4"/>
      <c r="AC130" s="231">
        <f t="shared" si="147"/>
        <v>81.783317353787155</v>
      </c>
      <c r="AD130" s="12" t="s">
        <v>267</v>
      </c>
      <c r="AE130" s="12" t="s">
        <v>718</v>
      </c>
      <c r="AF130">
        <v>1</v>
      </c>
      <c r="AG130">
        <v>1</v>
      </c>
      <c r="AI130" s="57">
        <f>S228+S279+AI129</f>
        <v>5285</v>
      </c>
    </row>
    <row r="131" spans="1:35" ht="36">
      <c r="A131" s="149" t="s">
        <v>69</v>
      </c>
      <c r="B131" s="150" t="s">
        <v>542</v>
      </c>
      <c r="C131" s="227">
        <f t="shared" si="148"/>
        <v>0</v>
      </c>
      <c r="D131" s="39">
        <f t="shared" si="149"/>
        <v>0</v>
      </c>
      <c r="E131" s="35"/>
      <c r="F131" s="35">
        <v>0</v>
      </c>
      <c r="G131" s="35"/>
      <c r="H131" s="35"/>
      <c r="I131" s="35"/>
      <c r="J131" s="35"/>
      <c r="K131" s="35"/>
      <c r="L131" s="35"/>
      <c r="M131" s="35"/>
      <c r="N131" s="35"/>
      <c r="O131" s="35"/>
      <c r="P131" s="36"/>
      <c r="Q131" s="36"/>
      <c r="R131" s="36"/>
      <c r="S131" s="217"/>
      <c r="T131" s="4"/>
      <c r="U131" s="4"/>
      <c r="V131" s="4"/>
      <c r="W131" s="4"/>
      <c r="X131" s="4"/>
      <c r="Y131" s="217"/>
      <c r="Z131" s="4"/>
      <c r="AA131" s="4"/>
      <c r="AB131" s="4"/>
      <c r="AC131" s="231"/>
      <c r="AD131" s="12" t="s">
        <v>267</v>
      </c>
      <c r="AE131" s="12"/>
      <c r="AF131">
        <v>1</v>
      </c>
    </row>
    <row r="132" spans="1:35" ht="36">
      <c r="A132" s="149" t="s">
        <v>71</v>
      </c>
      <c r="B132" s="150" t="s">
        <v>110</v>
      </c>
      <c r="C132" s="227">
        <f t="shared" si="148"/>
        <v>0</v>
      </c>
      <c r="D132" s="39">
        <f t="shared" si="149"/>
        <v>0</v>
      </c>
      <c r="E132" s="35"/>
      <c r="F132" s="35">
        <v>0</v>
      </c>
      <c r="G132" s="35"/>
      <c r="H132" s="35"/>
      <c r="I132" s="35"/>
      <c r="J132" s="35"/>
      <c r="K132" s="35"/>
      <c r="L132" s="35"/>
      <c r="M132" s="35"/>
      <c r="N132" s="35"/>
      <c r="O132" s="35"/>
      <c r="P132" s="36"/>
      <c r="Q132" s="36"/>
      <c r="R132" s="36"/>
      <c r="S132" s="217"/>
      <c r="T132" s="4"/>
      <c r="U132" s="4"/>
      <c r="V132" s="4"/>
      <c r="W132" s="4"/>
      <c r="X132" s="4"/>
      <c r="Y132" s="217"/>
      <c r="Z132" s="4"/>
      <c r="AA132" s="4"/>
      <c r="AB132" s="4"/>
      <c r="AC132" s="231"/>
      <c r="AD132" s="12" t="s">
        <v>267</v>
      </c>
      <c r="AE132" s="12"/>
      <c r="AF132">
        <v>1</v>
      </c>
    </row>
    <row r="133" spans="1:35" ht="36">
      <c r="A133" s="149" t="s">
        <v>73</v>
      </c>
      <c r="B133" s="150" t="s">
        <v>543</v>
      </c>
      <c r="C133" s="227">
        <f t="shared" si="148"/>
        <v>0</v>
      </c>
      <c r="D133" s="39">
        <f t="shared" si="149"/>
        <v>0</v>
      </c>
      <c r="E133" s="35"/>
      <c r="F133" s="35">
        <v>0</v>
      </c>
      <c r="G133" s="35"/>
      <c r="H133" s="35"/>
      <c r="I133" s="35"/>
      <c r="J133" s="35"/>
      <c r="K133" s="35"/>
      <c r="L133" s="35"/>
      <c r="M133" s="35"/>
      <c r="N133" s="35"/>
      <c r="O133" s="35"/>
      <c r="P133" s="36"/>
      <c r="Q133" s="36"/>
      <c r="R133" s="36"/>
      <c r="S133" s="217"/>
      <c r="T133" s="4"/>
      <c r="U133" s="4"/>
      <c r="V133" s="4"/>
      <c r="W133" s="4"/>
      <c r="X133" s="4"/>
      <c r="Y133" s="217"/>
      <c r="Z133" s="4"/>
      <c r="AA133" s="4"/>
      <c r="AB133" s="4"/>
      <c r="AC133" s="231"/>
      <c r="AD133" s="12" t="s">
        <v>267</v>
      </c>
      <c r="AE133" s="12">
        <v>0</v>
      </c>
      <c r="AF133">
        <v>1</v>
      </c>
    </row>
    <row r="134" spans="1:35" ht="36">
      <c r="A134" s="149" t="s">
        <v>507</v>
      </c>
      <c r="B134" s="150" t="s">
        <v>544</v>
      </c>
      <c r="C134" s="228">
        <f t="shared" si="148"/>
        <v>294</v>
      </c>
      <c r="D134" s="36">
        <f t="shared" si="149"/>
        <v>294</v>
      </c>
      <c r="E134" s="36"/>
      <c r="F134" s="36">
        <v>294</v>
      </c>
      <c r="G134" s="36"/>
      <c r="H134" s="36"/>
      <c r="I134" s="36"/>
      <c r="J134" s="36"/>
      <c r="K134" s="36"/>
      <c r="L134" s="36"/>
      <c r="M134" s="35"/>
      <c r="N134" s="35"/>
      <c r="O134" s="35"/>
      <c r="P134" s="36"/>
      <c r="Q134" s="36"/>
      <c r="R134" s="36"/>
      <c r="S134" s="217"/>
      <c r="T134" s="4"/>
      <c r="U134" s="4"/>
      <c r="V134" s="4"/>
      <c r="W134" s="4"/>
      <c r="X134" s="4"/>
      <c r="Y134" s="217"/>
      <c r="Z134" s="4"/>
      <c r="AA134" s="4"/>
      <c r="AB134" s="4"/>
      <c r="AC134" s="231"/>
      <c r="AD134" s="12" t="s">
        <v>267</v>
      </c>
      <c r="AE134" s="12" t="s">
        <v>718</v>
      </c>
      <c r="AF134">
        <v>1</v>
      </c>
      <c r="AG134">
        <v>1</v>
      </c>
    </row>
    <row r="135" spans="1:35" ht="36">
      <c r="A135" s="149" t="s">
        <v>545</v>
      </c>
      <c r="B135" s="150" t="s">
        <v>546</v>
      </c>
      <c r="C135" s="228">
        <f t="shared" si="148"/>
        <v>0</v>
      </c>
      <c r="D135" s="36">
        <f t="shared" si="149"/>
        <v>0</v>
      </c>
      <c r="E135" s="36"/>
      <c r="F135" s="36">
        <v>0</v>
      </c>
      <c r="G135" s="36"/>
      <c r="H135" s="36"/>
      <c r="I135" s="36"/>
      <c r="J135" s="36"/>
      <c r="K135" s="36"/>
      <c r="L135" s="36"/>
      <c r="M135" s="35"/>
      <c r="N135" s="35"/>
      <c r="O135" s="35"/>
      <c r="P135" s="4"/>
      <c r="Q135" s="4"/>
      <c r="R135" s="4"/>
      <c r="S135" s="217"/>
      <c r="T135" s="4"/>
      <c r="U135" s="4"/>
      <c r="V135" s="4"/>
      <c r="W135" s="4"/>
      <c r="X135" s="4"/>
      <c r="Y135" s="217"/>
      <c r="Z135" s="4"/>
      <c r="AA135" s="4"/>
      <c r="AB135" s="4"/>
      <c r="AC135" s="231"/>
      <c r="AD135" s="12" t="s">
        <v>267</v>
      </c>
      <c r="AE135" s="12"/>
      <c r="AF135">
        <v>1</v>
      </c>
    </row>
    <row r="136" spans="1:35" ht="36">
      <c r="A136" s="149" t="s">
        <v>509</v>
      </c>
      <c r="B136" s="150" t="s">
        <v>547</v>
      </c>
      <c r="C136" s="228">
        <f t="shared" si="148"/>
        <v>287</v>
      </c>
      <c r="D136" s="36">
        <f t="shared" si="149"/>
        <v>287</v>
      </c>
      <c r="E136" s="36"/>
      <c r="F136" s="36">
        <v>287</v>
      </c>
      <c r="G136" s="36"/>
      <c r="H136" s="36"/>
      <c r="I136" s="36"/>
      <c r="J136" s="36"/>
      <c r="K136" s="36"/>
      <c r="L136" s="36"/>
      <c r="M136" s="35"/>
      <c r="N136" s="35"/>
      <c r="O136" s="35"/>
      <c r="P136" s="4"/>
      <c r="Q136" s="4"/>
      <c r="R136" s="4"/>
      <c r="S136" s="217"/>
      <c r="T136" s="4"/>
      <c r="U136" s="4"/>
      <c r="V136" s="4"/>
      <c r="W136" s="4"/>
      <c r="X136" s="4"/>
      <c r="Y136" s="217"/>
      <c r="Z136" s="4"/>
      <c r="AA136" s="4"/>
      <c r="AB136" s="4"/>
      <c r="AC136" s="231"/>
      <c r="AD136" s="12" t="s">
        <v>267</v>
      </c>
      <c r="AE136" s="12" t="s">
        <v>718</v>
      </c>
      <c r="AF136">
        <v>1</v>
      </c>
      <c r="AG136">
        <v>1</v>
      </c>
    </row>
    <row r="137" spans="1:35" ht="36">
      <c r="A137" s="149" t="s">
        <v>511</v>
      </c>
      <c r="B137" s="150" t="s">
        <v>548</v>
      </c>
      <c r="C137" s="150"/>
      <c r="D137" s="35">
        <v>0</v>
      </c>
      <c r="E137" s="35"/>
      <c r="F137" s="35">
        <v>0</v>
      </c>
      <c r="G137" s="35"/>
      <c r="H137" s="35"/>
      <c r="I137" s="35"/>
      <c r="J137" s="35"/>
      <c r="K137" s="35"/>
      <c r="L137" s="35"/>
      <c r="M137" s="35"/>
      <c r="N137" s="35"/>
      <c r="O137" s="35"/>
      <c r="P137" s="4"/>
      <c r="Q137" s="4"/>
      <c r="R137" s="4"/>
      <c r="S137" s="217"/>
      <c r="T137" s="4"/>
      <c r="U137" s="4"/>
      <c r="V137" s="4"/>
      <c r="W137" s="4"/>
      <c r="X137" s="4"/>
      <c r="Y137" s="217"/>
      <c r="Z137" s="4"/>
      <c r="AA137" s="4"/>
      <c r="AB137" s="4"/>
      <c r="AC137" s="231"/>
      <c r="AD137" s="12" t="s">
        <v>267</v>
      </c>
      <c r="AE137" s="4"/>
      <c r="AF137">
        <v>1</v>
      </c>
    </row>
    <row r="138" spans="1:35" ht="36">
      <c r="A138" s="149" t="s">
        <v>513</v>
      </c>
      <c r="B138" s="150" t="s">
        <v>549</v>
      </c>
      <c r="C138" s="150"/>
      <c r="D138" s="35">
        <v>0</v>
      </c>
      <c r="E138" s="35"/>
      <c r="F138" s="35">
        <v>0</v>
      </c>
      <c r="G138" s="35"/>
      <c r="H138" s="35"/>
      <c r="I138" s="35"/>
      <c r="J138" s="35"/>
      <c r="K138" s="35"/>
      <c r="L138" s="35"/>
      <c r="M138" s="35"/>
      <c r="N138" s="35"/>
      <c r="O138" s="35"/>
      <c r="P138" s="4"/>
      <c r="Q138" s="4"/>
      <c r="R138" s="4"/>
      <c r="S138" s="217"/>
      <c r="T138" s="4"/>
      <c r="U138" s="4"/>
      <c r="V138" s="4"/>
      <c r="W138" s="4"/>
      <c r="X138" s="4"/>
      <c r="Y138" s="217"/>
      <c r="Z138" s="4"/>
      <c r="AA138" s="4"/>
      <c r="AB138" s="4"/>
      <c r="AC138" s="231"/>
      <c r="AD138" s="12" t="s">
        <v>267</v>
      </c>
      <c r="AE138" s="4"/>
      <c r="AF138">
        <v>1</v>
      </c>
    </row>
    <row r="139" spans="1:35" ht="36">
      <c r="A139" s="149" t="s">
        <v>515</v>
      </c>
      <c r="B139" s="150" t="s">
        <v>550</v>
      </c>
      <c r="C139" s="150"/>
      <c r="D139" s="35">
        <v>0</v>
      </c>
      <c r="E139" s="35"/>
      <c r="F139" s="35">
        <v>0</v>
      </c>
      <c r="G139" s="35"/>
      <c r="H139" s="35"/>
      <c r="I139" s="35"/>
      <c r="J139" s="35"/>
      <c r="K139" s="35"/>
      <c r="L139" s="35"/>
      <c r="M139" s="35"/>
      <c r="N139" s="35"/>
      <c r="O139" s="35"/>
      <c r="P139" s="4"/>
      <c r="Q139" s="4"/>
      <c r="R139" s="4"/>
      <c r="S139" s="217"/>
      <c r="T139" s="4"/>
      <c r="U139" s="4"/>
      <c r="V139" s="4"/>
      <c r="W139" s="4"/>
      <c r="X139" s="4"/>
      <c r="Y139" s="217"/>
      <c r="Z139" s="4"/>
      <c r="AA139" s="4"/>
      <c r="AB139" s="4"/>
      <c r="AC139" s="231"/>
      <c r="AD139" s="12" t="s">
        <v>267</v>
      </c>
      <c r="AE139" s="4"/>
      <c r="AF139">
        <v>1</v>
      </c>
    </row>
    <row r="140" spans="1:35">
      <c r="A140" s="20" t="s">
        <v>551</v>
      </c>
      <c r="B140" s="141" t="s">
        <v>19</v>
      </c>
      <c r="C140" s="141"/>
      <c r="D140" s="34">
        <v>0</v>
      </c>
      <c r="E140" s="34">
        <v>0</v>
      </c>
      <c r="F140" s="34">
        <v>0</v>
      </c>
      <c r="G140" s="34">
        <v>0</v>
      </c>
      <c r="H140" s="34">
        <v>0</v>
      </c>
      <c r="I140" s="34"/>
      <c r="J140" s="34"/>
      <c r="K140" s="34"/>
      <c r="L140" s="34"/>
      <c r="M140" s="34"/>
      <c r="N140" s="34"/>
      <c r="O140" s="34"/>
      <c r="P140" s="4"/>
      <c r="Q140" s="4"/>
      <c r="R140" s="4"/>
      <c r="S140" s="217"/>
      <c r="T140" s="4"/>
      <c r="U140" s="4"/>
      <c r="V140" s="4"/>
      <c r="W140" s="4"/>
      <c r="X140" s="4"/>
      <c r="Y140" s="217"/>
      <c r="Z140" s="4"/>
      <c r="AA140" s="4"/>
      <c r="AB140" s="4"/>
      <c r="AC140" s="231"/>
      <c r="AD140" s="12">
        <v>0</v>
      </c>
      <c r="AE140" s="4">
        <v>0</v>
      </c>
      <c r="AF140">
        <v>2</v>
      </c>
      <c r="AG140">
        <v>0</v>
      </c>
    </row>
    <row r="141" spans="1:35" ht="54">
      <c r="A141" s="149" t="s">
        <v>30</v>
      </c>
      <c r="B141" s="150" t="s">
        <v>552</v>
      </c>
      <c r="C141" s="150"/>
      <c r="D141" s="35"/>
      <c r="E141" s="35"/>
      <c r="F141" s="35"/>
      <c r="G141" s="35"/>
      <c r="H141" s="35"/>
      <c r="I141" s="35"/>
      <c r="J141" s="35"/>
      <c r="K141" s="35"/>
      <c r="L141" s="35"/>
      <c r="M141" s="35"/>
      <c r="N141" s="35"/>
      <c r="O141" s="35"/>
      <c r="P141" s="4"/>
      <c r="Q141" s="4"/>
      <c r="R141" s="4"/>
      <c r="S141" s="217"/>
      <c r="T141" s="4"/>
      <c r="U141" s="4"/>
      <c r="V141" s="4"/>
      <c r="W141" s="4"/>
      <c r="X141" s="4"/>
      <c r="Y141" s="217"/>
      <c r="Z141" s="4"/>
      <c r="AA141" s="4"/>
      <c r="AB141" s="4"/>
      <c r="AC141" s="231"/>
      <c r="AD141" s="12" t="s">
        <v>266</v>
      </c>
      <c r="AE141" s="4"/>
      <c r="AF141">
        <v>1</v>
      </c>
    </row>
    <row r="142" spans="1:35" ht="54">
      <c r="A142" s="149" t="s">
        <v>34</v>
      </c>
      <c r="B142" s="150" t="s">
        <v>553</v>
      </c>
      <c r="C142" s="150"/>
      <c r="D142" s="35"/>
      <c r="E142" s="35"/>
      <c r="F142" s="35"/>
      <c r="G142" s="35"/>
      <c r="H142" s="35"/>
      <c r="I142" s="35"/>
      <c r="J142" s="35"/>
      <c r="K142" s="35"/>
      <c r="L142" s="35"/>
      <c r="M142" s="35"/>
      <c r="N142" s="35"/>
      <c r="O142" s="35"/>
      <c r="P142" s="4"/>
      <c r="Q142" s="4"/>
      <c r="R142" s="4"/>
      <c r="S142" s="217"/>
      <c r="T142" s="4"/>
      <c r="U142" s="4"/>
      <c r="V142" s="4"/>
      <c r="W142" s="4"/>
      <c r="X142" s="4"/>
      <c r="Y142" s="217"/>
      <c r="Z142" s="4"/>
      <c r="AA142" s="4"/>
      <c r="AB142" s="4"/>
      <c r="AC142" s="231"/>
      <c r="AD142" s="12" t="s">
        <v>266</v>
      </c>
      <c r="AE142" s="4"/>
      <c r="AF142">
        <v>1</v>
      </c>
    </row>
    <row r="143" spans="1:35">
      <c r="A143" s="20" t="s">
        <v>554</v>
      </c>
      <c r="B143" s="141" t="s">
        <v>20</v>
      </c>
      <c r="C143" s="141"/>
      <c r="D143" s="34">
        <v>0</v>
      </c>
      <c r="E143" s="34">
        <v>0</v>
      </c>
      <c r="F143" s="34">
        <v>0</v>
      </c>
      <c r="G143" s="34">
        <v>0</v>
      </c>
      <c r="H143" s="34">
        <v>0</v>
      </c>
      <c r="I143" s="34"/>
      <c r="J143" s="34"/>
      <c r="K143" s="34"/>
      <c r="L143" s="34"/>
      <c r="M143" s="34"/>
      <c r="N143" s="34"/>
      <c r="O143" s="34"/>
      <c r="P143" s="4"/>
      <c r="Q143" s="4"/>
      <c r="R143" s="4"/>
      <c r="S143" s="217"/>
      <c r="T143" s="4"/>
      <c r="U143" s="4"/>
      <c r="V143" s="4"/>
      <c r="W143" s="4"/>
      <c r="X143" s="4"/>
      <c r="Y143" s="217"/>
      <c r="Z143" s="4"/>
      <c r="AA143" s="4"/>
      <c r="AB143" s="4"/>
      <c r="AC143" s="231"/>
      <c r="AD143" s="12">
        <v>0</v>
      </c>
      <c r="AE143" s="4">
        <v>0</v>
      </c>
      <c r="AF143">
        <v>5</v>
      </c>
      <c r="AG143">
        <v>0</v>
      </c>
    </row>
    <row r="144" spans="1:35" ht="36">
      <c r="A144" s="149" t="s">
        <v>30</v>
      </c>
      <c r="B144" s="150" t="s">
        <v>555</v>
      </c>
      <c r="C144" s="150"/>
      <c r="D144" s="35"/>
      <c r="E144" s="35"/>
      <c r="F144" s="35"/>
      <c r="G144" s="35"/>
      <c r="H144" s="35"/>
      <c r="I144" s="35"/>
      <c r="J144" s="35"/>
      <c r="K144" s="35"/>
      <c r="L144" s="35"/>
      <c r="M144" s="35"/>
      <c r="N144" s="35"/>
      <c r="O144" s="35"/>
      <c r="P144" s="4"/>
      <c r="Q144" s="4"/>
      <c r="R144" s="4"/>
      <c r="S144" s="217"/>
      <c r="T144" s="4"/>
      <c r="U144" s="4"/>
      <c r="V144" s="4"/>
      <c r="W144" s="4"/>
      <c r="X144" s="4"/>
      <c r="Y144" s="217"/>
      <c r="Z144" s="4"/>
      <c r="AA144" s="4"/>
      <c r="AB144" s="4"/>
      <c r="AC144" s="231"/>
      <c r="AD144" s="12" t="s">
        <v>268</v>
      </c>
      <c r="AE144" s="4"/>
      <c r="AF144">
        <v>1</v>
      </c>
    </row>
    <row r="145" spans="1:33" ht="36">
      <c r="A145" s="149" t="s">
        <v>34</v>
      </c>
      <c r="B145" s="150" t="s">
        <v>556</v>
      </c>
      <c r="C145" s="150"/>
      <c r="D145" s="35"/>
      <c r="E145" s="35"/>
      <c r="F145" s="35"/>
      <c r="G145" s="35"/>
      <c r="H145" s="35"/>
      <c r="I145" s="35"/>
      <c r="J145" s="35"/>
      <c r="K145" s="35"/>
      <c r="L145" s="35"/>
      <c r="M145" s="35"/>
      <c r="N145" s="35"/>
      <c r="O145" s="35"/>
      <c r="P145" s="4"/>
      <c r="Q145" s="4"/>
      <c r="R145" s="4"/>
      <c r="S145" s="217"/>
      <c r="T145" s="4"/>
      <c r="U145" s="4"/>
      <c r="V145" s="4"/>
      <c r="W145" s="4"/>
      <c r="X145" s="4"/>
      <c r="Y145" s="217"/>
      <c r="Z145" s="4"/>
      <c r="AA145" s="4"/>
      <c r="AB145" s="4"/>
      <c r="AC145" s="231"/>
      <c r="AD145" s="12" t="s">
        <v>268</v>
      </c>
      <c r="AE145" s="4"/>
      <c r="AF145">
        <v>1</v>
      </c>
    </row>
    <row r="146" spans="1:33" ht="36">
      <c r="A146" s="149" t="s">
        <v>36</v>
      </c>
      <c r="B146" s="150" t="s">
        <v>557</v>
      </c>
      <c r="C146" s="150"/>
      <c r="D146" s="35"/>
      <c r="E146" s="35"/>
      <c r="F146" s="35"/>
      <c r="G146" s="35"/>
      <c r="H146" s="35"/>
      <c r="I146" s="35"/>
      <c r="J146" s="35"/>
      <c r="K146" s="35"/>
      <c r="L146" s="35"/>
      <c r="M146" s="35"/>
      <c r="N146" s="35"/>
      <c r="O146" s="35"/>
      <c r="P146" s="4"/>
      <c r="Q146" s="4"/>
      <c r="R146" s="4"/>
      <c r="S146" s="217"/>
      <c r="T146" s="4"/>
      <c r="U146" s="4"/>
      <c r="V146" s="4"/>
      <c r="W146" s="4"/>
      <c r="X146" s="4"/>
      <c r="Y146" s="217"/>
      <c r="Z146" s="4"/>
      <c r="AA146" s="4"/>
      <c r="AB146" s="4"/>
      <c r="AC146" s="231"/>
      <c r="AD146" s="12" t="s">
        <v>268</v>
      </c>
      <c r="AE146" s="4"/>
      <c r="AF146">
        <v>1</v>
      </c>
    </row>
    <row r="147" spans="1:33" ht="36">
      <c r="A147" s="149" t="s">
        <v>80</v>
      </c>
      <c r="B147" s="150" t="s">
        <v>558</v>
      </c>
      <c r="C147" s="150"/>
      <c r="D147" s="35"/>
      <c r="E147" s="35"/>
      <c r="F147" s="35"/>
      <c r="G147" s="35"/>
      <c r="H147" s="35"/>
      <c r="I147" s="35"/>
      <c r="J147" s="35"/>
      <c r="K147" s="35"/>
      <c r="L147" s="35"/>
      <c r="M147" s="35"/>
      <c r="N147" s="35"/>
      <c r="O147" s="35"/>
      <c r="P147" s="4"/>
      <c r="Q147" s="4"/>
      <c r="R147" s="4"/>
      <c r="S147" s="217"/>
      <c r="T147" s="4"/>
      <c r="U147" s="4"/>
      <c r="V147" s="4"/>
      <c r="W147" s="4"/>
      <c r="X147" s="4"/>
      <c r="Y147" s="217"/>
      <c r="Z147" s="4"/>
      <c r="AA147" s="4"/>
      <c r="AB147" s="4"/>
      <c r="AC147" s="231"/>
      <c r="AD147" s="12" t="s">
        <v>268</v>
      </c>
      <c r="AE147" s="4"/>
      <c r="AF147">
        <v>1</v>
      </c>
    </row>
    <row r="148" spans="1:33" ht="36">
      <c r="A148" s="149" t="s">
        <v>82</v>
      </c>
      <c r="B148" s="150" t="s">
        <v>559</v>
      </c>
      <c r="C148" s="150"/>
      <c r="D148" s="35"/>
      <c r="E148" s="35"/>
      <c r="F148" s="35"/>
      <c r="G148" s="35"/>
      <c r="H148" s="35"/>
      <c r="I148" s="35"/>
      <c r="J148" s="35"/>
      <c r="K148" s="35"/>
      <c r="L148" s="35"/>
      <c r="M148" s="35"/>
      <c r="N148" s="35"/>
      <c r="O148" s="35"/>
      <c r="P148" s="4"/>
      <c r="Q148" s="4"/>
      <c r="R148" s="4"/>
      <c r="S148" s="217"/>
      <c r="T148" s="4"/>
      <c r="U148" s="4"/>
      <c r="V148" s="4"/>
      <c r="W148" s="4"/>
      <c r="X148" s="4"/>
      <c r="Y148" s="217"/>
      <c r="Z148" s="4"/>
      <c r="AA148" s="4"/>
      <c r="AB148" s="4"/>
      <c r="AC148" s="231"/>
      <c r="AD148" s="12" t="s">
        <v>268</v>
      </c>
      <c r="AE148" s="4"/>
      <c r="AF148">
        <v>1</v>
      </c>
    </row>
    <row r="149" spans="1:33">
      <c r="A149" s="20" t="s">
        <v>560</v>
      </c>
      <c r="B149" s="141" t="s">
        <v>395</v>
      </c>
      <c r="C149" s="141"/>
      <c r="D149" s="34">
        <v>0</v>
      </c>
      <c r="E149" s="34">
        <v>0</v>
      </c>
      <c r="F149" s="34">
        <v>0</v>
      </c>
      <c r="G149" s="34">
        <v>0</v>
      </c>
      <c r="H149" s="34">
        <v>0</v>
      </c>
      <c r="I149" s="34"/>
      <c r="J149" s="34"/>
      <c r="K149" s="34"/>
      <c r="L149" s="34"/>
      <c r="M149" s="34"/>
      <c r="N149" s="34"/>
      <c r="O149" s="34"/>
      <c r="P149" s="4"/>
      <c r="Q149" s="4"/>
      <c r="R149" s="4"/>
      <c r="S149" s="217"/>
      <c r="T149" s="4"/>
      <c r="U149" s="4"/>
      <c r="V149" s="4"/>
      <c r="W149" s="4"/>
      <c r="X149" s="4"/>
      <c r="Y149" s="217"/>
      <c r="Z149" s="4"/>
      <c r="AA149" s="4"/>
      <c r="AB149" s="4"/>
      <c r="AC149" s="231"/>
      <c r="AD149" s="12">
        <v>0</v>
      </c>
      <c r="AE149" s="4">
        <v>0</v>
      </c>
      <c r="AF149">
        <v>3</v>
      </c>
      <c r="AG149">
        <v>0</v>
      </c>
    </row>
    <row r="150" spans="1:33" ht="36">
      <c r="A150" s="152" t="s">
        <v>30</v>
      </c>
      <c r="B150" s="150" t="s">
        <v>561</v>
      </c>
      <c r="C150" s="150"/>
      <c r="D150" s="35"/>
      <c r="E150" s="35"/>
      <c r="F150" s="35"/>
      <c r="G150" s="35"/>
      <c r="H150" s="35"/>
      <c r="I150" s="35"/>
      <c r="J150" s="35"/>
      <c r="K150" s="35"/>
      <c r="L150" s="35"/>
      <c r="M150" s="35"/>
      <c r="N150" s="35"/>
      <c r="O150" s="35"/>
      <c r="P150" s="4"/>
      <c r="Q150" s="4"/>
      <c r="R150" s="4"/>
      <c r="S150" s="217"/>
      <c r="T150" s="4"/>
      <c r="U150" s="4"/>
      <c r="V150" s="4"/>
      <c r="W150" s="4"/>
      <c r="X150" s="4"/>
      <c r="Y150" s="217"/>
      <c r="Z150" s="4"/>
      <c r="AA150" s="4"/>
      <c r="AB150" s="4"/>
      <c r="AC150" s="231"/>
      <c r="AD150" s="12" t="s">
        <v>719</v>
      </c>
      <c r="AE150" s="4"/>
      <c r="AF150">
        <v>1</v>
      </c>
    </row>
    <row r="151" spans="1:33" ht="36">
      <c r="A151" s="149" t="s">
        <v>34</v>
      </c>
      <c r="B151" s="150" t="s">
        <v>562</v>
      </c>
      <c r="C151" s="150"/>
      <c r="D151" s="35"/>
      <c r="E151" s="35"/>
      <c r="F151" s="35"/>
      <c r="G151" s="35"/>
      <c r="H151" s="35"/>
      <c r="I151" s="35"/>
      <c r="J151" s="35"/>
      <c r="K151" s="35"/>
      <c r="L151" s="35"/>
      <c r="M151" s="35"/>
      <c r="N151" s="35"/>
      <c r="O151" s="35"/>
      <c r="P151" s="4"/>
      <c r="Q151" s="4"/>
      <c r="R151" s="4"/>
      <c r="S151" s="217"/>
      <c r="T151" s="4"/>
      <c r="U151" s="4"/>
      <c r="V151" s="4"/>
      <c r="W151" s="4"/>
      <c r="X151" s="4"/>
      <c r="Y151" s="217"/>
      <c r="Z151" s="4"/>
      <c r="AA151" s="4"/>
      <c r="AB151" s="4"/>
      <c r="AC151" s="231"/>
      <c r="AD151" s="12" t="s">
        <v>719</v>
      </c>
      <c r="AE151" s="4"/>
      <c r="AF151">
        <v>1</v>
      </c>
    </row>
    <row r="152" spans="1:33" ht="36">
      <c r="A152" s="152" t="s">
        <v>36</v>
      </c>
      <c r="B152" s="150" t="s">
        <v>563</v>
      </c>
      <c r="C152" s="150"/>
      <c r="D152" s="35"/>
      <c r="E152" s="35"/>
      <c r="F152" s="35"/>
      <c r="G152" s="35"/>
      <c r="H152" s="35"/>
      <c r="I152" s="35"/>
      <c r="J152" s="35"/>
      <c r="K152" s="35"/>
      <c r="L152" s="35"/>
      <c r="M152" s="35"/>
      <c r="N152" s="35"/>
      <c r="O152" s="35"/>
      <c r="P152" s="4"/>
      <c r="Q152" s="4"/>
      <c r="R152" s="4"/>
      <c r="S152" s="217"/>
      <c r="T152" s="4"/>
      <c r="U152" s="4"/>
      <c r="V152" s="4"/>
      <c r="W152" s="4"/>
      <c r="X152" s="4"/>
      <c r="Y152" s="217"/>
      <c r="Z152" s="4"/>
      <c r="AA152" s="4"/>
      <c r="AB152" s="4"/>
      <c r="AC152" s="231"/>
      <c r="AD152" s="12" t="s">
        <v>719</v>
      </c>
      <c r="AE152" s="4"/>
      <c r="AF152">
        <v>1</v>
      </c>
    </row>
    <row r="153" spans="1:33">
      <c r="A153" s="144" t="s">
        <v>34</v>
      </c>
      <c r="B153" s="132" t="s">
        <v>477</v>
      </c>
      <c r="C153" s="132"/>
      <c r="D153" s="34">
        <v>0</v>
      </c>
      <c r="E153" s="34">
        <v>0</v>
      </c>
      <c r="F153" s="34">
        <v>0</v>
      </c>
      <c r="G153" s="34">
        <v>0</v>
      </c>
      <c r="H153" s="34">
        <v>0</v>
      </c>
      <c r="I153" s="34"/>
      <c r="J153" s="34"/>
      <c r="K153" s="34"/>
      <c r="L153" s="34"/>
      <c r="M153" s="34"/>
      <c r="N153" s="34"/>
      <c r="O153" s="34"/>
      <c r="P153" s="4"/>
      <c r="Q153" s="4"/>
      <c r="R153" s="4"/>
      <c r="S153" s="217"/>
      <c r="T153" s="4"/>
      <c r="U153" s="4"/>
      <c r="V153" s="4"/>
      <c r="W153" s="4"/>
      <c r="X153" s="4"/>
      <c r="Y153" s="217"/>
      <c r="Z153" s="4"/>
      <c r="AA153" s="4"/>
      <c r="AB153" s="4"/>
      <c r="AC153" s="231"/>
      <c r="AD153" s="12">
        <v>0</v>
      </c>
      <c r="AE153" s="4">
        <v>0</v>
      </c>
      <c r="AF153">
        <v>6</v>
      </c>
      <c r="AG153">
        <v>0</v>
      </c>
    </row>
    <row r="154" spans="1:33">
      <c r="A154" s="145" t="s">
        <v>52</v>
      </c>
      <c r="B154" s="146" t="s">
        <v>32</v>
      </c>
      <c r="C154" s="146"/>
      <c r="D154" s="38">
        <v>0</v>
      </c>
      <c r="E154" s="38">
        <v>0</v>
      </c>
      <c r="F154" s="38">
        <v>0</v>
      </c>
      <c r="G154" s="38">
        <v>0</v>
      </c>
      <c r="H154" s="38">
        <v>0</v>
      </c>
      <c r="I154" s="38"/>
      <c r="J154" s="38"/>
      <c r="K154" s="38"/>
      <c r="L154" s="38"/>
      <c r="M154" s="38"/>
      <c r="N154" s="38"/>
      <c r="O154" s="38"/>
      <c r="P154" s="4"/>
      <c r="Q154" s="4"/>
      <c r="R154" s="4"/>
      <c r="S154" s="217"/>
      <c r="T154" s="4"/>
      <c r="U154" s="4"/>
      <c r="V154" s="4"/>
      <c r="W154" s="4"/>
      <c r="X154" s="4"/>
      <c r="Y154" s="217"/>
      <c r="Z154" s="4"/>
      <c r="AA154" s="4"/>
      <c r="AB154" s="4"/>
      <c r="AC154" s="231"/>
      <c r="AD154" s="12">
        <v>0</v>
      </c>
      <c r="AE154" s="4">
        <v>0</v>
      </c>
      <c r="AF154">
        <v>3</v>
      </c>
      <c r="AG154">
        <v>0</v>
      </c>
    </row>
    <row r="155" spans="1:33" ht="54">
      <c r="A155" s="76">
        <v>1</v>
      </c>
      <c r="B155" s="143" t="s">
        <v>59</v>
      </c>
      <c r="C155" s="143"/>
      <c r="D155" s="35">
        <v>0</v>
      </c>
      <c r="E155" s="35"/>
      <c r="F155" s="35"/>
      <c r="G155" s="35"/>
      <c r="H155" s="35"/>
      <c r="I155" s="35"/>
      <c r="J155" s="35"/>
      <c r="K155" s="35"/>
      <c r="L155" s="35"/>
      <c r="M155" s="35"/>
      <c r="N155" s="35"/>
      <c r="O155" s="35"/>
      <c r="P155" s="4"/>
      <c r="Q155" s="4"/>
      <c r="R155" s="4"/>
      <c r="S155" s="217"/>
      <c r="T155" s="4"/>
      <c r="U155" s="4"/>
      <c r="V155" s="4"/>
      <c r="W155" s="4"/>
      <c r="X155" s="4"/>
      <c r="Y155" s="217"/>
      <c r="Z155" s="4"/>
      <c r="AA155" s="4"/>
      <c r="AB155" s="4"/>
      <c r="AC155" s="231"/>
      <c r="AD155" s="12" t="s">
        <v>259</v>
      </c>
      <c r="AE155" s="4"/>
      <c r="AF155">
        <v>1</v>
      </c>
    </row>
    <row r="156" spans="1:33" ht="54">
      <c r="A156" s="76">
        <v>2</v>
      </c>
      <c r="B156" s="143" t="s">
        <v>93</v>
      </c>
      <c r="C156" s="143"/>
      <c r="D156" s="35">
        <v>0</v>
      </c>
      <c r="E156" s="35"/>
      <c r="F156" s="35"/>
      <c r="G156" s="35"/>
      <c r="H156" s="35"/>
      <c r="I156" s="35"/>
      <c r="J156" s="35"/>
      <c r="K156" s="35"/>
      <c r="L156" s="35"/>
      <c r="M156" s="35"/>
      <c r="N156" s="35"/>
      <c r="O156" s="35"/>
      <c r="P156" s="4"/>
      <c r="Q156" s="4"/>
      <c r="R156" s="4"/>
      <c r="S156" s="217"/>
      <c r="T156" s="4"/>
      <c r="U156" s="4"/>
      <c r="V156" s="4"/>
      <c r="W156" s="4"/>
      <c r="X156" s="4"/>
      <c r="Y156" s="217"/>
      <c r="Z156" s="4"/>
      <c r="AA156" s="4"/>
      <c r="AB156" s="4"/>
      <c r="AC156" s="231"/>
      <c r="AD156" s="12" t="s">
        <v>720</v>
      </c>
      <c r="AE156" s="4"/>
      <c r="AF156">
        <v>1</v>
      </c>
    </row>
    <row r="157" spans="1:33" ht="54">
      <c r="A157" s="147">
        <v>3</v>
      </c>
      <c r="B157" s="153" t="s">
        <v>60</v>
      </c>
      <c r="C157" s="153"/>
      <c r="D157" s="35">
        <v>0</v>
      </c>
      <c r="E157" s="35"/>
      <c r="F157" s="35"/>
      <c r="G157" s="35"/>
      <c r="H157" s="35"/>
      <c r="I157" s="35"/>
      <c r="J157" s="35"/>
      <c r="K157" s="35"/>
      <c r="L157" s="35"/>
      <c r="M157" s="35"/>
      <c r="N157" s="35"/>
      <c r="O157" s="35"/>
      <c r="P157" s="4"/>
      <c r="Q157" s="4"/>
      <c r="R157" s="4"/>
      <c r="S157" s="217"/>
      <c r="T157" s="4"/>
      <c r="U157" s="4"/>
      <c r="V157" s="4"/>
      <c r="W157" s="4"/>
      <c r="X157" s="4"/>
      <c r="Y157" s="217"/>
      <c r="Z157" s="4"/>
      <c r="AA157" s="4"/>
      <c r="AB157" s="4"/>
      <c r="AC157" s="231"/>
      <c r="AD157" s="12" t="s">
        <v>259</v>
      </c>
      <c r="AE157" s="4"/>
      <c r="AF157">
        <v>1</v>
      </c>
    </row>
    <row r="158" spans="1:33">
      <c r="A158" s="145" t="s">
        <v>46</v>
      </c>
      <c r="B158" s="146" t="s">
        <v>33</v>
      </c>
      <c r="C158" s="146"/>
      <c r="D158" s="38">
        <v>0</v>
      </c>
      <c r="E158" s="38">
        <v>0</v>
      </c>
      <c r="F158" s="38">
        <v>0</v>
      </c>
      <c r="G158" s="38">
        <v>0</v>
      </c>
      <c r="H158" s="38">
        <v>0</v>
      </c>
      <c r="I158" s="38"/>
      <c r="J158" s="38"/>
      <c r="K158" s="38"/>
      <c r="L158" s="38"/>
      <c r="M158" s="38"/>
      <c r="N158" s="38"/>
      <c r="O158" s="38"/>
      <c r="P158" s="4"/>
      <c r="Q158" s="4"/>
      <c r="R158" s="4"/>
      <c r="S158" s="217"/>
      <c r="T158" s="4"/>
      <c r="U158" s="4"/>
      <c r="V158" s="4"/>
      <c r="W158" s="4"/>
      <c r="X158" s="4"/>
      <c r="Y158" s="217"/>
      <c r="Z158" s="4"/>
      <c r="AA158" s="4"/>
      <c r="AB158" s="4"/>
      <c r="AC158" s="231"/>
      <c r="AD158" s="12">
        <v>0</v>
      </c>
      <c r="AE158" s="4">
        <v>0</v>
      </c>
      <c r="AF158">
        <v>3</v>
      </c>
      <c r="AG158">
        <v>0</v>
      </c>
    </row>
    <row r="159" spans="1:33">
      <c r="A159" s="140">
        <v>1</v>
      </c>
      <c r="B159" s="141" t="s">
        <v>94</v>
      </c>
      <c r="C159" s="141"/>
      <c r="D159" s="34">
        <v>0</v>
      </c>
      <c r="E159" s="34">
        <v>0</v>
      </c>
      <c r="F159" s="34">
        <v>0</v>
      </c>
      <c r="G159" s="34">
        <v>0</v>
      </c>
      <c r="H159" s="34">
        <v>0</v>
      </c>
      <c r="I159" s="34"/>
      <c r="J159" s="34"/>
      <c r="K159" s="34"/>
      <c r="L159" s="34"/>
      <c r="M159" s="34"/>
      <c r="N159" s="34"/>
      <c r="O159" s="34"/>
      <c r="P159" s="4"/>
      <c r="Q159" s="4"/>
      <c r="R159" s="4"/>
      <c r="S159" s="217"/>
      <c r="T159" s="4"/>
      <c r="U159" s="4"/>
      <c r="V159" s="4"/>
      <c r="W159" s="4"/>
      <c r="X159" s="4"/>
      <c r="Y159" s="217"/>
      <c r="Z159" s="4"/>
      <c r="AA159" s="4"/>
      <c r="AB159" s="4"/>
      <c r="AC159" s="231"/>
      <c r="AD159" s="12">
        <v>0</v>
      </c>
      <c r="AE159" s="4">
        <v>0</v>
      </c>
      <c r="AF159">
        <v>3</v>
      </c>
      <c r="AG159">
        <v>0</v>
      </c>
    </row>
    <row r="160" spans="1:33">
      <c r="A160" s="140" t="s">
        <v>331</v>
      </c>
      <c r="B160" s="141" t="s">
        <v>15</v>
      </c>
      <c r="C160" s="141"/>
      <c r="D160" s="34">
        <v>0</v>
      </c>
      <c r="E160" s="34">
        <v>0</v>
      </c>
      <c r="F160" s="34">
        <v>0</v>
      </c>
      <c r="G160" s="34">
        <v>0</v>
      </c>
      <c r="H160" s="34">
        <v>0</v>
      </c>
      <c r="I160" s="34"/>
      <c r="J160" s="34"/>
      <c r="K160" s="34"/>
      <c r="L160" s="34"/>
      <c r="M160" s="34"/>
      <c r="N160" s="34"/>
      <c r="O160" s="34"/>
      <c r="P160" s="4"/>
      <c r="Q160" s="4"/>
      <c r="R160" s="4"/>
      <c r="S160" s="217"/>
      <c r="T160" s="4"/>
      <c r="U160" s="4"/>
      <c r="V160" s="4"/>
      <c r="W160" s="4"/>
      <c r="X160" s="4"/>
      <c r="Y160" s="217"/>
      <c r="Z160" s="4"/>
      <c r="AA160" s="4"/>
      <c r="AB160" s="4"/>
      <c r="AC160" s="231"/>
      <c r="AD160" s="12">
        <v>0</v>
      </c>
      <c r="AE160" s="4">
        <v>0</v>
      </c>
      <c r="AF160">
        <v>2</v>
      </c>
      <c r="AG160">
        <v>0</v>
      </c>
    </row>
    <row r="161" spans="1:33" ht="36">
      <c r="A161" s="149" t="s">
        <v>30</v>
      </c>
      <c r="B161" s="150" t="s">
        <v>125</v>
      </c>
      <c r="C161" s="150"/>
      <c r="D161" s="35"/>
      <c r="E161" s="35"/>
      <c r="F161" s="35"/>
      <c r="G161" s="35"/>
      <c r="H161" s="35"/>
      <c r="I161" s="35"/>
      <c r="J161" s="35"/>
      <c r="K161" s="35"/>
      <c r="L161" s="35"/>
      <c r="M161" s="35"/>
      <c r="N161" s="35"/>
      <c r="O161" s="35"/>
      <c r="P161" s="4"/>
      <c r="Q161" s="4"/>
      <c r="R161" s="4"/>
      <c r="S161" s="217"/>
      <c r="T161" s="4"/>
      <c r="U161" s="4"/>
      <c r="V161" s="4"/>
      <c r="W161" s="4"/>
      <c r="X161" s="4"/>
      <c r="Y161" s="217"/>
      <c r="Z161" s="4"/>
      <c r="AA161" s="4"/>
      <c r="AB161" s="4"/>
      <c r="AC161" s="231"/>
      <c r="AD161" s="12" t="s">
        <v>265</v>
      </c>
      <c r="AE161" s="4">
        <v>0</v>
      </c>
      <c r="AF161">
        <v>1</v>
      </c>
    </row>
    <row r="162" spans="1:33" ht="36">
      <c r="A162" s="149" t="s">
        <v>34</v>
      </c>
      <c r="B162" s="150" t="s">
        <v>126</v>
      </c>
      <c r="C162" s="150"/>
      <c r="D162" s="35"/>
      <c r="E162" s="35"/>
      <c r="F162" s="35"/>
      <c r="G162" s="35"/>
      <c r="H162" s="35"/>
      <c r="I162" s="35"/>
      <c r="J162" s="35"/>
      <c r="K162" s="35"/>
      <c r="L162" s="35"/>
      <c r="M162" s="35"/>
      <c r="N162" s="35"/>
      <c r="O162" s="35"/>
      <c r="P162" s="4"/>
      <c r="Q162" s="4"/>
      <c r="R162" s="4"/>
      <c r="S162" s="217"/>
      <c r="T162" s="4"/>
      <c r="U162" s="4"/>
      <c r="V162" s="4"/>
      <c r="W162" s="4"/>
      <c r="X162" s="4"/>
      <c r="Y162" s="217"/>
      <c r="Z162" s="4"/>
      <c r="AA162" s="4"/>
      <c r="AB162" s="4"/>
      <c r="AC162" s="231"/>
      <c r="AD162" s="12" t="s">
        <v>265</v>
      </c>
      <c r="AE162" s="4"/>
      <c r="AF162">
        <v>1</v>
      </c>
    </row>
    <row r="163" spans="1:33">
      <c r="A163" s="140" t="s">
        <v>332</v>
      </c>
      <c r="B163" s="141" t="s">
        <v>19</v>
      </c>
      <c r="C163" s="141"/>
      <c r="D163" s="34">
        <v>0</v>
      </c>
      <c r="E163" s="34">
        <v>0</v>
      </c>
      <c r="F163" s="34">
        <v>0</v>
      </c>
      <c r="G163" s="34">
        <v>0</v>
      </c>
      <c r="H163" s="34">
        <v>0</v>
      </c>
      <c r="I163" s="34"/>
      <c r="J163" s="34"/>
      <c r="K163" s="34"/>
      <c r="L163" s="34"/>
      <c r="M163" s="34"/>
      <c r="N163" s="34"/>
      <c r="O163" s="34"/>
      <c r="P163" s="4"/>
      <c r="Q163" s="4"/>
      <c r="R163" s="4"/>
      <c r="S163" s="217"/>
      <c r="T163" s="4"/>
      <c r="U163" s="4"/>
      <c r="V163" s="4"/>
      <c r="W163" s="4"/>
      <c r="X163" s="4"/>
      <c r="Y163" s="217"/>
      <c r="Z163" s="4"/>
      <c r="AA163" s="4"/>
      <c r="AB163" s="4"/>
      <c r="AC163" s="231"/>
      <c r="AD163" s="12"/>
      <c r="AE163" s="4">
        <v>0</v>
      </c>
      <c r="AF163">
        <v>1</v>
      </c>
      <c r="AG163">
        <v>0</v>
      </c>
    </row>
    <row r="164" spans="1:33" ht="54">
      <c r="A164" s="149"/>
      <c r="B164" s="150" t="s">
        <v>564</v>
      </c>
      <c r="C164" s="150"/>
      <c r="D164" s="35"/>
      <c r="E164" s="35"/>
      <c r="F164" s="35"/>
      <c r="G164" s="35"/>
      <c r="H164" s="35"/>
      <c r="I164" s="35"/>
      <c r="J164" s="35"/>
      <c r="K164" s="35"/>
      <c r="L164" s="35"/>
      <c r="M164" s="35"/>
      <c r="N164" s="35"/>
      <c r="O164" s="35"/>
      <c r="P164" s="4"/>
      <c r="Q164" s="4"/>
      <c r="R164" s="4"/>
      <c r="S164" s="217"/>
      <c r="T164" s="4"/>
      <c r="U164" s="4"/>
      <c r="V164" s="4"/>
      <c r="W164" s="4"/>
      <c r="X164" s="4"/>
      <c r="Y164" s="217"/>
      <c r="Z164" s="4"/>
      <c r="AA164" s="4"/>
      <c r="AB164" s="4"/>
      <c r="AC164" s="231"/>
      <c r="AD164" s="12" t="s">
        <v>266</v>
      </c>
      <c r="AE164" s="4"/>
      <c r="AF164">
        <v>1</v>
      </c>
    </row>
    <row r="165" spans="1:33">
      <c r="A165" s="131" t="s">
        <v>36</v>
      </c>
      <c r="B165" s="154" t="s">
        <v>478</v>
      </c>
      <c r="C165" s="34">
        <f>C166+C182</f>
        <v>20553</v>
      </c>
      <c r="D165" s="34">
        <f>D166+D182</f>
        <v>20553</v>
      </c>
      <c r="E165" s="34">
        <f t="shared" ref="E165:U165" si="154">E166+E182</f>
        <v>0</v>
      </c>
      <c r="F165" s="34">
        <f t="shared" si="154"/>
        <v>20553</v>
      </c>
      <c r="G165" s="34">
        <f t="shared" si="154"/>
        <v>0</v>
      </c>
      <c r="H165" s="34">
        <f t="shared" si="154"/>
        <v>0</v>
      </c>
      <c r="I165" s="34"/>
      <c r="J165" s="34"/>
      <c r="K165" s="34"/>
      <c r="L165" s="34"/>
      <c r="M165" s="34"/>
      <c r="N165" s="34"/>
      <c r="O165" s="34"/>
      <c r="P165" s="34">
        <f t="shared" si="154"/>
        <v>1045</v>
      </c>
      <c r="Q165" s="34">
        <f t="shared" ref="Q165:R165" si="155">Q166+Q182</f>
        <v>1045</v>
      </c>
      <c r="R165" s="34">
        <f t="shared" si="155"/>
        <v>0</v>
      </c>
      <c r="S165" s="34">
        <f t="shared" si="154"/>
        <v>1045</v>
      </c>
      <c r="T165" s="34">
        <f t="shared" si="154"/>
        <v>0</v>
      </c>
      <c r="U165" s="34">
        <f t="shared" si="154"/>
        <v>0</v>
      </c>
      <c r="V165" s="34"/>
      <c r="W165" s="34"/>
      <c r="X165" s="34"/>
      <c r="Y165" s="34"/>
      <c r="Z165" s="34"/>
      <c r="AA165" s="34"/>
      <c r="AB165" s="34"/>
      <c r="AC165" s="231">
        <f t="shared" si="147"/>
        <v>5.0844159003551788</v>
      </c>
      <c r="AD165" s="12">
        <v>0</v>
      </c>
      <c r="AE165" s="4">
        <v>0</v>
      </c>
      <c r="AF165">
        <v>52</v>
      </c>
      <c r="AG165">
        <v>15</v>
      </c>
    </row>
    <row r="166" spans="1:33">
      <c r="A166" s="145" t="s">
        <v>52</v>
      </c>
      <c r="B166" s="146" t="s">
        <v>32</v>
      </c>
      <c r="C166" s="146"/>
      <c r="D166" s="38">
        <v>0</v>
      </c>
      <c r="E166" s="38">
        <v>0</v>
      </c>
      <c r="F166" s="38">
        <v>0</v>
      </c>
      <c r="G166" s="38">
        <v>0</v>
      </c>
      <c r="H166" s="38">
        <v>0</v>
      </c>
      <c r="I166" s="38"/>
      <c r="J166" s="38"/>
      <c r="K166" s="38"/>
      <c r="L166" s="38"/>
      <c r="M166" s="38"/>
      <c r="N166" s="38"/>
      <c r="O166" s="38"/>
      <c r="P166" s="4"/>
      <c r="Q166" s="4"/>
      <c r="R166" s="4"/>
      <c r="S166" s="217"/>
      <c r="T166" s="4"/>
      <c r="U166" s="4"/>
      <c r="V166" s="4"/>
      <c r="W166" s="4"/>
      <c r="X166" s="4"/>
      <c r="Y166" s="217"/>
      <c r="Z166" s="4"/>
      <c r="AA166" s="4"/>
      <c r="AB166" s="4"/>
      <c r="AC166" s="231"/>
      <c r="AD166" s="12">
        <v>0</v>
      </c>
      <c r="AE166" s="4">
        <v>0</v>
      </c>
      <c r="AF166">
        <v>10</v>
      </c>
      <c r="AG166">
        <v>0</v>
      </c>
    </row>
    <row r="167" spans="1:33" ht="54">
      <c r="A167" s="147">
        <v>1</v>
      </c>
      <c r="B167" s="143" t="s">
        <v>90</v>
      </c>
      <c r="C167" s="143"/>
      <c r="D167" s="35">
        <v>0</v>
      </c>
      <c r="E167" s="35"/>
      <c r="F167" s="35"/>
      <c r="G167" s="35"/>
      <c r="H167" s="35"/>
      <c r="I167" s="35"/>
      <c r="J167" s="35"/>
      <c r="K167" s="35"/>
      <c r="L167" s="35"/>
      <c r="M167" s="35"/>
      <c r="N167" s="35"/>
      <c r="O167" s="35"/>
      <c r="P167" s="4"/>
      <c r="Q167" s="4"/>
      <c r="R167" s="4"/>
      <c r="S167" s="217"/>
      <c r="T167" s="4"/>
      <c r="U167" s="4"/>
      <c r="V167" s="4"/>
      <c r="W167" s="4"/>
      <c r="X167" s="4"/>
      <c r="Y167" s="217"/>
      <c r="Z167" s="4"/>
      <c r="AA167" s="4"/>
      <c r="AB167" s="4"/>
      <c r="AC167" s="231"/>
      <c r="AD167" s="12" t="s">
        <v>259</v>
      </c>
      <c r="AE167" s="4"/>
      <c r="AF167">
        <v>1</v>
      </c>
    </row>
    <row r="168" spans="1:33" ht="73.5" customHeight="1">
      <c r="A168" s="147">
        <v>2</v>
      </c>
      <c r="B168" s="143" t="s">
        <v>92</v>
      </c>
      <c r="C168" s="143"/>
      <c r="D168" s="35">
        <v>0</v>
      </c>
      <c r="E168" s="35"/>
      <c r="F168" s="35"/>
      <c r="G168" s="35"/>
      <c r="H168" s="35"/>
      <c r="I168" s="35"/>
      <c r="J168" s="35"/>
      <c r="K168" s="35"/>
      <c r="L168" s="35"/>
      <c r="M168" s="35"/>
      <c r="N168" s="35"/>
      <c r="O168" s="35"/>
      <c r="P168" s="4"/>
      <c r="Q168" s="4"/>
      <c r="R168" s="4"/>
      <c r="S168" s="217"/>
      <c r="T168" s="4"/>
      <c r="U168" s="4"/>
      <c r="V168" s="4"/>
      <c r="W168" s="4"/>
      <c r="X168" s="4"/>
      <c r="Y168" s="217"/>
      <c r="Z168" s="4"/>
      <c r="AA168" s="4"/>
      <c r="AB168" s="4"/>
      <c r="AC168" s="231"/>
      <c r="AD168" s="12" t="s">
        <v>721</v>
      </c>
      <c r="AE168" s="4"/>
      <c r="AF168">
        <v>1</v>
      </c>
    </row>
    <row r="169" spans="1:33" ht="65.25" customHeight="1">
      <c r="A169" s="147">
        <v>3</v>
      </c>
      <c r="B169" s="143" t="s">
        <v>565</v>
      </c>
      <c r="C169" s="143"/>
      <c r="D169" s="35">
        <v>0</v>
      </c>
      <c r="E169" s="35"/>
      <c r="F169" s="35"/>
      <c r="G169" s="35"/>
      <c r="H169" s="35"/>
      <c r="I169" s="35"/>
      <c r="J169" s="35"/>
      <c r="K169" s="35"/>
      <c r="L169" s="35"/>
      <c r="M169" s="35"/>
      <c r="N169" s="35"/>
      <c r="O169" s="35"/>
      <c r="P169" s="4"/>
      <c r="Q169" s="4"/>
      <c r="R169" s="4"/>
      <c r="S169" s="217"/>
      <c r="T169" s="4"/>
      <c r="U169" s="4"/>
      <c r="V169" s="4"/>
      <c r="W169" s="4"/>
      <c r="X169" s="4"/>
      <c r="Y169" s="217"/>
      <c r="Z169" s="4"/>
      <c r="AA169" s="4"/>
      <c r="AB169" s="4"/>
      <c r="AC169" s="231"/>
      <c r="AD169" s="12" t="s">
        <v>265</v>
      </c>
      <c r="AE169" s="12" t="s">
        <v>722</v>
      </c>
      <c r="AF169">
        <v>1</v>
      </c>
    </row>
    <row r="170" spans="1:33" ht="69.75" customHeight="1">
      <c r="A170" s="147">
        <v>4</v>
      </c>
      <c r="B170" s="143" t="s">
        <v>566</v>
      </c>
      <c r="C170" s="143"/>
      <c r="D170" s="35">
        <v>0</v>
      </c>
      <c r="E170" s="35"/>
      <c r="F170" s="35"/>
      <c r="G170" s="35"/>
      <c r="H170" s="35"/>
      <c r="I170" s="35"/>
      <c r="J170" s="35"/>
      <c r="K170" s="35"/>
      <c r="L170" s="35"/>
      <c r="M170" s="35"/>
      <c r="N170" s="35"/>
      <c r="O170" s="35"/>
      <c r="P170" s="4"/>
      <c r="Q170" s="4"/>
      <c r="R170" s="4"/>
      <c r="S170" s="217"/>
      <c r="T170" s="4"/>
      <c r="U170" s="4"/>
      <c r="V170" s="4"/>
      <c r="W170" s="4"/>
      <c r="X170" s="4"/>
      <c r="Y170" s="217"/>
      <c r="Z170" s="4"/>
      <c r="AA170" s="4"/>
      <c r="AB170" s="4"/>
      <c r="AC170" s="231"/>
      <c r="AD170" s="12" t="s">
        <v>268</v>
      </c>
      <c r="AE170" s="12" t="s">
        <v>722</v>
      </c>
      <c r="AF170">
        <v>1</v>
      </c>
    </row>
    <row r="171" spans="1:33" ht="71.25" customHeight="1">
      <c r="A171" s="147">
        <v>5</v>
      </c>
      <c r="B171" s="143" t="s">
        <v>567</v>
      </c>
      <c r="C171" s="143"/>
      <c r="D171" s="35">
        <v>0</v>
      </c>
      <c r="E171" s="35"/>
      <c r="F171" s="35"/>
      <c r="G171" s="35"/>
      <c r="H171" s="35"/>
      <c r="I171" s="35"/>
      <c r="J171" s="35"/>
      <c r="K171" s="35"/>
      <c r="L171" s="35"/>
      <c r="M171" s="35"/>
      <c r="N171" s="35"/>
      <c r="O171" s="35"/>
      <c r="P171" s="4"/>
      <c r="Q171" s="4"/>
      <c r="R171" s="4"/>
      <c r="S171" s="217"/>
      <c r="T171" s="4"/>
      <c r="U171" s="4"/>
      <c r="V171" s="4"/>
      <c r="W171" s="4"/>
      <c r="X171" s="4"/>
      <c r="Y171" s="217"/>
      <c r="Z171" s="4"/>
      <c r="AA171" s="4"/>
      <c r="AB171" s="4"/>
      <c r="AC171" s="231"/>
      <c r="AD171" s="12" t="s">
        <v>719</v>
      </c>
      <c r="AE171" s="12" t="s">
        <v>722</v>
      </c>
      <c r="AF171">
        <v>1</v>
      </c>
    </row>
    <row r="172" spans="1:33" ht="54">
      <c r="A172" s="142">
        <v>6</v>
      </c>
      <c r="B172" s="143" t="s">
        <v>89</v>
      </c>
      <c r="C172" s="143"/>
      <c r="D172" s="35">
        <v>0</v>
      </c>
      <c r="E172" s="35"/>
      <c r="F172" s="35"/>
      <c r="G172" s="35"/>
      <c r="H172" s="35"/>
      <c r="I172" s="35"/>
      <c r="J172" s="35"/>
      <c r="K172" s="35"/>
      <c r="L172" s="35"/>
      <c r="M172" s="35"/>
      <c r="N172" s="35"/>
      <c r="O172" s="35"/>
      <c r="P172" s="4"/>
      <c r="Q172" s="4"/>
      <c r="R172" s="4"/>
      <c r="S172" s="217"/>
      <c r="T172" s="4"/>
      <c r="U172" s="4"/>
      <c r="V172" s="4"/>
      <c r="W172" s="4"/>
      <c r="X172" s="4"/>
      <c r="Y172" s="217"/>
      <c r="Z172" s="4"/>
      <c r="AA172" s="4"/>
      <c r="AB172" s="4"/>
      <c r="AC172" s="231"/>
      <c r="AD172" s="12" t="s">
        <v>259</v>
      </c>
      <c r="AE172" s="4"/>
      <c r="AF172">
        <v>1</v>
      </c>
    </row>
    <row r="173" spans="1:33">
      <c r="A173" s="140">
        <v>7</v>
      </c>
      <c r="B173" s="141" t="s">
        <v>94</v>
      </c>
      <c r="C173" s="141"/>
      <c r="D173" s="34">
        <v>0</v>
      </c>
      <c r="E173" s="34">
        <v>0</v>
      </c>
      <c r="F173" s="34">
        <v>0</v>
      </c>
      <c r="G173" s="34">
        <v>0</v>
      </c>
      <c r="H173" s="34">
        <v>0</v>
      </c>
      <c r="I173" s="34"/>
      <c r="J173" s="34"/>
      <c r="K173" s="34"/>
      <c r="L173" s="34"/>
      <c r="M173" s="34"/>
      <c r="N173" s="34"/>
      <c r="O173" s="34"/>
      <c r="P173" s="4"/>
      <c r="Q173" s="4"/>
      <c r="R173" s="4"/>
      <c r="S173" s="217"/>
      <c r="T173" s="4"/>
      <c r="U173" s="4"/>
      <c r="V173" s="4"/>
      <c r="W173" s="4"/>
      <c r="X173" s="4"/>
      <c r="Y173" s="217"/>
      <c r="Z173" s="4"/>
      <c r="AA173" s="4"/>
      <c r="AB173" s="4"/>
      <c r="AC173" s="231"/>
      <c r="AD173" s="12"/>
      <c r="AE173" s="4">
        <v>0</v>
      </c>
      <c r="AF173">
        <v>4</v>
      </c>
      <c r="AG173">
        <v>0</v>
      </c>
    </row>
    <row r="174" spans="1:33">
      <c r="A174" s="140" t="s">
        <v>95</v>
      </c>
      <c r="B174" s="141" t="s">
        <v>15</v>
      </c>
      <c r="C174" s="141"/>
      <c r="D174" s="34">
        <v>0</v>
      </c>
      <c r="E174" s="34">
        <v>0</v>
      </c>
      <c r="F174" s="34">
        <v>0</v>
      </c>
      <c r="G174" s="34">
        <v>0</v>
      </c>
      <c r="H174" s="34">
        <v>0</v>
      </c>
      <c r="I174" s="34"/>
      <c r="J174" s="34"/>
      <c r="K174" s="34"/>
      <c r="L174" s="34"/>
      <c r="M174" s="34"/>
      <c r="N174" s="34"/>
      <c r="O174" s="34"/>
      <c r="P174" s="4"/>
      <c r="Q174" s="4"/>
      <c r="R174" s="4"/>
      <c r="S174" s="217"/>
      <c r="T174" s="4"/>
      <c r="U174" s="4"/>
      <c r="V174" s="4"/>
      <c r="W174" s="4"/>
      <c r="X174" s="4"/>
      <c r="Y174" s="217"/>
      <c r="Z174" s="4"/>
      <c r="AA174" s="4"/>
      <c r="AB174" s="4"/>
      <c r="AC174" s="231"/>
      <c r="AD174" s="12"/>
      <c r="AE174" s="4">
        <v>0</v>
      </c>
      <c r="AF174">
        <v>1</v>
      </c>
      <c r="AG174">
        <v>0</v>
      </c>
    </row>
    <row r="175" spans="1:33" ht="36">
      <c r="A175" s="149"/>
      <c r="B175" s="150" t="s">
        <v>100</v>
      </c>
      <c r="C175" s="150"/>
      <c r="D175" s="35"/>
      <c r="E175" s="35"/>
      <c r="F175" s="35"/>
      <c r="G175" s="35"/>
      <c r="H175" s="35"/>
      <c r="I175" s="35"/>
      <c r="J175" s="35"/>
      <c r="K175" s="35"/>
      <c r="L175" s="35"/>
      <c r="M175" s="35"/>
      <c r="N175" s="35"/>
      <c r="O175" s="35"/>
      <c r="P175" s="4"/>
      <c r="Q175" s="4"/>
      <c r="R175" s="4"/>
      <c r="S175" s="217"/>
      <c r="T175" s="4"/>
      <c r="U175" s="4"/>
      <c r="V175" s="4"/>
      <c r="W175" s="4"/>
      <c r="X175" s="4"/>
      <c r="Y175" s="217"/>
      <c r="Z175" s="4"/>
      <c r="AA175" s="4"/>
      <c r="AB175" s="4"/>
      <c r="AC175" s="231"/>
      <c r="AD175" s="12" t="s">
        <v>265</v>
      </c>
      <c r="AE175" s="4"/>
      <c r="AF175">
        <v>1</v>
      </c>
    </row>
    <row r="176" spans="1:33">
      <c r="A176" s="140" t="s">
        <v>97</v>
      </c>
      <c r="B176" s="141" t="s">
        <v>17</v>
      </c>
      <c r="C176" s="141"/>
      <c r="D176" s="34">
        <v>0</v>
      </c>
      <c r="E176" s="34">
        <v>0</v>
      </c>
      <c r="F176" s="34">
        <v>0</v>
      </c>
      <c r="G176" s="34">
        <v>0</v>
      </c>
      <c r="H176" s="34">
        <v>0</v>
      </c>
      <c r="I176" s="34"/>
      <c r="J176" s="34"/>
      <c r="K176" s="34"/>
      <c r="L176" s="34"/>
      <c r="M176" s="34"/>
      <c r="N176" s="34"/>
      <c r="O176" s="34"/>
      <c r="P176" s="4"/>
      <c r="Q176" s="4"/>
      <c r="R176" s="4"/>
      <c r="S176" s="217"/>
      <c r="T176" s="4"/>
      <c r="U176" s="4"/>
      <c r="V176" s="4"/>
      <c r="W176" s="4"/>
      <c r="X176" s="4"/>
      <c r="Y176" s="217"/>
      <c r="Z176" s="4"/>
      <c r="AA176" s="4"/>
      <c r="AB176" s="4"/>
      <c r="AC176" s="231"/>
      <c r="AD176" s="12"/>
      <c r="AE176" s="4">
        <v>0</v>
      </c>
      <c r="AF176">
        <v>1</v>
      </c>
      <c r="AG176">
        <v>0</v>
      </c>
    </row>
    <row r="177" spans="1:33" ht="36">
      <c r="A177" s="149"/>
      <c r="B177" s="150" t="s">
        <v>96</v>
      </c>
      <c r="C177" s="150"/>
      <c r="D177" s="35"/>
      <c r="E177" s="35"/>
      <c r="F177" s="35"/>
      <c r="G177" s="35"/>
      <c r="H177" s="35"/>
      <c r="I177" s="35"/>
      <c r="J177" s="35"/>
      <c r="K177" s="35"/>
      <c r="L177" s="35"/>
      <c r="M177" s="35"/>
      <c r="N177" s="35"/>
      <c r="O177" s="35"/>
      <c r="P177" s="4"/>
      <c r="Q177" s="4"/>
      <c r="R177" s="4"/>
      <c r="S177" s="217"/>
      <c r="T177" s="4"/>
      <c r="U177" s="4"/>
      <c r="V177" s="4"/>
      <c r="W177" s="4"/>
      <c r="X177" s="4"/>
      <c r="Y177" s="217"/>
      <c r="Z177" s="4"/>
      <c r="AA177" s="4"/>
      <c r="AB177" s="4"/>
      <c r="AC177" s="231"/>
      <c r="AD177" s="12" t="s">
        <v>264</v>
      </c>
      <c r="AE177" s="4"/>
      <c r="AF177">
        <v>1</v>
      </c>
    </row>
    <row r="178" spans="1:33">
      <c r="A178" s="140" t="s">
        <v>99</v>
      </c>
      <c r="B178" s="141" t="s">
        <v>14</v>
      </c>
      <c r="C178" s="141"/>
      <c r="D178" s="34">
        <v>0</v>
      </c>
      <c r="E178" s="34">
        <v>0</v>
      </c>
      <c r="F178" s="34">
        <v>0</v>
      </c>
      <c r="G178" s="34">
        <v>0</v>
      </c>
      <c r="H178" s="34">
        <v>0</v>
      </c>
      <c r="I178" s="34"/>
      <c r="J178" s="34"/>
      <c r="K178" s="34"/>
      <c r="L178" s="34"/>
      <c r="M178" s="34"/>
      <c r="N178" s="34"/>
      <c r="O178" s="34"/>
      <c r="P178" s="4"/>
      <c r="Q178" s="4"/>
      <c r="R178" s="4"/>
      <c r="S178" s="217"/>
      <c r="T178" s="4"/>
      <c r="U178" s="4"/>
      <c r="V178" s="4"/>
      <c r="W178" s="4"/>
      <c r="X178" s="4"/>
      <c r="Y178" s="217"/>
      <c r="Z178" s="4"/>
      <c r="AA178" s="4"/>
      <c r="AB178" s="4"/>
      <c r="AC178" s="231"/>
      <c r="AD178" s="12"/>
      <c r="AE178" s="4">
        <v>0</v>
      </c>
      <c r="AF178">
        <v>1</v>
      </c>
      <c r="AG178">
        <v>0</v>
      </c>
    </row>
    <row r="179" spans="1:33" ht="36">
      <c r="A179" s="149"/>
      <c r="B179" s="150" t="s">
        <v>98</v>
      </c>
      <c r="C179" s="150"/>
      <c r="D179" s="35"/>
      <c r="E179" s="35"/>
      <c r="F179" s="35"/>
      <c r="G179" s="35"/>
      <c r="H179" s="35"/>
      <c r="I179" s="35"/>
      <c r="J179" s="35"/>
      <c r="K179" s="35"/>
      <c r="L179" s="35"/>
      <c r="M179" s="35"/>
      <c r="N179" s="35"/>
      <c r="O179" s="35"/>
      <c r="P179" s="4"/>
      <c r="Q179" s="4"/>
      <c r="R179" s="4"/>
      <c r="S179" s="217"/>
      <c r="T179" s="4"/>
      <c r="U179" s="4"/>
      <c r="V179" s="4"/>
      <c r="W179" s="4"/>
      <c r="X179" s="4"/>
      <c r="Y179" s="217"/>
      <c r="Z179" s="4"/>
      <c r="AA179" s="4"/>
      <c r="AB179" s="4"/>
      <c r="AC179" s="231"/>
      <c r="AD179" s="12" t="s">
        <v>261</v>
      </c>
      <c r="AE179" s="4"/>
      <c r="AF179">
        <v>1</v>
      </c>
    </row>
    <row r="180" spans="1:33">
      <c r="A180" s="140" t="s">
        <v>568</v>
      </c>
      <c r="B180" s="141" t="s">
        <v>18</v>
      </c>
      <c r="C180" s="141"/>
      <c r="D180" s="34">
        <v>0</v>
      </c>
      <c r="E180" s="34">
        <v>0</v>
      </c>
      <c r="F180" s="34">
        <v>0</v>
      </c>
      <c r="G180" s="34">
        <v>0</v>
      </c>
      <c r="H180" s="34">
        <v>0</v>
      </c>
      <c r="I180" s="34"/>
      <c r="J180" s="34"/>
      <c r="K180" s="34"/>
      <c r="L180" s="34"/>
      <c r="M180" s="34"/>
      <c r="N180" s="34"/>
      <c r="O180" s="34"/>
      <c r="P180" s="4"/>
      <c r="Q180" s="4"/>
      <c r="R180" s="4"/>
      <c r="S180" s="217"/>
      <c r="T180" s="4"/>
      <c r="U180" s="4"/>
      <c r="V180" s="4"/>
      <c r="W180" s="4"/>
      <c r="X180" s="4"/>
      <c r="Y180" s="217"/>
      <c r="Z180" s="4"/>
      <c r="AA180" s="4"/>
      <c r="AB180" s="4"/>
      <c r="AC180" s="231"/>
      <c r="AD180" s="12"/>
      <c r="AE180" s="4">
        <v>0</v>
      </c>
      <c r="AF180">
        <v>1</v>
      </c>
      <c r="AG180">
        <v>0</v>
      </c>
    </row>
    <row r="181" spans="1:33" ht="36">
      <c r="A181" s="149"/>
      <c r="B181" s="150" t="s">
        <v>569</v>
      </c>
      <c r="C181" s="150"/>
      <c r="D181" s="35"/>
      <c r="E181" s="35"/>
      <c r="F181" s="35"/>
      <c r="G181" s="35"/>
      <c r="H181" s="35"/>
      <c r="I181" s="35"/>
      <c r="J181" s="35"/>
      <c r="K181" s="35"/>
      <c r="L181" s="35"/>
      <c r="M181" s="35"/>
      <c r="N181" s="35"/>
      <c r="O181" s="35"/>
      <c r="P181" s="4"/>
      <c r="Q181" s="4"/>
      <c r="R181" s="4"/>
      <c r="S181" s="217"/>
      <c r="T181" s="4"/>
      <c r="U181" s="4"/>
      <c r="V181" s="4"/>
      <c r="W181" s="4"/>
      <c r="X181" s="4"/>
      <c r="Y181" s="217"/>
      <c r="Z181" s="4"/>
      <c r="AA181" s="4"/>
      <c r="AB181" s="4"/>
      <c r="AC181" s="231"/>
      <c r="AD181" s="12" t="s">
        <v>267</v>
      </c>
      <c r="AE181" s="4">
        <v>0</v>
      </c>
      <c r="AF181">
        <v>1</v>
      </c>
    </row>
    <row r="182" spans="1:33">
      <c r="A182" s="145" t="s">
        <v>46</v>
      </c>
      <c r="B182" s="146" t="s">
        <v>33</v>
      </c>
      <c r="C182" s="38">
        <f>SUM(C183:C195)</f>
        <v>20553</v>
      </c>
      <c r="D182" s="38">
        <f>SUM(D183:D195)</f>
        <v>20553</v>
      </c>
      <c r="E182" s="38">
        <f t="shared" ref="E182:U182" si="156">SUM(E183:E195)</f>
        <v>0</v>
      </c>
      <c r="F182" s="38">
        <f t="shared" si="156"/>
        <v>20553</v>
      </c>
      <c r="G182" s="38">
        <f t="shared" si="156"/>
        <v>0</v>
      </c>
      <c r="H182" s="38">
        <f t="shared" si="156"/>
        <v>0</v>
      </c>
      <c r="I182" s="38"/>
      <c r="J182" s="38"/>
      <c r="K182" s="38"/>
      <c r="L182" s="38"/>
      <c r="M182" s="38"/>
      <c r="N182" s="38"/>
      <c r="O182" s="38"/>
      <c r="P182" s="38">
        <f t="shared" si="156"/>
        <v>1045</v>
      </c>
      <c r="Q182" s="38">
        <f t="shared" si="156"/>
        <v>1045</v>
      </c>
      <c r="R182" s="38">
        <f t="shared" si="156"/>
        <v>0</v>
      </c>
      <c r="S182" s="38">
        <f t="shared" si="156"/>
        <v>1045</v>
      </c>
      <c r="T182" s="38">
        <f t="shared" si="156"/>
        <v>0</v>
      </c>
      <c r="U182" s="38">
        <f t="shared" si="156"/>
        <v>0</v>
      </c>
      <c r="V182" s="38"/>
      <c r="W182" s="38"/>
      <c r="X182" s="38"/>
      <c r="Y182" s="38"/>
      <c r="Z182" s="38"/>
      <c r="AA182" s="38"/>
      <c r="AB182" s="38"/>
      <c r="AC182" s="231">
        <f t="shared" ref="AC182:AC239" si="157">P182/C182*100</f>
        <v>5.0844159003551788</v>
      </c>
      <c r="AD182" s="12">
        <v>0</v>
      </c>
      <c r="AE182" s="4">
        <v>0</v>
      </c>
      <c r="AF182">
        <v>42</v>
      </c>
      <c r="AG182">
        <v>15</v>
      </c>
    </row>
    <row r="183" spans="1:33" ht="54">
      <c r="A183" s="147">
        <v>1</v>
      </c>
      <c r="B183" s="143" t="s">
        <v>62</v>
      </c>
      <c r="C183" s="227">
        <f t="shared" ref="C183:C185" si="158">D183+J183</f>
        <v>0</v>
      </c>
      <c r="D183" s="35">
        <v>0</v>
      </c>
      <c r="E183" s="35"/>
      <c r="F183" s="35"/>
      <c r="G183" s="35"/>
      <c r="H183" s="35"/>
      <c r="I183" s="35"/>
      <c r="J183" s="35"/>
      <c r="K183" s="35"/>
      <c r="L183" s="35"/>
      <c r="M183" s="35"/>
      <c r="N183" s="35"/>
      <c r="O183" s="35"/>
      <c r="P183" s="4"/>
      <c r="Q183" s="4"/>
      <c r="R183" s="4"/>
      <c r="S183" s="217"/>
      <c r="T183" s="4"/>
      <c r="U183" s="4"/>
      <c r="V183" s="4"/>
      <c r="W183" s="4"/>
      <c r="X183" s="4"/>
      <c r="Y183" s="217"/>
      <c r="Z183" s="4"/>
      <c r="AA183" s="4"/>
      <c r="AB183" s="4"/>
      <c r="AC183" s="231"/>
      <c r="AD183" s="12" t="s">
        <v>259</v>
      </c>
      <c r="AE183" s="4"/>
      <c r="AF183">
        <v>1</v>
      </c>
    </row>
    <row r="184" spans="1:33" ht="54">
      <c r="A184" s="147">
        <v>2</v>
      </c>
      <c r="B184" s="143" t="s">
        <v>61</v>
      </c>
      <c r="C184" s="227">
        <f t="shared" si="158"/>
        <v>0</v>
      </c>
      <c r="D184" s="35">
        <v>0</v>
      </c>
      <c r="E184" s="35"/>
      <c r="F184" s="35"/>
      <c r="G184" s="35"/>
      <c r="H184" s="35"/>
      <c r="I184" s="35"/>
      <c r="J184" s="35"/>
      <c r="K184" s="35"/>
      <c r="L184" s="35"/>
      <c r="M184" s="35"/>
      <c r="N184" s="35"/>
      <c r="O184" s="35"/>
      <c r="P184" s="4"/>
      <c r="Q184" s="4"/>
      <c r="R184" s="4"/>
      <c r="S184" s="217"/>
      <c r="T184" s="4"/>
      <c r="U184" s="4"/>
      <c r="V184" s="4"/>
      <c r="W184" s="4"/>
      <c r="X184" s="4"/>
      <c r="Y184" s="217"/>
      <c r="Z184" s="4"/>
      <c r="AA184" s="4"/>
      <c r="AB184" s="4"/>
      <c r="AC184" s="231"/>
      <c r="AD184" s="12" t="s">
        <v>259</v>
      </c>
      <c r="AE184" s="12" t="s">
        <v>722</v>
      </c>
      <c r="AF184">
        <v>1</v>
      </c>
    </row>
    <row r="185" spans="1:33" ht="54">
      <c r="A185" s="147">
        <v>3</v>
      </c>
      <c r="B185" s="143" t="s">
        <v>63</v>
      </c>
      <c r="C185" s="227">
        <f t="shared" si="158"/>
        <v>29</v>
      </c>
      <c r="D185" s="39">
        <f t="shared" ref="D185" si="159">SUM(E185:H185)</f>
        <v>29</v>
      </c>
      <c r="E185" s="35"/>
      <c r="F185" s="35">
        <v>29</v>
      </c>
      <c r="G185" s="35"/>
      <c r="H185" s="35"/>
      <c r="I185" s="35"/>
      <c r="J185" s="35"/>
      <c r="K185" s="35"/>
      <c r="L185" s="35"/>
      <c r="M185" s="35"/>
      <c r="N185" s="35"/>
      <c r="O185" s="35"/>
      <c r="P185" s="4"/>
      <c r="Q185" s="4"/>
      <c r="R185" s="4"/>
      <c r="S185" s="217"/>
      <c r="T185" s="4"/>
      <c r="U185" s="4"/>
      <c r="V185" s="4"/>
      <c r="W185" s="4"/>
      <c r="X185" s="4"/>
      <c r="Y185" s="217"/>
      <c r="Z185" s="4"/>
      <c r="AA185" s="4"/>
      <c r="AB185" s="4"/>
      <c r="AC185" s="231"/>
      <c r="AD185" s="12" t="s">
        <v>261</v>
      </c>
      <c r="AE185" s="12" t="s">
        <v>713</v>
      </c>
      <c r="AF185">
        <v>1</v>
      </c>
      <c r="AG185">
        <v>1</v>
      </c>
    </row>
    <row r="186" spans="1:33" ht="66" customHeight="1">
      <c r="A186" s="147">
        <v>4</v>
      </c>
      <c r="B186" s="143" t="s">
        <v>570</v>
      </c>
      <c r="C186" s="143"/>
      <c r="D186" s="35">
        <v>0</v>
      </c>
      <c r="E186" s="35"/>
      <c r="F186" s="35"/>
      <c r="G186" s="35"/>
      <c r="H186" s="35"/>
      <c r="I186" s="35"/>
      <c r="J186" s="35"/>
      <c r="K186" s="35"/>
      <c r="L186" s="35"/>
      <c r="M186" s="35"/>
      <c r="N186" s="35"/>
      <c r="O186" s="35"/>
      <c r="P186" s="4"/>
      <c r="Q186" s="4"/>
      <c r="R186" s="4"/>
      <c r="S186" s="217"/>
      <c r="T186" s="4"/>
      <c r="U186" s="4"/>
      <c r="V186" s="4"/>
      <c r="W186" s="4"/>
      <c r="X186" s="4"/>
      <c r="Y186" s="217"/>
      <c r="Z186" s="4"/>
      <c r="AA186" s="4"/>
      <c r="AB186" s="4"/>
      <c r="AC186" s="231"/>
      <c r="AD186" s="12" t="s">
        <v>723</v>
      </c>
      <c r="AE186" s="12"/>
      <c r="AF186">
        <v>1</v>
      </c>
    </row>
    <row r="187" spans="1:33" ht="54">
      <c r="A187" s="147">
        <v>5</v>
      </c>
      <c r="B187" s="143" t="s">
        <v>571</v>
      </c>
      <c r="C187" s="143"/>
      <c r="D187" s="35">
        <v>0</v>
      </c>
      <c r="E187" s="35"/>
      <c r="F187" s="35"/>
      <c r="G187" s="35"/>
      <c r="H187" s="35"/>
      <c r="I187" s="35"/>
      <c r="J187" s="35"/>
      <c r="K187" s="35"/>
      <c r="L187" s="35"/>
      <c r="M187" s="35"/>
      <c r="N187" s="35"/>
      <c r="O187" s="35"/>
      <c r="P187" s="4"/>
      <c r="Q187" s="4"/>
      <c r="R187" s="4"/>
      <c r="S187" s="217"/>
      <c r="T187" s="4"/>
      <c r="U187" s="4"/>
      <c r="V187" s="4"/>
      <c r="W187" s="4"/>
      <c r="X187" s="4"/>
      <c r="Y187" s="217"/>
      <c r="Z187" s="4"/>
      <c r="AA187" s="4"/>
      <c r="AB187" s="4"/>
      <c r="AC187" s="231"/>
      <c r="AD187" s="12" t="s">
        <v>721</v>
      </c>
      <c r="AE187" s="12"/>
      <c r="AF187">
        <v>1</v>
      </c>
    </row>
    <row r="188" spans="1:33" ht="54">
      <c r="A188" s="147">
        <v>6</v>
      </c>
      <c r="B188" s="143" t="s">
        <v>572</v>
      </c>
      <c r="C188" s="143"/>
      <c r="D188" s="35">
        <v>0</v>
      </c>
      <c r="E188" s="35"/>
      <c r="F188" s="35"/>
      <c r="G188" s="35"/>
      <c r="H188" s="35"/>
      <c r="I188" s="35"/>
      <c r="J188" s="35"/>
      <c r="K188" s="35"/>
      <c r="L188" s="35"/>
      <c r="M188" s="35"/>
      <c r="N188" s="35"/>
      <c r="O188" s="35"/>
      <c r="P188" s="4"/>
      <c r="Q188" s="4"/>
      <c r="R188" s="4"/>
      <c r="S188" s="217"/>
      <c r="T188" s="4"/>
      <c r="U188" s="4"/>
      <c r="V188" s="4"/>
      <c r="W188" s="4"/>
      <c r="X188" s="4"/>
      <c r="Y188" s="217"/>
      <c r="Z188" s="4"/>
      <c r="AA188" s="4"/>
      <c r="AB188" s="4"/>
      <c r="AC188" s="231"/>
      <c r="AD188" s="12" t="s">
        <v>717</v>
      </c>
      <c r="AE188" s="12" t="s">
        <v>722</v>
      </c>
      <c r="AF188">
        <v>1</v>
      </c>
    </row>
    <row r="189" spans="1:33" ht="54">
      <c r="A189" s="147">
        <v>7</v>
      </c>
      <c r="B189" s="143" t="s">
        <v>573</v>
      </c>
      <c r="C189" s="143"/>
      <c r="D189" s="35">
        <v>0</v>
      </c>
      <c r="E189" s="35"/>
      <c r="F189" s="35">
        <v>0</v>
      </c>
      <c r="G189" s="35"/>
      <c r="H189" s="35"/>
      <c r="I189" s="35"/>
      <c r="J189" s="35"/>
      <c r="K189" s="35"/>
      <c r="L189" s="35"/>
      <c r="M189" s="35"/>
      <c r="N189" s="35"/>
      <c r="O189" s="35"/>
      <c r="P189" s="4"/>
      <c r="Q189" s="4"/>
      <c r="R189" s="4"/>
      <c r="S189" s="217"/>
      <c r="T189" s="4"/>
      <c r="U189" s="4"/>
      <c r="V189" s="4"/>
      <c r="W189" s="4"/>
      <c r="X189" s="4"/>
      <c r="Y189" s="217"/>
      <c r="Z189" s="4"/>
      <c r="AA189" s="4"/>
      <c r="AB189" s="4"/>
      <c r="AC189" s="231"/>
      <c r="AD189" s="12" t="s">
        <v>262</v>
      </c>
      <c r="AE189" s="12">
        <v>0</v>
      </c>
      <c r="AF189">
        <v>1</v>
      </c>
    </row>
    <row r="190" spans="1:33" ht="54">
      <c r="A190" s="147">
        <v>8</v>
      </c>
      <c r="B190" s="143" t="s">
        <v>574</v>
      </c>
      <c r="C190" s="143"/>
      <c r="D190" s="35">
        <v>0</v>
      </c>
      <c r="E190" s="35"/>
      <c r="F190" s="35"/>
      <c r="G190" s="35"/>
      <c r="H190" s="35"/>
      <c r="I190" s="35"/>
      <c r="J190" s="35"/>
      <c r="K190" s="35"/>
      <c r="L190" s="35"/>
      <c r="M190" s="35"/>
      <c r="N190" s="35"/>
      <c r="O190" s="35"/>
      <c r="P190" s="4"/>
      <c r="Q190" s="4"/>
      <c r="R190" s="4"/>
      <c r="S190" s="217"/>
      <c r="T190" s="4"/>
      <c r="U190" s="4"/>
      <c r="V190" s="4"/>
      <c r="W190" s="4"/>
      <c r="X190" s="4"/>
      <c r="Y190" s="217"/>
      <c r="Z190" s="4"/>
      <c r="AA190" s="4"/>
      <c r="AB190" s="4"/>
      <c r="AC190" s="231"/>
      <c r="AD190" s="12" t="s">
        <v>264</v>
      </c>
      <c r="AE190" s="12" t="s">
        <v>722</v>
      </c>
      <c r="AF190">
        <v>1</v>
      </c>
    </row>
    <row r="191" spans="1:33" ht="54">
      <c r="A191" s="147">
        <v>9</v>
      </c>
      <c r="B191" s="143" t="s">
        <v>575</v>
      </c>
      <c r="C191" s="143"/>
      <c r="D191" s="35">
        <v>0</v>
      </c>
      <c r="E191" s="35"/>
      <c r="F191" s="35">
        <v>0</v>
      </c>
      <c r="G191" s="35"/>
      <c r="H191" s="35"/>
      <c r="I191" s="35"/>
      <c r="J191" s="35"/>
      <c r="K191" s="35"/>
      <c r="L191" s="35"/>
      <c r="M191" s="35"/>
      <c r="N191" s="35"/>
      <c r="O191" s="35"/>
      <c r="P191" s="4"/>
      <c r="Q191" s="4"/>
      <c r="R191" s="4"/>
      <c r="S191" s="217"/>
      <c r="T191" s="4"/>
      <c r="U191" s="4"/>
      <c r="V191" s="4"/>
      <c r="W191" s="4"/>
      <c r="X191" s="4"/>
      <c r="Y191" s="217"/>
      <c r="Z191" s="4"/>
      <c r="AA191" s="4"/>
      <c r="AB191" s="4"/>
      <c r="AC191" s="231"/>
      <c r="AD191" s="12" t="s">
        <v>261</v>
      </c>
      <c r="AE191" s="12">
        <v>0</v>
      </c>
      <c r="AF191">
        <v>1</v>
      </c>
    </row>
    <row r="192" spans="1:33" ht="54">
      <c r="A192" s="147">
        <v>10</v>
      </c>
      <c r="B192" s="143" t="s">
        <v>576</v>
      </c>
      <c r="C192" s="143"/>
      <c r="D192" s="35">
        <v>0</v>
      </c>
      <c r="E192" s="35"/>
      <c r="F192" s="35"/>
      <c r="G192" s="35"/>
      <c r="H192" s="35"/>
      <c r="I192" s="35"/>
      <c r="J192" s="35"/>
      <c r="K192" s="35"/>
      <c r="L192" s="35"/>
      <c r="M192" s="35"/>
      <c r="N192" s="35"/>
      <c r="O192" s="35"/>
      <c r="P192" s="4"/>
      <c r="Q192" s="4"/>
      <c r="R192" s="4"/>
      <c r="S192" s="217"/>
      <c r="T192" s="4"/>
      <c r="U192" s="4"/>
      <c r="V192" s="4"/>
      <c r="W192" s="4"/>
      <c r="X192" s="4"/>
      <c r="Y192" s="217"/>
      <c r="Z192" s="4"/>
      <c r="AA192" s="4"/>
      <c r="AB192" s="4"/>
      <c r="AC192" s="231"/>
      <c r="AD192" s="12" t="s">
        <v>268</v>
      </c>
      <c r="AE192" s="12" t="s">
        <v>722</v>
      </c>
      <c r="AF192">
        <v>1</v>
      </c>
    </row>
    <row r="193" spans="1:35" ht="54">
      <c r="A193" s="147">
        <v>11</v>
      </c>
      <c r="B193" s="143" t="s">
        <v>577</v>
      </c>
      <c r="C193" s="227">
        <f t="shared" ref="C193:C194" si="160">D193+J193</f>
        <v>944</v>
      </c>
      <c r="D193" s="39">
        <f t="shared" ref="D193:D194" si="161">SUM(E193:H193)</f>
        <v>944</v>
      </c>
      <c r="E193" s="35"/>
      <c r="F193" s="35">
        <v>944</v>
      </c>
      <c r="G193" s="35"/>
      <c r="H193" s="35"/>
      <c r="I193" s="35"/>
      <c r="J193" s="35"/>
      <c r="K193" s="35"/>
      <c r="L193" s="35"/>
      <c r="M193" s="35"/>
      <c r="N193" s="35"/>
      <c r="O193" s="35"/>
      <c r="P193" s="4"/>
      <c r="Q193" s="4"/>
      <c r="R193" s="4"/>
      <c r="S193" s="217"/>
      <c r="T193" s="4"/>
      <c r="U193" s="4"/>
      <c r="V193" s="4"/>
      <c r="W193" s="4"/>
      <c r="X193" s="4"/>
      <c r="Y193" s="217"/>
      <c r="Z193" s="4"/>
      <c r="AA193" s="4"/>
      <c r="AB193" s="4"/>
      <c r="AC193" s="231">
        <f t="shared" si="157"/>
        <v>0</v>
      </c>
      <c r="AD193" s="12" t="s">
        <v>719</v>
      </c>
      <c r="AE193" s="12" t="s">
        <v>713</v>
      </c>
      <c r="AF193">
        <v>1</v>
      </c>
      <c r="AG193">
        <v>1</v>
      </c>
    </row>
    <row r="194" spans="1:35" ht="54">
      <c r="A194" s="147">
        <v>12</v>
      </c>
      <c r="B194" s="143" t="s">
        <v>578</v>
      </c>
      <c r="C194" s="227">
        <f t="shared" si="160"/>
        <v>413</v>
      </c>
      <c r="D194" s="39">
        <f t="shared" si="161"/>
        <v>413</v>
      </c>
      <c r="E194" s="35"/>
      <c r="F194" s="35">
        <v>413</v>
      </c>
      <c r="G194" s="35"/>
      <c r="H194" s="35"/>
      <c r="I194" s="35"/>
      <c r="J194" s="35"/>
      <c r="K194" s="35"/>
      <c r="L194" s="35"/>
      <c r="M194" s="35"/>
      <c r="N194" s="35"/>
      <c r="O194" s="35"/>
      <c r="P194" s="36">
        <f>Q194+V194</f>
        <v>25</v>
      </c>
      <c r="Q194" s="36">
        <f>SUM(R194:U194)</f>
        <v>25</v>
      </c>
      <c r="R194" s="4"/>
      <c r="S194" s="284">
        <v>25</v>
      </c>
      <c r="T194" s="4"/>
      <c r="U194" s="4"/>
      <c r="V194" s="4"/>
      <c r="W194" s="4"/>
      <c r="X194" s="4"/>
      <c r="Y194" s="217"/>
      <c r="Z194" s="4"/>
      <c r="AA194" s="4"/>
      <c r="AB194" s="4"/>
      <c r="AC194" s="231">
        <f t="shared" si="157"/>
        <v>6.053268765133172</v>
      </c>
      <c r="AD194" s="12" t="s">
        <v>259</v>
      </c>
      <c r="AE194" s="12" t="s">
        <v>713</v>
      </c>
      <c r="AF194">
        <v>1</v>
      </c>
      <c r="AG194">
        <v>1</v>
      </c>
      <c r="AI194">
        <v>5262</v>
      </c>
    </row>
    <row r="195" spans="1:35">
      <c r="A195" s="140">
        <v>13</v>
      </c>
      <c r="B195" s="141" t="s">
        <v>94</v>
      </c>
      <c r="C195" s="34">
        <f>C196+C208+C215+C217+C223+C225+C229</f>
        <v>19167</v>
      </c>
      <c r="D195" s="34">
        <f>D196+D208+D215+D217+D223+D225+D229</f>
        <v>19167</v>
      </c>
      <c r="E195" s="34">
        <f t="shared" ref="E195:F195" si="162">E196+E208+E215+E217+E223+E225+E229</f>
        <v>0</v>
      </c>
      <c r="F195" s="34">
        <f t="shared" si="162"/>
        <v>19167</v>
      </c>
      <c r="G195" s="34">
        <f t="shared" ref="G195:AB195" si="163">G196+G208+G215+G217+G223+G225+G229</f>
        <v>0</v>
      </c>
      <c r="H195" s="34">
        <f t="shared" si="163"/>
        <v>0</v>
      </c>
      <c r="I195" s="34">
        <f t="shared" si="163"/>
        <v>0</v>
      </c>
      <c r="J195" s="34">
        <f t="shared" si="163"/>
        <v>0</v>
      </c>
      <c r="K195" s="34">
        <f t="shared" si="163"/>
        <v>0</v>
      </c>
      <c r="L195" s="34">
        <f t="shared" si="163"/>
        <v>0</v>
      </c>
      <c r="M195" s="34">
        <f t="shared" si="163"/>
        <v>0</v>
      </c>
      <c r="N195" s="34">
        <f t="shared" si="163"/>
        <v>0</v>
      </c>
      <c r="O195" s="34">
        <f t="shared" si="163"/>
        <v>0</v>
      </c>
      <c r="P195" s="34">
        <f>Q195+V195</f>
        <v>1020</v>
      </c>
      <c r="Q195" s="34">
        <f t="shared" si="163"/>
        <v>1020</v>
      </c>
      <c r="R195" s="34">
        <f t="shared" si="163"/>
        <v>0</v>
      </c>
      <c r="S195" s="34">
        <f t="shared" si="163"/>
        <v>1020</v>
      </c>
      <c r="T195" s="34">
        <f t="shared" si="163"/>
        <v>0</v>
      </c>
      <c r="U195" s="34">
        <f t="shared" si="163"/>
        <v>0</v>
      </c>
      <c r="V195" s="34">
        <f t="shared" si="163"/>
        <v>0</v>
      </c>
      <c r="W195" s="34">
        <f t="shared" si="163"/>
        <v>0</v>
      </c>
      <c r="X195" s="34">
        <f t="shared" si="163"/>
        <v>0</v>
      </c>
      <c r="Y195" s="34">
        <f t="shared" si="163"/>
        <v>0</v>
      </c>
      <c r="Z195" s="34">
        <f t="shared" si="163"/>
        <v>0</v>
      </c>
      <c r="AA195" s="34">
        <f t="shared" si="163"/>
        <v>0</v>
      </c>
      <c r="AB195" s="34">
        <f t="shared" si="163"/>
        <v>0</v>
      </c>
      <c r="AC195" s="231">
        <f t="shared" si="157"/>
        <v>5.3216465800594772</v>
      </c>
      <c r="AD195" s="12">
        <v>0</v>
      </c>
      <c r="AE195" s="4">
        <v>0</v>
      </c>
      <c r="AF195">
        <v>30</v>
      </c>
      <c r="AG195">
        <v>12</v>
      </c>
    </row>
    <row r="196" spans="1:35">
      <c r="A196" s="20" t="s">
        <v>579</v>
      </c>
      <c r="B196" s="141" t="s">
        <v>76</v>
      </c>
      <c r="C196" s="34">
        <f>SUM(C197:C207)</f>
        <v>10281</v>
      </c>
      <c r="D196" s="34">
        <f>SUM(D197:D207)</f>
        <v>10281</v>
      </c>
      <c r="E196" s="34">
        <f t="shared" ref="E196:F196" si="164">SUM(E197:E207)</f>
        <v>0</v>
      </c>
      <c r="F196" s="34">
        <f t="shared" si="164"/>
        <v>10281</v>
      </c>
      <c r="G196" s="34">
        <f t="shared" ref="G196:AB196" si="165">SUM(G197:G207)</f>
        <v>0</v>
      </c>
      <c r="H196" s="34">
        <f t="shared" si="165"/>
        <v>0</v>
      </c>
      <c r="I196" s="34">
        <f t="shared" si="165"/>
        <v>0</v>
      </c>
      <c r="J196" s="34">
        <f t="shared" si="165"/>
        <v>0</v>
      </c>
      <c r="K196" s="34">
        <f t="shared" si="165"/>
        <v>0</v>
      </c>
      <c r="L196" s="34">
        <f t="shared" si="165"/>
        <v>0</v>
      </c>
      <c r="M196" s="34">
        <f t="shared" si="165"/>
        <v>0</v>
      </c>
      <c r="N196" s="34">
        <f t="shared" si="165"/>
        <v>0</v>
      </c>
      <c r="O196" s="34">
        <f t="shared" si="165"/>
        <v>0</v>
      </c>
      <c r="P196" s="34">
        <f t="shared" si="165"/>
        <v>0</v>
      </c>
      <c r="Q196" s="34">
        <f t="shared" si="165"/>
        <v>0</v>
      </c>
      <c r="R196" s="34">
        <f t="shared" si="165"/>
        <v>0</v>
      </c>
      <c r="S196" s="34">
        <f t="shared" si="165"/>
        <v>0</v>
      </c>
      <c r="T196" s="34">
        <f t="shared" si="165"/>
        <v>0</v>
      </c>
      <c r="U196" s="34">
        <f t="shared" si="165"/>
        <v>0</v>
      </c>
      <c r="V196" s="34">
        <f t="shared" si="165"/>
        <v>0</v>
      </c>
      <c r="W196" s="34">
        <f t="shared" si="165"/>
        <v>0</v>
      </c>
      <c r="X196" s="34">
        <f t="shared" si="165"/>
        <v>0</v>
      </c>
      <c r="Y196" s="34">
        <f t="shared" si="165"/>
        <v>0</v>
      </c>
      <c r="Z196" s="34">
        <f t="shared" si="165"/>
        <v>0</v>
      </c>
      <c r="AA196" s="34">
        <f t="shared" si="165"/>
        <v>0</v>
      </c>
      <c r="AB196" s="34">
        <f t="shared" si="165"/>
        <v>0</v>
      </c>
      <c r="AC196" s="231">
        <f t="shared" si="157"/>
        <v>0</v>
      </c>
      <c r="AD196" s="12">
        <v>0</v>
      </c>
      <c r="AE196" s="4">
        <v>0</v>
      </c>
      <c r="AF196">
        <v>11</v>
      </c>
      <c r="AG196">
        <v>5</v>
      </c>
    </row>
    <row r="197" spans="1:35" ht="36">
      <c r="A197" s="149" t="s">
        <v>30</v>
      </c>
      <c r="B197" s="150" t="s">
        <v>77</v>
      </c>
      <c r="C197" s="228">
        <f t="shared" ref="C197:C207" si="166">D197+J197</f>
        <v>1067</v>
      </c>
      <c r="D197" s="36">
        <f t="shared" ref="D197:D207" si="167">SUM(E197:H197)</f>
        <v>1067</v>
      </c>
      <c r="E197" s="36"/>
      <c r="F197" s="36">
        <v>1067</v>
      </c>
      <c r="G197" s="36"/>
      <c r="H197" s="36"/>
      <c r="I197" s="36"/>
      <c r="J197" s="36"/>
      <c r="K197" s="36"/>
      <c r="L197" s="36"/>
      <c r="M197" s="36"/>
      <c r="N197" s="36"/>
      <c r="O197" s="36"/>
      <c r="P197" s="190"/>
      <c r="Q197" s="190"/>
      <c r="R197" s="190"/>
      <c r="S197" s="190"/>
      <c r="T197" s="190"/>
      <c r="U197" s="190"/>
      <c r="V197" s="190"/>
      <c r="W197" s="190"/>
      <c r="X197" s="190"/>
      <c r="Y197" s="190"/>
      <c r="Z197" s="190"/>
      <c r="AA197" s="190"/>
      <c r="AB197" s="190"/>
      <c r="AC197" s="231">
        <f t="shared" si="157"/>
        <v>0</v>
      </c>
      <c r="AD197" s="12" t="s">
        <v>717</v>
      </c>
      <c r="AE197" s="12" t="s">
        <v>718</v>
      </c>
      <c r="AF197">
        <v>1</v>
      </c>
      <c r="AG197">
        <v>1</v>
      </c>
    </row>
    <row r="198" spans="1:35" ht="36">
      <c r="A198" s="152" t="s">
        <v>34</v>
      </c>
      <c r="B198" s="150" t="s">
        <v>78</v>
      </c>
      <c r="C198" s="228">
        <f t="shared" si="166"/>
        <v>0</v>
      </c>
      <c r="D198" s="36">
        <f t="shared" si="167"/>
        <v>0</v>
      </c>
      <c r="E198" s="36"/>
      <c r="F198" s="36">
        <v>0</v>
      </c>
      <c r="G198" s="36"/>
      <c r="H198" s="36"/>
      <c r="I198" s="36"/>
      <c r="J198" s="36"/>
      <c r="K198" s="36"/>
      <c r="L198" s="36"/>
      <c r="M198" s="36"/>
      <c r="N198" s="36"/>
      <c r="O198" s="36"/>
      <c r="P198" s="190"/>
      <c r="Q198" s="190"/>
      <c r="R198" s="190"/>
      <c r="S198" s="190"/>
      <c r="T198" s="190"/>
      <c r="U198" s="190"/>
      <c r="V198" s="190"/>
      <c r="W198" s="190"/>
      <c r="X198" s="190"/>
      <c r="Y198" s="190"/>
      <c r="Z198" s="190"/>
      <c r="AA198" s="190"/>
      <c r="AB198" s="190"/>
      <c r="AC198" s="231"/>
      <c r="AD198" s="12" t="s">
        <v>717</v>
      </c>
      <c r="AE198" s="12"/>
      <c r="AF198">
        <v>1</v>
      </c>
    </row>
    <row r="199" spans="1:35" ht="36">
      <c r="A199" s="149" t="s">
        <v>36</v>
      </c>
      <c r="B199" s="150" t="s">
        <v>79</v>
      </c>
      <c r="C199" s="228">
        <f t="shared" si="166"/>
        <v>0</v>
      </c>
      <c r="D199" s="36">
        <f t="shared" si="167"/>
        <v>0</v>
      </c>
      <c r="E199" s="36"/>
      <c r="F199" s="36">
        <v>0</v>
      </c>
      <c r="G199" s="36"/>
      <c r="H199" s="36"/>
      <c r="I199" s="36"/>
      <c r="J199" s="36"/>
      <c r="K199" s="36"/>
      <c r="L199" s="36"/>
      <c r="M199" s="36"/>
      <c r="N199" s="36"/>
      <c r="O199" s="36"/>
      <c r="P199" s="190"/>
      <c r="Q199" s="190"/>
      <c r="R199" s="190"/>
      <c r="S199" s="190"/>
      <c r="T199" s="190"/>
      <c r="U199" s="190"/>
      <c r="V199" s="190"/>
      <c r="W199" s="190"/>
      <c r="X199" s="190"/>
      <c r="Y199" s="190"/>
      <c r="Z199" s="190"/>
      <c r="AA199" s="190"/>
      <c r="AB199" s="190"/>
      <c r="AC199" s="231"/>
      <c r="AD199" s="12" t="s">
        <v>717</v>
      </c>
      <c r="AE199" s="12"/>
      <c r="AF199">
        <v>1</v>
      </c>
    </row>
    <row r="200" spans="1:35" ht="36">
      <c r="A200" s="152" t="s">
        <v>80</v>
      </c>
      <c r="B200" s="150" t="s">
        <v>81</v>
      </c>
      <c r="C200" s="228">
        <f t="shared" si="166"/>
        <v>0</v>
      </c>
      <c r="D200" s="36">
        <f t="shared" si="167"/>
        <v>0</v>
      </c>
      <c r="E200" s="36"/>
      <c r="F200" s="36">
        <v>0</v>
      </c>
      <c r="G200" s="36"/>
      <c r="H200" s="36"/>
      <c r="I200" s="36"/>
      <c r="J200" s="36"/>
      <c r="K200" s="36"/>
      <c r="L200" s="36"/>
      <c r="M200" s="36"/>
      <c r="N200" s="36"/>
      <c r="O200" s="36"/>
      <c r="P200" s="190"/>
      <c r="Q200" s="190"/>
      <c r="R200" s="190"/>
      <c r="S200" s="190"/>
      <c r="T200" s="190"/>
      <c r="U200" s="190"/>
      <c r="V200" s="190"/>
      <c r="W200" s="190"/>
      <c r="X200" s="190"/>
      <c r="Y200" s="190"/>
      <c r="Z200" s="190"/>
      <c r="AA200" s="190"/>
      <c r="AB200" s="190"/>
      <c r="AC200" s="231"/>
      <c r="AD200" s="12" t="s">
        <v>717</v>
      </c>
      <c r="AE200" s="12"/>
      <c r="AF200">
        <v>1</v>
      </c>
    </row>
    <row r="201" spans="1:35" ht="36">
      <c r="A201" s="149" t="s">
        <v>82</v>
      </c>
      <c r="B201" s="150" t="s">
        <v>580</v>
      </c>
      <c r="C201" s="228">
        <f t="shared" si="166"/>
        <v>3000</v>
      </c>
      <c r="D201" s="36">
        <f t="shared" si="167"/>
        <v>3000</v>
      </c>
      <c r="E201" s="36"/>
      <c r="F201" s="36">
        <v>3000</v>
      </c>
      <c r="G201" s="36"/>
      <c r="H201" s="36"/>
      <c r="I201" s="36"/>
      <c r="J201" s="36"/>
      <c r="K201" s="36"/>
      <c r="L201" s="36"/>
      <c r="M201" s="36"/>
      <c r="N201" s="36"/>
      <c r="O201" s="36"/>
      <c r="P201" s="190"/>
      <c r="Q201" s="190"/>
      <c r="R201" s="190"/>
      <c r="S201" s="190"/>
      <c r="T201" s="190"/>
      <c r="U201" s="190"/>
      <c r="V201" s="190"/>
      <c r="W201" s="190"/>
      <c r="X201" s="190"/>
      <c r="Y201" s="190"/>
      <c r="Z201" s="190"/>
      <c r="AA201" s="190"/>
      <c r="AB201" s="190"/>
      <c r="AC201" s="231"/>
      <c r="AD201" s="12" t="s">
        <v>717</v>
      </c>
      <c r="AE201" s="12" t="s">
        <v>718</v>
      </c>
      <c r="AF201">
        <v>1</v>
      </c>
      <c r="AG201">
        <v>1</v>
      </c>
    </row>
    <row r="202" spans="1:35" ht="36">
      <c r="A202" s="152" t="s">
        <v>84</v>
      </c>
      <c r="B202" s="150" t="s">
        <v>581</v>
      </c>
      <c r="C202" s="228">
        <f t="shared" si="166"/>
        <v>2000</v>
      </c>
      <c r="D202" s="36">
        <f t="shared" si="167"/>
        <v>2000</v>
      </c>
      <c r="E202" s="36"/>
      <c r="F202" s="36">
        <v>2000</v>
      </c>
      <c r="G202" s="36"/>
      <c r="H202" s="36"/>
      <c r="I202" s="36"/>
      <c r="J202" s="36"/>
      <c r="K202" s="36"/>
      <c r="L202" s="36"/>
      <c r="M202" s="36"/>
      <c r="N202" s="36"/>
      <c r="O202" s="36"/>
      <c r="P202" s="190"/>
      <c r="Q202" s="190"/>
      <c r="R202" s="190"/>
      <c r="S202" s="190"/>
      <c r="T202" s="190"/>
      <c r="U202" s="190"/>
      <c r="V202" s="190"/>
      <c r="W202" s="190"/>
      <c r="X202" s="190"/>
      <c r="Y202" s="190"/>
      <c r="Z202" s="190"/>
      <c r="AA202" s="190"/>
      <c r="AB202" s="190"/>
      <c r="AC202" s="231"/>
      <c r="AD202" s="12" t="s">
        <v>717</v>
      </c>
      <c r="AE202" s="12" t="s">
        <v>718</v>
      </c>
      <c r="AF202">
        <v>1</v>
      </c>
      <c r="AG202">
        <v>1</v>
      </c>
    </row>
    <row r="203" spans="1:35" ht="36">
      <c r="A203" s="149" t="s">
        <v>67</v>
      </c>
      <c r="B203" s="150" t="s">
        <v>83</v>
      </c>
      <c r="C203" s="228">
        <f t="shared" si="166"/>
        <v>0</v>
      </c>
      <c r="D203" s="36">
        <f t="shared" si="167"/>
        <v>0</v>
      </c>
      <c r="E203" s="36"/>
      <c r="F203" s="36">
        <v>0</v>
      </c>
      <c r="G203" s="36"/>
      <c r="H203" s="36"/>
      <c r="I203" s="36"/>
      <c r="J203" s="36"/>
      <c r="K203" s="36"/>
      <c r="L203" s="36"/>
      <c r="M203" s="36"/>
      <c r="N203" s="36"/>
      <c r="O203" s="36"/>
      <c r="P203" s="190"/>
      <c r="Q203" s="190"/>
      <c r="R203" s="190"/>
      <c r="S203" s="190"/>
      <c r="T203" s="190"/>
      <c r="U203" s="190"/>
      <c r="V203" s="190"/>
      <c r="W203" s="190"/>
      <c r="X203" s="190"/>
      <c r="Y203" s="190"/>
      <c r="Z203" s="190"/>
      <c r="AA203" s="190"/>
      <c r="AB203" s="190"/>
      <c r="AC203" s="231"/>
      <c r="AD203" s="12" t="s">
        <v>717</v>
      </c>
      <c r="AE203" s="12"/>
      <c r="AF203">
        <v>1</v>
      </c>
    </row>
    <row r="204" spans="1:35" ht="36">
      <c r="A204" s="152" t="s">
        <v>69</v>
      </c>
      <c r="B204" s="150" t="s">
        <v>582</v>
      </c>
      <c r="C204" s="228">
        <f t="shared" si="166"/>
        <v>0</v>
      </c>
      <c r="D204" s="36">
        <f t="shared" si="167"/>
        <v>0</v>
      </c>
      <c r="E204" s="36"/>
      <c r="F204" s="36">
        <v>0</v>
      </c>
      <c r="G204" s="36"/>
      <c r="H204" s="36"/>
      <c r="I204" s="36"/>
      <c r="J204" s="36"/>
      <c r="K204" s="36"/>
      <c r="L204" s="36"/>
      <c r="M204" s="36"/>
      <c r="N204" s="36"/>
      <c r="O204" s="36"/>
      <c r="P204" s="190"/>
      <c r="Q204" s="190"/>
      <c r="R204" s="190"/>
      <c r="S204" s="190"/>
      <c r="T204" s="190"/>
      <c r="U204" s="190"/>
      <c r="V204" s="190"/>
      <c r="W204" s="190"/>
      <c r="X204" s="190"/>
      <c r="Y204" s="190"/>
      <c r="Z204" s="190"/>
      <c r="AA204" s="190"/>
      <c r="AB204" s="190"/>
      <c r="AC204" s="231"/>
      <c r="AD204" s="12" t="s">
        <v>717</v>
      </c>
      <c r="AE204" s="12">
        <v>0</v>
      </c>
      <c r="AF204">
        <v>1</v>
      </c>
    </row>
    <row r="205" spans="1:35" ht="36">
      <c r="A205" s="149" t="s">
        <v>71</v>
      </c>
      <c r="B205" s="150" t="s">
        <v>85</v>
      </c>
      <c r="C205" s="228">
        <f t="shared" si="166"/>
        <v>0</v>
      </c>
      <c r="D205" s="36">
        <f t="shared" si="167"/>
        <v>0</v>
      </c>
      <c r="E205" s="36"/>
      <c r="F205" s="36">
        <v>0</v>
      </c>
      <c r="G205" s="36"/>
      <c r="H205" s="36"/>
      <c r="I205" s="36"/>
      <c r="J205" s="36"/>
      <c r="K205" s="36"/>
      <c r="L205" s="36"/>
      <c r="M205" s="36"/>
      <c r="N205" s="36"/>
      <c r="O205" s="36"/>
      <c r="P205" s="190"/>
      <c r="Q205" s="190"/>
      <c r="R205" s="190"/>
      <c r="S205" s="190"/>
      <c r="T205" s="190"/>
      <c r="U205" s="190"/>
      <c r="V205" s="190"/>
      <c r="W205" s="190"/>
      <c r="X205" s="190"/>
      <c r="Y205" s="190"/>
      <c r="Z205" s="190"/>
      <c r="AA205" s="190"/>
      <c r="AB205" s="190"/>
      <c r="AC205" s="231"/>
      <c r="AD205" s="12" t="s">
        <v>717</v>
      </c>
      <c r="AE205" s="12"/>
      <c r="AF205">
        <v>1</v>
      </c>
    </row>
    <row r="206" spans="1:35" ht="36">
      <c r="A206" s="152" t="s">
        <v>73</v>
      </c>
      <c r="B206" s="150" t="s">
        <v>583</v>
      </c>
      <c r="C206" s="228">
        <f t="shared" si="166"/>
        <v>3000</v>
      </c>
      <c r="D206" s="36">
        <f t="shared" si="167"/>
        <v>3000</v>
      </c>
      <c r="E206" s="36"/>
      <c r="F206" s="36">
        <v>3000</v>
      </c>
      <c r="G206" s="36"/>
      <c r="H206" s="36"/>
      <c r="I206" s="36"/>
      <c r="J206" s="36"/>
      <c r="K206" s="36"/>
      <c r="L206" s="36"/>
      <c r="M206" s="36"/>
      <c r="N206" s="36"/>
      <c r="O206" s="36"/>
      <c r="P206" s="190"/>
      <c r="Q206" s="190"/>
      <c r="R206" s="190"/>
      <c r="S206" s="190"/>
      <c r="T206" s="190"/>
      <c r="U206" s="190"/>
      <c r="V206" s="190"/>
      <c r="W206" s="190"/>
      <c r="X206" s="190"/>
      <c r="Y206" s="190"/>
      <c r="Z206" s="190"/>
      <c r="AA206" s="190"/>
      <c r="AB206" s="190"/>
      <c r="AC206" s="231"/>
      <c r="AD206" s="12" t="s">
        <v>717</v>
      </c>
      <c r="AE206" s="12" t="s">
        <v>718</v>
      </c>
      <c r="AF206">
        <v>1</v>
      </c>
      <c r="AG206">
        <v>1</v>
      </c>
    </row>
    <row r="207" spans="1:35" ht="36">
      <c r="A207" s="149" t="s">
        <v>507</v>
      </c>
      <c r="B207" s="150" t="s">
        <v>86</v>
      </c>
      <c r="C207" s="228">
        <f t="shared" si="166"/>
        <v>1214</v>
      </c>
      <c r="D207" s="36">
        <f t="shared" si="167"/>
        <v>1214</v>
      </c>
      <c r="E207" s="36"/>
      <c r="F207" s="36">
        <v>1214</v>
      </c>
      <c r="G207" s="36"/>
      <c r="H207" s="36"/>
      <c r="I207" s="36"/>
      <c r="J207" s="36"/>
      <c r="K207" s="36"/>
      <c r="L207" s="36"/>
      <c r="M207" s="36"/>
      <c r="N207" s="36"/>
      <c r="O207" s="36"/>
      <c r="P207" s="190"/>
      <c r="Q207" s="190"/>
      <c r="R207" s="190"/>
      <c r="S207" s="190"/>
      <c r="T207" s="190"/>
      <c r="U207" s="190"/>
      <c r="V207" s="190"/>
      <c r="W207" s="190"/>
      <c r="X207" s="190"/>
      <c r="Y207" s="190"/>
      <c r="Z207" s="190"/>
      <c r="AA207" s="190"/>
      <c r="AB207" s="190"/>
      <c r="AC207" s="231"/>
      <c r="AD207" s="12" t="s">
        <v>717</v>
      </c>
      <c r="AE207" s="12" t="s">
        <v>718</v>
      </c>
      <c r="AF207">
        <v>1</v>
      </c>
      <c r="AG207">
        <v>1</v>
      </c>
    </row>
    <row r="208" spans="1:35">
      <c r="A208" s="140" t="s">
        <v>584</v>
      </c>
      <c r="B208" s="141" t="s">
        <v>16</v>
      </c>
      <c r="C208" s="34">
        <f>SUM(C209:C214)</f>
        <v>2866</v>
      </c>
      <c r="D208" s="34">
        <f>SUM(D209:D214)</f>
        <v>2866</v>
      </c>
      <c r="E208" s="34">
        <f t="shared" ref="E208:U208" si="168">SUM(E209:E214)</f>
        <v>0</v>
      </c>
      <c r="F208" s="34">
        <f t="shared" si="168"/>
        <v>2866</v>
      </c>
      <c r="G208" s="34">
        <f t="shared" si="168"/>
        <v>0</v>
      </c>
      <c r="H208" s="34">
        <f t="shared" si="168"/>
        <v>0</v>
      </c>
      <c r="I208" s="34"/>
      <c r="J208" s="34"/>
      <c r="K208" s="34"/>
      <c r="L208" s="34"/>
      <c r="M208" s="34"/>
      <c r="N208" s="34"/>
      <c r="O208" s="34"/>
      <c r="P208" s="34">
        <f t="shared" si="168"/>
        <v>0</v>
      </c>
      <c r="Q208" s="34"/>
      <c r="R208" s="34">
        <f t="shared" si="168"/>
        <v>0</v>
      </c>
      <c r="S208" s="34">
        <f t="shared" si="168"/>
        <v>0</v>
      </c>
      <c r="T208" s="34">
        <f t="shared" si="168"/>
        <v>0</v>
      </c>
      <c r="U208" s="34">
        <f t="shared" si="168"/>
        <v>0</v>
      </c>
      <c r="V208" s="34"/>
      <c r="W208" s="34"/>
      <c r="X208" s="34"/>
      <c r="Y208" s="34"/>
      <c r="Z208" s="34"/>
      <c r="AA208" s="34"/>
      <c r="AB208" s="34"/>
      <c r="AC208" s="231"/>
      <c r="AD208" s="12">
        <v>0</v>
      </c>
      <c r="AE208" s="4">
        <v>0</v>
      </c>
      <c r="AF208">
        <v>6</v>
      </c>
      <c r="AG208">
        <v>4</v>
      </c>
    </row>
    <row r="209" spans="1:33" ht="54">
      <c r="A209" s="149" t="s">
        <v>30</v>
      </c>
      <c r="B209" s="150" t="s">
        <v>585</v>
      </c>
      <c r="C209" s="228">
        <f t="shared" ref="C209:C214" si="169">D209+J209</f>
        <v>0</v>
      </c>
      <c r="D209" s="36">
        <f t="shared" ref="D209:D213" si="170">SUM(E209:H209)</f>
        <v>0</v>
      </c>
      <c r="E209" s="36"/>
      <c r="F209" s="36">
        <v>0</v>
      </c>
      <c r="G209" s="36"/>
      <c r="H209" s="36"/>
      <c r="I209" s="36"/>
      <c r="J209" s="36"/>
      <c r="K209" s="36"/>
      <c r="L209" s="36"/>
      <c r="M209" s="36"/>
      <c r="N209" s="36"/>
      <c r="O209" s="36"/>
      <c r="P209" s="190"/>
      <c r="Q209" s="190"/>
      <c r="R209" s="190"/>
      <c r="S209" s="190"/>
      <c r="T209" s="190"/>
      <c r="U209" s="190"/>
      <c r="V209" s="190"/>
      <c r="W209" s="190"/>
      <c r="X209" s="190"/>
      <c r="Y209" s="190"/>
      <c r="Z209" s="190"/>
      <c r="AA209" s="190"/>
      <c r="AB209" s="190"/>
      <c r="AC209" s="231"/>
      <c r="AD209" s="12" t="s">
        <v>262</v>
      </c>
      <c r="AE209" s="4"/>
      <c r="AF209">
        <v>1</v>
      </c>
    </row>
    <row r="210" spans="1:33" ht="54">
      <c r="A210" s="152" t="s">
        <v>34</v>
      </c>
      <c r="B210" s="150" t="s">
        <v>122</v>
      </c>
      <c r="C210" s="228">
        <f t="shared" si="169"/>
        <v>1200</v>
      </c>
      <c r="D210" s="36">
        <f t="shared" si="170"/>
        <v>1200</v>
      </c>
      <c r="E210" s="36"/>
      <c r="F210" s="36">
        <v>1200</v>
      </c>
      <c r="G210" s="36"/>
      <c r="H210" s="36"/>
      <c r="I210" s="36"/>
      <c r="J210" s="36"/>
      <c r="K210" s="36"/>
      <c r="L210" s="36"/>
      <c r="M210" s="36"/>
      <c r="N210" s="36"/>
      <c r="O210" s="36"/>
      <c r="P210" s="190"/>
      <c r="Q210" s="190"/>
      <c r="R210" s="190"/>
      <c r="S210" s="190"/>
      <c r="T210" s="190"/>
      <c r="U210" s="190"/>
      <c r="V210" s="190"/>
      <c r="W210" s="190"/>
      <c r="X210" s="190"/>
      <c r="Y210" s="190"/>
      <c r="Z210" s="190"/>
      <c r="AA210" s="190"/>
      <c r="AB210" s="190"/>
      <c r="AC210" s="231">
        <f t="shared" si="157"/>
        <v>0</v>
      </c>
      <c r="AD210" s="12" t="s">
        <v>262</v>
      </c>
      <c r="AE210" s="12" t="s">
        <v>718</v>
      </c>
      <c r="AF210">
        <v>1</v>
      </c>
      <c r="AG210">
        <v>1</v>
      </c>
    </row>
    <row r="211" spans="1:33" ht="54">
      <c r="A211" s="149" t="s">
        <v>36</v>
      </c>
      <c r="B211" s="150" t="s">
        <v>586</v>
      </c>
      <c r="C211" s="228">
        <f t="shared" si="169"/>
        <v>1600</v>
      </c>
      <c r="D211" s="36">
        <f t="shared" si="170"/>
        <v>1600</v>
      </c>
      <c r="E211" s="36"/>
      <c r="F211" s="36">
        <v>1600</v>
      </c>
      <c r="G211" s="36"/>
      <c r="H211" s="36"/>
      <c r="I211" s="36"/>
      <c r="J211" s="36"/>
      <c r="K211" s="36"/>
      <c r="L211" s="36"/>
      <c r="M211" s="36"/>
      <c r="N211" s="36"/>
      <c r="O211" s="36"/>
      <c r="P211" s="190"/>
      <c r="Q211" s="190"/>
      <c r="R211" s="190"/>
      <c r="S211" s="190"/>
      <c r="T211" s="190"/>
      <c r="U211" s="190"/>
      <c r="V211" s="190"/>
      <c r="W211" s="190"/>
      <c r="X211" s="190"/>
      <c r="Y211" s="190"/>
      <c r="Z211" s="190"/>
      <c r="AA211" s="190"/>
      <c r="AB211" s="190"/>
      <c r="AC211" s="231">
        <f t="shared" si="157"/>
        <v>0</v>
      </c>
      <c r="AD211" s="12" t="s">
        <v>262</v>
      </c>
      <c r="AE211" s="12" t="s">
        <v>718</v>
      </c>
      <c r="AF211">
        <v>1</v>
      </c>
      <c r="AG211">
        <v>1</v>
      </c>
    </row>
    <row r="212" spans="1:33" ht="54">
      <c r="A212" s="149" t="s">
        <v>36</v>
      </c>
      <c r="B212" s="150" t="s">
        <v>70</v>
      </c>
      <c r="C212" s="228">
        <f t="shared" si="169"/>
        <v>22</v>
      </c>
      <c r="D212" s="36">
        <f t="shared" si="170"/>
        <v>22</v>
      </c>
      <c r="E212" s="36"/>
      <c r="F212" s="36">
        <v>22</v>
      </c>
      <c r="G212" s="36"/>
      <c r="H212" s="36"/>
      <c r="I212" s="36"/>
      <c r="J212" s="36"/>
      <c r="K212" s="36"/>
      <c r="L212" s="36"/>
      <c r="M212" s="36"/>
      <c r="N212" s="36"/>
      <c r="O212" s="36"/>
      <c r="P212" s="190"/>
      <c r="Q212" s="190"/>
      <c r="R212" s="190"/>
      <c r="S212" s="190"/>
      <c r="T212" s="190"/>
      <c r="U212" s="190"/>
      <c r="V212" s="190"/>
      <c r="W212" s="190"/>
      <c r="X212" s="190"/>
      <c r="Y212" s="190"/>
      <c r="Z212" s="190"/>
      <c r="AA212" s="190"/>
      <c r="AB212" s="190"/>
      <c r="AC212" s="231">
        <f t="shared" si="157"/>
        <v>0</v>
      </c>
      <c r="AD212" s="12" t="s">
        <v>262</v>
      </c>
      <c r="AE212" s="12" t="s">
        <v>718</v>
      </c>
      <c r="AF212">
        <v>1</v>
      </c>
      <c r="AG212">
        <v>1</v>
      </c>
    </row>
    <row r="213" spans="1:33" ht="54">
      <c r="A213" s="152" t="s">
        <v>80</v>
      </c>
      <c r="B213" s="150" t="s">
        <v>587</v>
      </c>
      <c r="C213" s="228">
        <f t="shared" si="169"/>
        <v>44</v>
      </c>
      <c r="D213" s="36">
        <f t="shared" si="170"/>
        <v>44</v>
      </c>
      <c r="E213" s="36"/>
      <c r="F213" s="36">
        <v>44</v>
      </c>
      <c r="G213" s="36"/>
      <c r="H213" s="36"/>
      <c r="I213" s="36"/>
      <c r="J213" s="36"/>
      <c r="K213" s="36"/>
      <c r="L213" s="36"/>
      <c r="M213" s="36"/>
      <c r="N213" s="36"/>
      <c r="O213" s="36"/>
      <c r="P213" s="190"/>
      <c r="Q213" s="190"/>
      <c r="R213" s="190"/>
      <c r="S213" s="190"/>
      <c r="T213" s="190"/>
      <c r="U213" s="190"/>
      <c r="V213" s="190"/>
      <c r="W213" s="190"/>
      <c r="X213" s="190"/>
      <c r="Y213" s="190"/>
      <c r="Z213" s="190"/>
      <c r="AA213" s="190"/>
      <c r="AB213" s="190"/>
      <c r="AC213" s="231">
        <f t="shared" si="157"/>
        <v>0</v>
      </c>
      <c r="AD213" s="12" t="s">
        <v>262</v>
      </c>
      <c r="AE213" s="12" t="s">
        <v>718</v>
      </c>
      <c r="AF213">
        <v>1</v>
      </c>
      <c r="AG213">
        <v>1</v>
      </c>
    </row>
    <row r="214" spans="1:33" ht="54">
      <c r="A214" s="149" t="s">
        <v>82</v>
      </c>
      <c r="B214" s="150" t="s">
        <v>588</v>
      </c>
      <c r="C214" s="228">
        <f t="shared" si="169"/>
        <v>0</v>
      </c>
      <c r="D214" s="36">
        <v>0</v>
      </c>
      <c r="E214" s="36"/>
      <c r="F214" s="36">
        <v>0</v>
      </c>
      <c r="G214" s="36"/>
      <c r="H214" s="36"/>
      <c r="I214" s="36"/>
      <c r="J214" s="36"/>
      <c r="K214" s="36"/>
      <c r="L214" s="36"/>
      <c r="M214" s="36"/>
      <c r="N214" s="36"/>
      <c r="O214" s="36"/>
      <c r="P214" s="190"/>
      <c r="Q214" s="190"/>
      <c r="R214" s="190"/>
      <c r="S214" s="190"/>
      <c r="T214" s="190"/>
      <c r="U214" s="190"/>
      <c r="V214" s="190"/>
      <c r="W214" s="190"/>
      <c r="X214" s="190"/>
      <c r="Y214" s="190"/>
      <c r="Z214" s="190"/>
      <c r="AA214" s="190"/>
      <c r="AB214" s="190"/>
      <c r="AC214" s="231"/>
      <c r="AD214" s="12" t="s">
        <v>262</v>
      </c>
      <c r="AE214" s="4"/>
      <c r="AF214">
        <v>1</v>
      </c>
    </row>
    <row r="215" spans="1:33">
      <c r="A215" s="20" t="s">
        <v>589</v>
      </c>
      <c r="B215" s="141" t="s">
        <v>15</v>
      </c>
      <c r="C215" s="141"/>
      <c r="D215" s="34">
        <v>0</v>
      </c>
      <c r="E215" s="34">
        <v>0</v>
      </c>
      <c r="F215" s="34">
        <v>0</v>
      </c>
      <c r="G215" s="34">
        <v>0</v>
      </c>
      <c r="H215" s="34">
        <v>0</v>
      </c>
      <c r="I215" s="34"/>
      <c r="J215" s="34"/>
      <c r="K215" s="34"/>
      <c r="L215" s="34"/>
      <c r="M215" s="34"/>
      <c r="N215" s="34"/>
      <c r="O215" s="34"/>
      <c r="P215" s="4"/>
      <c r="Q215" s="4"/>
      <c r="R215" s="4"/>
      <c r="S215" s="217"/>
      <c r="T215" s="4"/>
      <c r="U215" s="4"/>
      <c r="V215" s="4"/>
      <c r="W215" s="4"/>
      <c r="X215" s="4"/>
      <c r="Y215" s="217"/>
      <c r="Z215" s="4"/>
      <c r="AA215" s="4"/>
      <c r="AB215" s="4"/>
      <c r="AC215" s="231"/>
      <c r="AD215" s="12"/>
      <c r="AE215" s="4">
        <v>0</v>
      </c>
      <c r="AF215">
        <v>1</v>
      </c>
      <c r="AG215">
        <v>0</v>
      </c>
    </row>
    <row r="216" spans="1:33" ht="36">
      <c r="A216" s="149"/>
      <c r="B216" s="150" t="s">
        <v>124</v>
      </c>
      <c r="C216" s="150"/>
      <c r="D216" s="35"/>
      <c r="E216" s="35"/>
      <c r="F216" s="35"/>
      <c r="G216" s="35"/>
      <c r="H216" s="35"/>
      <c r="I216" s="35"/>
      <c r="J216" s="35"/>
      <c r="K216" s="35"/>
      <c r="L216" s="35"/>
      <c r="M216" s="35"/>
      <c r="N216" s="35"/>
      <c r="O216" s="35"/>
      <c r="P216" s="4"/>
      <c r="Q216" s="4"/>
      <c r="R216" s="4"/>
      <c r="S216" s="217"/>
      <c r="T216" s="4"/>
      <c r="U216" s="4"/>
      <c r="V216" s="4"/>
      <c r="W216" s="4"/>
      <c r="X216" s="4"/>
      <c r="Y216" s="217"/>
      <c r="Z216" s="4"/>
      <c r="AA216" s="4"/>
      <c r="AB216" s="4"/>
      <c r="AC216" s="231"/>
      <c r="AD216" s="12" t="s">
        <v>265</v>
      </c>
      <c r="AE216" s="4"/>
      <c r="AF216">
        <v>1</v>
      </c>
    </row>
    <row r="217" spans="1:33">
      <c r="A217" s="20" t="s">
        <v>590</v>
      </c>
      <c r="B217" s="141" t="s">
        <v>17</v>
      </c>
      <c r="C217" s="141"/>
      <c r="D217" s="34">
        <v>0</v>
      </c>
      <c r="E217" s="34">
        <v>0</v>
      </c>
      <c r="F217" s="34">
        <v>0</v>
      </c>
      <c r="G217" s="34">
        <v>0</v>
      </c>
      <c r="H217" s="34">
        <v>0</v>
      </c>
      <c r="I217" s="34"/>
      <c r="J217" s="34"/>
      <c r="K217" s="34"/>
      <c r="L217" s="34"/>
      <c r="M217" s="34"/>
      <c r="N217" s="34"/>
      <c r="O217" s="34"/>
      <c r="P217" s="4"/>
      <c r="Q217" s="4"/>
      <c r="R217" s="4"/>
      <c r="S217" s="217"/>
      <c r="T217" s="4"/>
      <c r="U217" s="4"/>
      <c r="V217" s="4"/>
      <c r="W217" s="4"/>
      <c r="X217" s="4"/>
      <c r="Y217" s="217"/>
      <c r="Z217" s="4"/>
      <c r="AA217" s="4"/>
      <c r="AB217" s="4"/>
      <c r="AC217" s="231"/>
      <c r="AD217" s="12">
        <v>0</v>
      </c>
      <c r="AE217" s="4">
        <v>0</v>
      </c>
      <c r="AF217">
        <v>5</v>
      </c>
      <c r="AG217">
        <v>0</v>
      </c>
    </row>
    <row r="218" spans="1:33" ht="36">
      <c r="A218" s="149" t="s">
        <v>30</v>
      </c>
      <c r="B218" s="150" t="s">
        <v>591</v>
      </c>
      <c r="C218" s="150"/>
      <c r="D218" s="35"/>
      <c r="E218" s="35"/>
      <c r="F218" s="35"/>
      <c r="G218" s="35"/>
      <c r="H218" s="35"/>
      <c r="I218" s="35"/>
      <c r="J218" s="35"/>
      <c r="K218" s="35"/>
      <c r="L218" s="35"/>
      <c r="M218" s="35"/>
      <c r="N218" s="35"/>
      <c r="O218" s="35"/>
      <c r="P218" s="4"/>
      <c r="Q218" s="4"/>
      <c r="R218" s="4"/>
      <c r="S218" s="217"/>
      <c r="T218" s="4"/>
      <c r="U218" s="4"/>
      <c r="V218" s="4"/>
      <c r="W218" s="4"/>
      <c r="X218" s="4"/>
      <c r="Y218" s="217"/>
      <c r="Z218" s="4"/>
      <c r="AA218" s="4"/>
      <c r="AB218" s="4"/>
      <c r="AC218" s="231"/>
      <c r="AD218" s="12" t="s">
        <v>264</v>
      </c>
      <c r="AE218" s="4">
        <v>0</v>
      </c>
      <c r="AF218">
        <v>1</v>
      </c>
    </row>
    <row r="219" spans="1:33" ht="36">
      <c r="A219" s="152" t="s">
        <v>34</v>
      </c>
      <c r="B219" s="150" t="s">
        <v>592</v>
      </c>
      <c r="C219" s="150"/>
      <c r="D219" s="35"/>
      <c r="E219" s="35"/>
      <c r="F219" s="35"/>
      <c r="G219" s="35"/>
      <c r="H219" s="35"/>
      <c r="I219" s="35"/>
      <c r="J219" s="35"/>
      <c r="K219" s="35"/>
      <c r="L219" s="35"/>
      <c r="M219" s="35"/>
      <c r="N219" s="35"/>
      <c r="O219" s="35"/>
      <c r="P219" s="4"/>
      <c r="Q219" s="4"/>
      <c r="R219" s="4"/>
      <c r="S219" s="217"/>
      <c r="T219" s="4"/>
      <c r="U219" s="4"/>
      <c r="V219" s="4"/>
      <c r="W219" s="4"/>
      <c r="X219" s="4"/>
      <c r="Y219" s="217"/>
      <c r="Z219" s="4"/>
      <c r="AA219" s="4"/>
      <c r="AB219" s="4"/>
      <c r="AC219" s="231"/>
      <c r="AD219" s="12" t="s">
        <v>264</v>
      </c>
      <c r="AE219" s="4"/>
      <c r="AF219">
        <v>1</v>
      </c>
    </row>
    <row r="220" spans="1:33" ht="36">
      <c r="A220" s="149" t="s">
        <v>36</v>
      </c>
      <c r="B220" s="150" t="s">
        <v>593</v>
      </c>
      <c r="C220" s="150"/>
      <c r="D220" s="35"/>
      <c r="E220" s="35"/>
      <c r="F220" s="35"/>
      <c r="G220" s="35"/>
      <c r="H220" s="35"/>
      <c r="I220" s="35"/>
      <c r="J220" s="35"/>
      <c r="K220" s="35"/>
      <c r="L220" s="35"/>
      <c r="M220" s="35"/>
      <c r="N220" s="35"/>
      <c r="O220" s="35"/>
      <c r="P220" s="4"/>
      <c r="Q220" s="4"/>
      <c r="R220" s="4"/>
      <c r="S220" s="217"/>
      <c r="T220" s="4"/>
      <c r="U220" s="4"/>
      <c r="V220" s="4"/>
      <c r="W220" s="4"/>
      <c r="X220" s="4"/>
      <c r="Y220" s="217"/>
      <c r="Z220" s="4"/>
      <c r="AA220" s="4"/>
      <c r="AB220" s="4"/>
      <c r="AC220" s="231"/>
      <c r="AD220" s="12" t="s">
        <v>264</v>
      </c>
      <c r="AE220" s="4">
        <v>0</v>
      </c>
      <c r="AF220">
        <v>1</v>
      </c>
    </row>
    <row r="221" spans="1:33" ht="36">
      <c r="A221" s="152" t="s">
        <v>80</v>
      </c>
      <c r="B221" s="150" t="s">
        <v>137</v>
      </c>
      <c r="C221" s="150"/>
      <c r="D221" s="35"/>
      <c r="E221" s="35"/>
      <c r="F221" s="35"/>
      <c r="G221" s="35"/>
      <c r="H221" s="35"/>
      <c r="I221" s="35"/>
      <c r="J221" s="35"/>
      <c r="K221" s="35"/>
      <c r="L221" s="35"/>
      <c r="M221" s="35"/>
      <c r="N221" s="35"/>
      <c r="O221" s="35"/>
      <c r="P221" s="4"/>
      <c r="Q221" s="4"/>
      <c r="R221" s="4"/>
      <c r="S221" s="217"/>
      <c r="T221" s="4"/>
      <c r="U221" s="4"/>
      <c r="V221" s="4"/>
      <c r="W221" s="4"/>
      <c r="X221" s="4"/>
      <c r="Y221" s="217"/>
      <c r="Z221" s="4"/>
      <c r="AA221" s="4"/>
      <c r="AB221" s="4"/>
      <c r="AC221" s="231"/>
      <c r="AD221" s="12" t="s">
        <v>264</v>
      </c>
      <c r="AE221" s="4"/>
      <c r="AF221">
        <v>1</v>
      </c>
    </row>
    <row r="222" spans="1:33" ht="36">
      <c r="A222" s="149" t="s">
        <v>82</v>
      </c>
      <c r="B222" s="150" t="s">
        <v>594</v>
      </c>
      <c r="C222" s="150"/>
      <c r="D222" s="35"/>
      <c r="E222" s="35"/>
      <c r="F222" s="35"/>
      <c r="G222" s="35"/>
      <c r="H222" s="35"/>
      <c r="I222" s="35"/>
      <c r="J222" s="35"/>
      <c r="K222" s="35"/>
      <c r="L222" s="35"/>
      <c r="M222" s="35"/>
      <c r="N222" s="35"/>
      <c r="O222" s="35"/>
      <c r="P222" s="4"/>
      <c r="Q222" s="4"/>
      <c r="R222" s="4"/>
      <c r="S222" s="217"/>
      <c r="T222" s="4"/>
      <c r="U222" s="4"/>
      <c r="V222" s="4"/>
      <c r="W222" s="4"/>
      <c r="X222" s="4"/>
      <c r="Y222" s="217"/>
      <c r="Z222" s="4"/>
      <c r="AA222" s="4"/>
      <c r="AB222" s="4"/>
      <c r="AC222" s="231"/>
      <c r="AD222" s="12" t="s">
        <v>264</v>
      </c>
      <c r="AE222" s="4"/>
      <c r="AF222">
        <v>1</v>
      </c>
    </row>
    <row r="223" spans="1:33">
      <c r="A223" s="20" t="s">
        <v>595</v>
      </c>
      <c r="B223" s="141" t="s">
        <v>14</v>
      </c>
      <c r="C223" s="141"/>
      <c r="D223" s="34">
        <v>0</v>
      </c>
      <c r="E223" s="34">
        <v>0</v>
      </c>
      <c r="F223" s="34">
        <v>0</v>
      </c>
      <c r="G223" s="34">
        <v>0</v>
      </c>
      <c r="H223" s="34">
        <v>0</v>
      </c>
      <c r="I223" s="34"/>
      <c r="J223" s="34"/>
      <c r="K223" s="34"/>
      <c r="L223" s="34"/>
      <c r="M223" s="34"/>
      <c r="N223" s="34"/>
      <c r="O223" s="34"/>
      <c r="P223" s="4"/>
      <c r="Q223" s="4"/>
      <c r="R223" s="4"/>
      <c r="S223" s="217"/>
      <c r="T223" s="4"/>
      <c r="U223" s="4"/>
      <c r="V223" s="4"/>
      <c r="W223" s="4"/>
      <c r="X223" s="4"/>
      <c r="Y223" s="217"/>
      <c r="Z223" s="4"/>
      <c r="AA223" s="4"/>
      <c r="AB223" s="4"/>
      <c r="AC223" s="231"/>
      <c r="AD223" s="12"/>
      <c r="AE223" s="4">
        <v>0</v>
      </c>
      <c r="AF223">
        <v>1</v>
      </c>
      <c r="AG223">
        <v>0</v>
      </c>
    </row>
    <row r="224" spans="1:33" ht="36">
      <c r="A224" s="149"/>
      <c r="B224" s="150" t="s">
        <v>88</v>
      </c>
      <c r="C224" s="150"/>
      <c r="D224" s="35"/>
      <c r="E224" s="35"/>
      <c r="F224" s="35"/>
      <c r="G224" s="35"/>
      <c r="H224" s="35"/>
      <c r="I224" s="35"/>
      <c r="J224" s="35"/>
      <c r="K224" s="35"/>
      <c r="L224" s="35"/>
      <c r="M224" s="35"/>
      <c r="N224" s="35"/>
      <c r="O224" s="35"/>
      <c r="P224" s="4"/>
      <c r="Q224" s="4"/>
      <c r="R224" s="4"/>
      <c r="S224" s="217"/>
      <c r="T224" s="4"/>
      <c r="U224" s="4"/>
      <c r="V224" s="4"/>
      <c r="W224" s="4"/>
      <c r="X224" s="4"/>
      <c r="Y224" s="217"/>
      <c r="Z224" s="4"/>
      <c r="AA224" s="4"/>
      <c r="AB224" s="4"/>
      <c r="AC224" s="231"/>
      <c r="AD224" s="12" t="s">
        <v>261</v>
      </c>
      <c r="AE224" s="4">
        <v>0</v>
      </c>
      <c r="AF224">
        <v>1</v>
      </c>
    </row>
    <row r="225" spans="1:35">
      <c r="A225" s="20" t="s">
        <v>596</v>
      </c>
      <c r="B225" s="141" t="s">
        <v>18</v>
      </c>
      <c r="C225" s="34">
        <f>SUM(C226:C228)</f>
        <v>6020</v>
      </c>
      <c r="D225" s="34">
        <f>SUM(D226:D228)</f>
        <v>6020</v>
      </c>
      <c r="E225" s="34">
        <f t="shared" ref="E225:U225" si="171">SUM(E226:E228)</f>
        <v>0</v>
      </c>
      <c r="F225" s="34">
        <f t="shared" si="171"/>
        <v>6020</v>
      </c>
      <c r="G225" s="34">
        <f t="shared" si="171"/>
        <v>0</v>
      </c>
      <c r="H225" s="34">
        <f t="shared" si="171"/>
        <v>0</v>
      </c>
      <c r="I225" s="34">
        <f t="shared" si="171"/>
        <v>0</v>
      </c>
      <c r="J225" s="34">
        <f t="shared" si="171"/>
        <v>0</v>
      </c>
      <c r="K225" s="34">
        <f t="shared" si="171"/>
        <v>0</v>
      </c>
      <c r="L225" s="34">
        <f t="shared" si="171"/>
        <v>0</v>
      </c>
      <c r="M225" s="34">
        <f t="shared" si="171"/>
        <v>0</v>
      </c>
      <c r="N225" s="34">
        <f t="shared" si="171"/>
        <v>0</v>
      </c>
      <c r="O225" s="34">
        <f t="shared" si="171"/>
        <v>0</v>
      </c>
      <c r="P225" s="34">
        <f>Q225+V225</f>
        <v>1020</v>
      </c>
      <c r="Q225" s="34">
        <f t="shared" si="171"/>
        <v>1020</v>
      </c>
      <c r="R225" s="34">
        <f t="shared" si="171"/>
        <v>0</v>
      </c>
      <c r="S225" s="34">
        <f t="shared" si="171"/>
        <v>1020</v>
      </c>
      <c r="T225" s="34">
        <f t="shared" si="171"/>
        <v>0</v>
      </c>
      <c r="U225" s="34">
        <f t="shared" si="171"/>
        <v>0</v>
      </c>
      <c r="V225" s="34"/>
      <c r="W225" s="34"/>
      <c r="X225" s="34"/>
      <c r="Y225" s="34"/>
      <c r="Z225" s="34"/>
      <c r="AA225" s="34"/>
      <c r="AB225" s="34"/>
      <c r="AC225" s="231">
        <f t="shared" si="157"/>
        <v>16.943521594684384</v>
      </c>
      <c r="AD225" s="12">
        <v>0</v>
      </c>
      <c r="AE225" s="4">
        <v>0</v>
      </c>
      <c r="AF225">
        <v>3</v>
      </c>
      <c r="AG225">
        <v>3</v>
      </c>
    </row>
    <row r="226" spans="1:35" ht="36">
      <c r="A226" s="149" t="s">
        <v>30</v>
      </c>
      <c r="B226" s="150" t="s">
        <v>108</v>
      </c>
      <c r="C226" s="228">
        <f t="shared" ref="C226:C228" si="172">D226+J226</f>
        <v>1000</v>
      </c>
      <c r="D226" s="36">
        <f t="shared" ref="D226:D228" si="173">SUM(E226:H226)</f>
        <v>1000</v>
      </c>
      <c r="E226" s="36"/>
      <c r="F226" s="36">
        <v>1000</v>
      </c>
      <c r="G226" s="36"/>
      <c r="H226" s="36"/>
      <c r="I226" s="36"/>
      <c r="J226" s="36"/>
      <c r="K226" s="36"/>
      <c r="L226" s="36"/>
      <c r="M226" s="36"/>
      <c r="N226" s="36"/>
      <c r="O226" s="36"/>
      <c r="P226" s="190"/>
      <c r="Q226" s="190"/>
      <c r="R226" s="190"/>
      <c r="S226" s="190"/>
      <c r="T226" s="190"/>
      <c r="U226" s="190"/>
      <c r="V226" s="190"/>
      <c r="W226" s="190"/>
      <c r="X226" s="190"/>
      <c r="Y226" s="190"/>
      <c r="Z226" s="190"/>
      <c r="AA226" s="190"/>
      <c r="AB226" s="190"/>
      <c r="AC226" s="231">
        <f t="shared" si="157"/>
        <v>0</v>
      </c>
      <c r="AD226" s="12" t="s">
        <v>267</v>
      </c>
      <c r="AE226" s="12" t="s">
        <v>718</v>
      </c>
      <c r="AF226">
        <v>1</v>
      </c>
      <c r="AG226">
        <v>1</v>
      </c>
    </row>
    <row r="227" spans="1:35" ht="36">
      <c r="A227" s="152" t="s">
        <v>34</v>
      </c>
      <c r="B227" s="150" t="s">
        <v>107</v>
      </c>
      <c r="C227" s="228">
        <f t="shared" si="172"/>
        <v>4000</v>
      </c>
      <c r="D227" s="36">
        <f t="shared" si="173"/>
        <v>4000</v>
      </c>
      <c r="E227" s="36"/>
      <c r="F227" s="36">
        <v>4000</v>
      </c>
      <c r="G227" s="36"/>
      <c r="H227" s="36"/>
      <c r="I227" s="36"/>
      <c r="J227" s="36"/>
      <c r="K227" s="36"/>
      <c r="L227" s="36"/>
      <c r="M227" s="36"/>
      <c r="N227" s="36"/>
      <c r="O227" s="36"/>
      <c r="P227" s="190"/>
      <c r="Q227" s="190"/>
      <c r="R227" s="190"/>
      <c r="S227" s="190"/>
      <c r="T227" s="190"/>
      <c r="U227" s="190"/>
      <c r="V227" s="190"/>
      <c r="W227" s="190"/>
      <c r="X227" s="190"/>
      <c r="Y227" s="190"/>
      <c r="Z227" s="190"/>
      <c r="AA227" s="190"/>
      <c r="AB227" s="190"/>
      <c r="AC227" s="231">
        <f t="shared" si="157"/>
        <v>0</v>
      </c>
      <c r="AD227" s="12" t="s">
        <v>267</v>
      </c>
      <c r="AE227" s="12" t="s">
        <v>718</v>
      </c>
      <c r="AF227">
        <v>1</v>
      </c>
      <c r="AG227">
        <v>1</v>
      </c>
    </row>
    <row r="228" spans="1:35" ht="36">
      <c r="A228" s="149" t="s">
        <v>36</v>
      </c>
      <c r="B228" s="150" t="s">
        <v>109</v>
      </c>
      <c r="C228" s="228">
        <f t="shared" si="172"/>
        <v>1020</v>
      </c>
      <c r="D228" s="36">
        <f t="shared" si="173"/>
        <v>1020</v>
      </c>
      <c r="E228" s="36"/>
      <c r="F228" s="36">
        <v>1020</v>
      </c>
      <c r="G228" s="36"/>
      <c r="H228" s="36"/>
      <c r="I228" s="36"/>
      <c r="J228" s="36"/>
      <c r="K228" s="36"/>
      <c r="L228" s="36"/>
      <c r="M228" s="36"/>
      <c r="N228" s="36"/>
      <c r="O228" s="36"/>
      <c r="P228" s="38">
        <f>Q228+V228</f>
        <v>1020</v>
      </c>
      <c r="Q228" s="36">
        <f>SUM(R228:U228)</f>
        <v>1020</v>
      </c>
      <c r="R228" s="190"/>
      <c r="S228" s="284">
        <v>1020</v>
      </c>
      <c r="T228" s="190"/>
      <c r="U228" s="190"/>
      <c r="V228" s="190"/>
      <c r="W228" s="190"/>
      <c r="X228" s="190"/>
      <c r="Y228" s="190"/>
      <c r="Z228" s="190"/>
      <c r="AA228" s="190"/>
      <c r="AB228" s="190"/>
      <c r="AC228" s="231">
        <f t="shared" si="157"/>
        <v>100</v>
      </c>
      <c r="AD228" s="12" t="s">
        <v>267</v>
      </c>
      <c r="AE228" s="12" t="s">
        <v>718</v>
      </c>
      <c r="AF228">
        <v>1</v>
      </c>
      <c r="AG228">
        <v>1</v>
      </c>
      <c r="AI228" s="57">
        <f>AI130-AI194</f>
        <v>23</v>
      </c>
    </row>
    <row r="229" spans="1:35">
      <c r="A229" s="140" t="s">
        <v>597</v>
      </c>
      <c r="B229" s="141" t="s">
        <v>19</v>
      </c>
      <c r="C229" s="141"/>
      <c r="D229" s="34">
        <v>0</v>
      </c>
      <c r="E229" s="34">
        <v>0</v>
      </c>
      <c r="F229" s="34">
        <v>0</v>
      </c>
      <c r="G229" s="34">
        <v>0</v>
      </c>
      <c r="H229" s="34">
        <v>0</v>
      </c>
      <c r="I229" s="34"/>
      <c r="J229" s="34"/>
      <c r="K229" s="34"/>
      <c r="L229" s="34"/>
      <c r="M229" s="34"/>
      <c r="N229" s="34"/>
      <c r="O229" s="34"/>
      <c r="P229" s="4"/>
      <c r="Q229" s="4"/>
      <c r="R229" s="4"/>
      <c r="S229" s="217"/>
      <c r="T229" s="4"/>
      <c r="U229" s="4"/>
      <c r="V229" s="4"/>
      <c r="W229" s="4"/>
      <c r="X229" s="4"/>
      <c r="Y229" s="217"/>
      <c r="Z229" s="4"/>
      <c r="AA229" s="4"/>
      <c r="AB229" s="4"/>
      <c r="AC229" s="231"/>
      <c r="AD229" s="12">
        <v>0</v>
      </c>
      <c r="AE229" s="12">
        <v>0</v>
      </c>
      <c r="AF229">
        <v>3</v>
      </c>
      <c r="AG229">
        <v>0</v>
      </c>
    </row>
    <row r="230" spans="1:35" ht="54">
      <c r="A230" s="149" t="s">
        <v>30</v>
      </c>
      <c r="B230" s="150" t="s">
        <v>598</v>
      </c>
      <c r="C230" s="150"/>
      <c r="D230" s="35"/>
      <c r="E230" s="35"/>
      <c r="F230" s="35"/>
      <c r="G230" s="35"/>
      <c r="H230" s="35"/>
      <c r="I230" s="35"/>
      <c r="J230" s="35"/>
      <c r="K230" s="35"/>
      <c r="L230" s="35"/>
      <c r="M230" s="35"/>
      <c r="N230" s="35"/>
      <c r="O230" s="35"/>
      <c r="P230" s="4"/>
      <c r="Q230" s="4"/>
      <c r="R230" s="4"/>
      <c r="S230" s="217"/>
      <c r="T230" s="4"/>
      <c r="U230" s="4"/>
      <c r="V230" s="4"/>
      <c r="W230" s="4"/>
      <c r="X230" s="4"/>
      <c r="Y230" s="217"/>
      <c r="Z230" s="4"/>
      <c r="AA230" s="4"/>
      <c r="AB230" s="4"/>
      <c r="AC230" s="231"/>
      <c r="AD230" s="12" t="s">
        <v>266</v>
      </c>
      <c r="AE230" s="12" t="s">
        <v>722</v>
      </c>
      <c r="AF230">
        <v>1</v>
      </c>
    </row>
    <row r="231" spans="1:35" ht="54">
      <c r="A231" s="149" t="s">
        <v>34</v>
      </c>
      <c r="B231" s="150" t="s">
        <v>599</v>
      </c>
      <c r="C231" s="150"/>
      <c r="D231" s="35"/>
      <c r="E231" s="35"/>
      <c r="F231" s="35"/>
      <c r="G231" s="35"/>
      <c r="H231" s="35"/>
      <c r="I231" s="35"/>
      <c r="J231" s="35"/>
      <c r="K231" s="35"/>
      <c r="L231" s="35"/>
      <c r="M231" s="35"/>
      <c r="N231" s="35"/>
      <c r="O231" s="35"/>
      <c r="P231" s="4"/>
      <c r="Q231" s="4"/>
      <c r="R231" s="4"/>
      <c r="S231" s="217"/>
      <c r="T231" s="4"/>
      <c r="U231" s="4"/>
      <c r="V231" s="4"/>
      <c r="W231" s="4"/>
      <c r="X231" s="4"/>
      <c r="Y231" s="217"/>
      <c r="Z231" s="4"/>
      <c r="AA231" s="4"/>
      <c r="AB231" s="4"/>
      <c r="AC231" s="231"/>
      <c r="AD231" s="12" t="s">
        <v>266</v>
      </c>
      <c r="AE231" s="12" t="s">
        <v>722</v>
      </c>
      <c r="AF231">
        <v>1</v>
      </c>
    </row>
    <row r="232" spans="1:35" ht="54">
      <c r="A232" s="152" t="s">
        <v>36</v>
      </c>
      <c r="B232" s="150" t="s">
        <v>600</v>
      </c>
      <c r="C232" s="150"/>
      <c r="D232" s="35"/>
      <c r="E232" s="35"/>
      <c r="F232" s="35"/>
      <c r="G232" s="35"/>
      <c r="H232" s="35"/>
      <c r="I232" s="35"/>
      <c r="J232" s="35"/>
      <c r="K232" s="35"/>
      <c r="L232" s="35"/>
      <c r="M232" s="35"/>
      <c r="N232" s="35"/>
      <c r="O232" s="35"/>
      <c r="P232" s="4"/>
      <c r="Q232" s="4"/>
      <c r="R232" s="4"/>
      <c r="S232" s="217"/>
      <c r="T232" s="4"/>
      <c r="U232" s="4"/>
      <c r="V232" s="4"/>
      <c r="W232" s="4"/>
      <c r="X232" s="4"/>
      <c r="Y232" s="217"/>
      <c r="Z232" s="4"/>
      <c r="AA232" s="4"/>
      <c r="AB232" s="4"/>
      <c r="AC232" s="231"/>
      <c r="AD232" s="12" t="s">
        <v>266</v>
      </c>
      <c r="AE232" s="12" t="s">
        <v>722</v>
      </c>
      <c r="AF232">
        <v>1</v>
      </c>
    </row>
    <row r="233" spans="1:35">
      <c r="A233" s="134" t="s">
        <v>158</v>
      </c>
      <c r="B233" s="135" t="s">
        <v>159</v>
      </c>
      <c r="C233" s="34">
        <f>C234</f>
        <v>14125</v>
      </c>
      <c r="D233" s="34">
        <f>D234</f>
        <v>688</v>
      </c>
      <c r="E233" s="34">
        <f t="shared" ref="E233:O233" si="174">E234</f>
        <v>0</v>
      </c>
      <c r="F233" s="34">
        <f t="shared" si="174"/>
        <v>688</v>
      </c>
      <c r="G233" s="34">
        <f t="shared" si="174"/>
        <v>0</v>
      </c>
      <c r="H233" s="34">
        <f t="shared" si="174"/>
        <v>0</v>
      </c>
      <c r="I233" s="34">
        <f t="shared" si="174"/>
        <v>13437</v>
      </c>
      <c r="J233" s="34">
        <f t="shared" si="174"/>
        <v>13437</v>
      </c>
      <c r="K233" s="34">
        <f t="shared" si="174"/>
        <v>13437</v>
      </c>
      <c r="L233" s="34">
        <f t="shared" si="174"/>
        <v>0</v>
      </c>
      <c r="M233" s="34">
        <f t="shared" si="174"/>
        <v>0</v>
      </c>
      <c r="N233" s="34">
        <f t="shared" si="174"/>
        <v>0</v>
      </c>
      <c r="O233" s="34">
        <f t="shared" si="174"/>
        <v>0</v>
      </c>
      <c r="P233" s="34">
        <f t="shared" ref="P233:AB233" si="175">P234</f>
        <v>16</v>
      </c>
      <c r="Q233" s="34">
        <f t="shared" si="175"/>
        <v>0</v>
      </c>
      <c r="R233" s="34">
        <f t="shared" si="175"/>
        <v>0</v>
      </c>
      <c r="S233" s="34">
        <f t="shared" si="175"/>
        <v>0</v>
      </c>
      <c r="T233" s="34">
        <f t="shared" si="175"/>
        <v>0</v>
      </c>
      <c r="U233" s="34">
        <f t="shared" si="175"/>
        <v>0</v>
      </c>
      <c r="V233" s="34">
        <f t="shared" si="175"/>
        <v>16</v>
      </c>
      <c r="W233" s="34">
        <f t="shared" si="175"/>
        <v>16</v>
      </c>
      <c r="X233" s="34">
        <f t="shared" si="175"/>
        <v>16</v>
      </c>
      <c r="Y233" s="34">
        <f t="shared" si="175"/>
        <v>0</v>
      </c>
      <c r="Z233" s="34">
        <f t="shared" si="175"/>
        <v>0</v>
      </c>
      <c r="AA233" s="34">
        <f t="shared" si="175"/>
        <v>0</v>
      </c>
      <c r="AB233" s="34">
        <f t="shared" si="175"/>
        <v>0</v>
      </c>
      <c r="AC233" s="231"/>
      <c r="AD233" s="12"/>
      <c r="AE233" s="12">
        <v>0</v>
      </c>
      <c r="AF233">
        <v>19</v>
      </c>
      <c r="AG233">
        <v>4</v>
      </c>
    </row>
    <row r="234" spans="1:35">
      <c r="A234" s="20" t="s">
        <v>38</v>
      </c>
      <c r="B234" s="132" t="s">
        <v>29</v>
      </c>
      <c r="C234" s="34">
        <f>C235+C251+C257</f>
        <v>14125</v>
      </c>
      <c r="D234" s="34">
        <f>D235+D251+D257</f>
        <v>688</v>
      </c>
      <c r="E234" s="34">
        <f t="shared" ref="E234:F234" si="176">E235+E251+E257</f>
        <v>0</v>
      </c>
      <c r="F234" s="34">
        <f t="shared" si="176"/>
        <v>688</v>
      </c>
      <c r="G234" s="34">
        <f t="shared" ref="G234:O234" si="177">G235+G251+G257</f>
        <v>0</v>
      </c>
      <c r="H234" s="34">
        <f t="shared" si="177"/>
        <v>0</v>
      </c>
      <c r="I234" s="34">
        <f t="shared" si="177"/>
        <v>13437</v>
      </c>
      <c r="J234" s="34">
        <f t="shared" si="177"/>
        <v>13437</v>
      </c>
      <c r="K234" s="34">
        <f t="shared" si="177"/>
        <v>13437</v>
      </c>
      <c r="L234" s="34">
        <f t="shared" si="177"/>
        <v>0</v>
      </c>
      <c r="M234" s="34">
        <f t="shared" si="177"/>
        <v>0</v>
      </c>
      <c r="N234" s="34">
        <f t="shared" si="177"/>
        <v>0</v>
      </c>
      <c r="O234" s="34">
        <f t="shared" si="177"/>
        <v>0</v>
      </c>
      <c r="P234" s="34">
        <f t="shared" ref="P234:AB234" si="178">P235+P251+P257</f>
        <v>16</v>
      </c>
      <c r="Q234" s="34">
        <f t="shared" si="178"/>
        <v>0</v>
      </c>
      <c r="R234" s="34">
        <f t="shared" si="178"/>
        <v>0</v>
      </c>
      <c r="S234" s="34">
        <f t="shared" si="178"/>
        <v>0</v>
      </c>
      <c r="T234" s="34">
        <f t="shared" si="178"/>
        <v>0</v>
      </c>
      <c r="U234" s="34">
        <f t="shared" si="178"/>
        <v>0</v>
      </c>
      <c r="V234" s="34">
        <f t="shared" si="178"/>
        <v>16</v>
      </c>
      <c r="W234" s="34">
        <f t="shared" si="178"/>
        <v>16</v>
      </c>
      <c r="X234" s="34">
        <f t="shared" si="178"/>
        <v>16</v>
      </c>
      <c r="Y234" s="34">
        <f t="shared" si="178"/>
        <v>0</v>
      </c>
      <c r="Z234" s="34">
        <f t="shared" si="178"/>
        <v>0</v>
      </c>
      <c r="AA234" s="34">
        <f t="shared" si="178"/>
        <v>0</v>
      </c>
      <c r="AB234" s="34">
        <f t="shared" si="178"/>
        <v>0</v>
      </c>
      <c r="AC234" s="231"/>
      <c r="AD234" s="12"/>
      <c r="AE234" s="12">
        <v>0</v>
      </c>
      <c r="AF234">
        <v>19</v>
      </c>
      <c r="AG234">
        <v>4</v>
      </c>
    </row>
    <row r="235" spans="1:35">
      <c r="A235" s="131" t="s">
        <v>30</v>
      </c>
      <c r="B235" s="132" t="s">
        <v>476</v>
      </c>
      <c r="C235" s="34">
        <f>C236+C239</f>
        <v>14068</v>
      </c>
      <c r="D235" s="34">
        <f>D236+D239</f>
        <v>631</v>
      </c>
      <c r="E235" s="34">
        <f t="shared" ref="E235:F235" si="179">E236+E239</f>
        <v>0</v>
      </c>
      <c r="F235" s="34">
        <f t="shared" si="179"/>
        <v>631</v>
      </c>
      <c r="G235" s="34">
        <f t="shared" ref="G235:O235" si="180">G236+G239</f>
        <v>0</v>
      </c>
      <c r="H235" s="34">
        <f t="shared" si="180"/>
        <v>0</v>
      </c>
      <c r="I235" s="34">
        <f t="shared" si="180"/>
        <v>13437</v>
      </c>
      <c r="J235" s="34">
        <f t="shared" si="180"/>
        <v>13437</v>
      </c>
      <c r="K235" s="34">
        <f t="shared" si="180"/>
        <v>13437</v>
      </c>
      <c r="L235" s="34">
        <f t="shared" si="180"/>
        <v>0</v>
      </c>
      <c r="M235" s="34">
        <f t="shared" si="180"/>
        <v>0</v>
      </c>
      <c r="N235" s="34">
        <f t="shared" si="180"/>
        <v>0</v>
      </c>
      <c r="O235" s="34">
        <f t="shared" si="180"/>
        <v>0</v>
      </c>
      <c r="P235" s="34">
        <f t="shared" ref="P235:AB235" si="181">P236+P239</f>
        <v>16</v>
      </c>
      <c r="Q235" s="34">
        <f t="shared" si="181"/>
        <v>0</v>
      </c>
      <c r="R235" s="34">
        <f t="shared" si="181"/>
        <v>0</v>
      </c>
      <c r="S235" s="34">
        <f t="shared" si="181"/>
        <v>0</v>
      </c>
      <c r="T235" s="34">
        <f t="shared" si="181"/>
        <v>0</v>
      </c>
      <c r="U235" s="34">
        <f t="shared" si="181"/>
        <v>0</v>
      </c>
      <c r="V235" s="34">
        <f t="shared" si="181"/>
        <v>16</v>
      </c>
      <c r="W235" s="34">
        <f t="shared" si="181"/>
        <v>16</v>
      </c>
      <c r="X235" s="34">
        <f t="shared" si="181"/>
        <v>16</v>
      </c>
      <c r="Y235" s="34">
        <f t="shared" si="181"/>
        <v>0</v>
      </c>
      <c r="Z235" s="34">
        <f t="shared" si="181"/>
        <v>0</v>
      </c>
      <c r="AA235" s="34">
        <f t="shared" si="181"/>
        <v>0</v>
      </c>
      <c r="AB235" s="34">
        <f t="shared" si="181"/>
        <v>0</v>
      </c>
      <c r="AC235" s="231"/>
      <c r="AD235" s="12"/>
      <c r="AE235" s="4">
        <v>0</v>
      </c>
      <c r="AF235">
        <v>8</v>
      </c>
      <c r="AG235">
        <v>2</v>
      </c>
    </row>
    <row r="236" spans="1:35">
      <c r="A236" s="50" t="s">
        <v>52</v>
      </c>
      <c r="B236" s="155" t="s">
        <v>32</v>
      </c>
      <c r="C236" s="38">
        <f>C237+C238</f>
        <v>11298</v>
      </c>
      <c r="D236" s="38">
        <f>D237+D238</f>
        <v>0</v>
      </c>
      <c r="E236" s="38">
        <f t="shared" ref="E236:F236" si="182">E237+E238</f>
        <v>0</v>
      </c>
      <c r="F236" s="38">
        <f t="shared" si="182"/>
        <v>0</v>
      </c>
      <c r="G236" s="38">
        <f t="shared" ref="G236:O236" si="183">G237+G238</f>
        <v>0</v>
      </c>
      <c r="H236" s="38">
        <f t="shared" si="183"/>
        <v>0</v>
      </c>
      <c r="I236" s="38">
        <f t="shared" si="183"/>
        <v>11298</v>
      </c>
      <c r="J236" s="38">
        <f t="shared" si="183"/>
        <v>11298</v>
      </c>
      <c r="K236" s="38">
        <f t="shared" si="183"/>
        <v>11298</v>
      </c>
      <c r="L236" s="38">
        <f t="shared" si="183"/>
        <v>0</v>
      </c>
      <c r="M236" s="38">
        <f t="shared" si="183"/>
        <v>0</v>
      </c>
      <c r="N236" s="38">
        <f t="shared" si="183"/>
        <v>0</v>
      </c>
      <c r="O236" s="38">
        <f t="shared" si="183"/>
        <v>0</v>
      </c>
      <c r="P236" s="38">
        <f t="shared" ref="P236" si="184">P237+P238</f>
        <v>0</v>
      </c>
      <c r="Q236" s="38">
        <f t="shared" ref="Q236" si="185">Q237+Q238</f>
        <v>0</v>
      </c>
      <c r="R236" s="38">
        <f t="shared" ref="R236" si="186">R237+R238</f>
        <v>0</v>
      </c>
      <c r="S236" s="38">
        <f t="shared" ref="S236" si="187">S237+S238</f>
        <v>0</v>
      </c>
      <c r="T236" s="38">
        <f t="shared" ref="T236" si="188">T237+T238</f>
        <v>0</v>
      </c>
      <c r="U236" s="38">
        <f t="shared" ref="U236" si="189">U237+U238</f>
        <v>0</v>
      </c>
      <c r="V236" s="38">
        <f t="shared" ref="V236" si="190">V237+V238</f>
        <v>0</v>
      </c>
      <c r="W236" s="38"/>
      <c r="X236" s="38">
        <f t="shared" ref="X236" si="191">X237+X238</f>
        <v>0</v>
      </c>
      <c r="Y236" s="38">
        <f t="shared" ref="Y236" si="192">Y237+Y238</f>
        <v>0</v>
      </c>
      <c r="Z236" s="38">
        <f t="shared" ref="Z236" si="193">Z237+Z238</f>
        <v>0</v>
      </c>
      <c r="AA236" s="38">
        <f t="shared" ref="AA236" si="194">AA237+AA238</f>
        <v>0</v>
      </c>
      <c r="AB236" s="38"/>
      <c r="AC236" s="231"/>
      <c r="AD236" s="12"/>
      <c r="AE236" s="4">
        <v>0</v>
      </c>
      <c r="AF236">
        <v>1</v>
      </c>
      <c r="AG236">
        <v>0</v>
      </c>
    </row>
    <row r="237" spans="1:35" ht="54">
      <c r="A237" s="76">
        <v>1</v>
      </c>
      <c r="B237" s="143" t="s">
        <v>161</v>
      </c>
      <c r="C237" s="227">
        <f>D237+I237</f>
        <v>0</v>
      </c>
      <c r="D237" s="35">
        <f>SUM(E237:K237)</f>
        <v>0</v>
      </c>
      <c r="E237" s="35"/>
      <c r="F237" s="35"/>
      <c r="G237" s="35"/>
      <c r="H237" s="35"/>
      <c r="I237" s="35">
        <f>J237+O237</f>
        <v>0</v>
      </c>
      <c r="J237" s="35">
        <f>SUM(K237:N237)</f>
        <v>0</v>
      </c>
      <c r="K237" s="35"/>
      <c r="L237" s="35"/>
      <c r="M237" s="35"/>
      <c r="N237" s="35"/>
      <c r="O237" s="35"/>
      <c r="P237" s="4"/>
      <c r="Q237" s="4"/>
      <c r="R237" s="4"/>
      <c r="S237" s="217"/>
      <c r="T237" s="4"/>
      <c r="U237" s="4"/>
      <c r="V237" s="4"/>
      <c r="W237" s="4"/>
      <c r="X237" s="4"/>
      <c r="Y237" s="217"/>
      <c r="Z237" s="4"/>
      <c r="AA237" s="4"/>
      <c r="AB237" s="4"/>
      <c r="AC237" s="231"/>
      <c r="AD237" s="12" t="s">
        <v>259</v>
      </c>
      <c r="AE237" s="4"/>
      <c r="AF237">
        <v>1</v>
      </c>
    </row>
    <row r="238" spans="1:35" ht="54">
      <c r="A238" s="76">
        <v>2</v>
      </c>
      <c r="B238" s="143" t="s">
        <v>818</v>
      </c>
      <c r="C238" s="227">
        <f t="shared" ref="C238" si="195">D238+I238</f>
        <v>11298</v>
      </c>
      <c r="D238" s="35">
        <f>SUM(E238:H238)</f>
        <v>0</v>
      </c>
      <c r="E238" s="35"/>
      <c r="F238" s="35"/>
      <c r="G238" s="35"/>
      <c r="H238" s="35"/>
      <c r="I238" s="35">
        <f>J238+O238</f>
        <v>11298</v>
      </c>
      <c r="J238" s="35">
        <f>SUM(K238:N238)</f>
        <v>11298</v>
      </c>
      <c r="K238" s="35">
        <v>11298</v>
      </c>
      <c r="L238" s="35"/>
      <c r="M238" s="35"/>
      <c r="N238" s="35"/>
      <c r="O238" s="35"/>
      <c r="P238" s="4"/>
      <c r="Q238" s="4"/>
      <c r="R238" s="4"/>
      <c r="S238" s="217"/>
      <c r="T238" s="4"/>
      <c r="U238" s="4"/>
      <c r="V238" s="4"/>
      <c r="W238" s="4"/>
      <c r="X238" s="4"/>
      <c r="Y238" s="217"/>
      <c r="Z238" s="4"/>
      <c r="AA238" s="4"/>
      <c r="AB238" s="4"/>
      <c r="AC238" s="231">
        <f t="shared" si="157"/>
        <v>0</v>
      </c>
      <c r="AD238" s="12" t="s">
        <v>259</v>
      </c>
      <c r="AE238" s="4"/>
    </row>
    <row r="239" spans="1:35">
      <c r="A239" s="145" t="s">
        <v>46</v>
      </c>
      <c r="B239" s="156" t="s">
        <v>33</v>
      </c>
      <c r="C239" s="38">
        <f>C240+C241+C242+C243</f>
        <v>2770</v>
      </c>
      <c r="D239" s="38">
        <f>D240+D241+D242+D243</f>
        <v>631</v>
      </c>
      <c r="E239" s="38">
        <f t="shared" ref="E239:AB239" si="196">E240+E241+E242+E243</f>
        <v>0</v>
      </c>
      <c r="F239" s="38">
        <f t="shared" si="196"/>
        <v>631</v>
      </c>
      <c r="G239" s="38">
        <f t="shared" si="196"/>
        <v>0</v>
      </c>
      <c r="H239" s="38">
        <f t="shared" si="196"/>
        <v>0</v>
      </c>
      <c r="I239" s="38">
        <f t="shared" si="196"/>
        <v>2139</v>
      </c>
      <c r="J239" s="38">
        <f t="shared" si="196"/>
        <v>2139</v>
      </c>
      <c r="K239" s="38">
        <f t="shared" si="196"/>
        <v>2139</v>
      </c>
      <c r="L239" s="38">
        <f t="shared" si="196"/>
        <v>0</v>
      </c>
      <c r="M239" s="38">
        <f t="shared" si="196"/>
        <v>0</v>
      </c>
      <c r="N239" s="38">
        <f t="shared" si="196"/>
        <v>0</v>
      </c>
      <c r="O239" s="38">
        <f t="shared" si="196"/>
        <v>0</v>
      </c>
      <c r="P239" s="38">
        <f t="shared" si="196"/>
        <v>16</v>
      </c>
      <c r="Q239" s="38">
        <f t="shared" si="196"/>
        <v>0</v>
      </c>
      <c r="R239" s="38">
        <f t="shared" si="196"/>
        <v>0</v>
      </c>
      <c r="S239" s="38">
        <f t="shared" si="196"/>
        <v>0</v>
      </c>
      <c r="T239" s="38">
        <f t="shared" si="196"/>
        <v>0</v>
      </c>
      <c r="U239" s="38">
        <f t="shared" si="196"/>
        <v>0</v>
      </c>
      <c r="V239" s="38">
        <f t="shared" si="196"/>
        <v>16</v>
      </c>
      <c r="W239" s="38">
        <f t="shared" si="196"/>
        <v>16</v>
      </c>
      <c r="X239" s="38">
        <f t="shared" si="196"/>
        <v>16</v>
      </c>
      <c r="Y239" s="38">
        <f t="shared" si="196"/>
        <v>0</v>
      </c>
      <c r="Z239" s="38">
        <f t="shared" si="196"/>
        <v>0</v>
      </c>
      <c r="AA239" s="38">
        <f t="shared" si="196"/>
        <v>0</v>
      </c>
      <c r="AB239" s="38">
        <f t="shared" si="196"/>
        <v>0</v>
      </c>
      <c r="AC239" s="231">
        <f t="shared" si="157"/>
        <v>0.57761732851985559</v>
      </c>
      <c r="AD239" s="12">
        <v>0</v>
      </c>
      <c r="AE239" s="4">
        <v>0</v>
      </c>
      <c r="AF239">
        <v>7</v>
      </c>
      <c r="AG239">
        <v>2</v>
      </c>
    </row>
    <row r="240" spans="1:35" ht="54">
      <c r="A240" s="147">
        <v>1</v>
      </c>
      <c r="B240" s="143" t="s">
        <v>601</v>
      </c>
      <c r="C240" s="227">
        <f>D240+I240</f>
        <v>0</v>
      </c>
      <c r="D240" s="35">
        <f t="shared" ref="D240:D241" si="197">SUM(E240:K240)</f>
        <v>0</v>
      </c>
      <c r="E240" s="35"/>
      <c r="F240" s="35"/>
      <c r="G240" s="35"/>
      <c r="H240" s="35"/>
      <c r="I240" s="35">
        <f>J240+O240</f>
        <v>0</v>
      </c>
      <c r="J240" s="35"/>
      <c r="K240" s="35"/>
      <c r="L240" s="35"/>
      <c r="M240" s="35"/>
      <c r="N240" s="35"/>
      <c r="O240" s="35"/>
      <c r="P240" s="4"/>
      <c r="Q240" s="4"/>
      <c r="R240" s="4"/>
      <c r="S240" s="217"/>
      <c r="T240" s="4"/>
      <c r="U240" s="4"/>
      <c r="V240" s="4"/>
      <c r="W240" s="4"/>
      <c r="X240" s="4"/>
      <c r="Y240" s="217"/>
      <c r="Z240" s="4"/>
      <c r="AA240" s="4"/>
      <c r="AB240" s="4"/>
      <c r="AC240" s="231"/>
      <c r="AD240" s="12" t="s">
        <v>259</v>
      </c>
      <c r="AE240" s="4">
        <v>0</v>
      </c>
      <c r="AF240">
        <v>1</v>
      </c>
    </row>
    <row r="241" spans="1:33" ht="36">
      <c r="A241" s="147">
        <v>2</v>
      </c>
      <c r="B241" s="143" t="s">
        <v>166</v>
      </c>
      <c r="C241" s="227">
        <f t="shared" ref="C241:C242" si="198">D241+I241</f>
        <v>0</v>
      </c>
      <c r="D241" s="35">
        <f t="shared" si="197"/>
        <v>0</v>
      </c>
      <c r="E241" s="35"/>
      <c r="F241" s="35"/>
      <c r="G241" s="35"/>
      <c r="H241" s="35"/>
      <c r="I241" s="35">
        <f>J241+O241</f>
        <v>0</v>
      </c>
      <c r="J241" s="35"/>
      <c r="K241" s="35"/>
      <c r="L241" s="35"/>
      <c r="M241" s="35"/>
      <c r="N241" s="35"/>
      <c r="O241" s="35"/>
      <c r="P241" s="4"/>
      <c r="Q241" s="4"/>
      <c r="R241" s="4"/>
      <c r="S241" s="217"/>
      <c r="T241" s="4"/>
      <c r="U241" s="4"/>
      <c r="V241" s="4"/>
      <c r="W241" s="4"/>
      <c r="X241" s="4"/>
      <c r="Y241" s="217"/>
      <c r="Z241" s="4"/>
      <c r="AA241" s="4"/>
      <c r="AB241" s="4"/>
      <c r="AC241" s="231"/>
      <c r="AD241" s="12" t="s">
        <v>267</v>
      </c>
      <c r="AE241" s="4"/>
      <c r="AF241">
        <v>1</v>
      </c>
    </row>
    <row r="242" spans="1:33" ht="54" customHeight="1">
      <c r="A242" s="147">
        <v>3</v>
      </c>
      <c r="B242" s="143" t="s">
        <v>819</v>
      </c>
      <c r="C242" s="227">
        <f t="shared" si="198"/>
        <v>2139</v>
      </c>
      <c r="D242" s="35">
        <f>SUM(E242:H242)</f>
        <v>0</v>
      </c>
      <c r="E242" s="35"/>
      <c r="F242" s="35"/>
      <c r="G242" s="35"/>
      <c r="H242" s="35"/>
      <c r="I242" s="35">
        <f>J242+O242</f>
        <v>2139</v>
      </c>
      <c r="J242" s="35">
        <f>SUM(K242:N242)</f>
        <v>2139</v>
      </c>
      <c r="K242" s="35">
        <v>2139</v>
      </c>
      <c r="L242" s="35"/>
      <c r="M242" s="35"/>
      <c r="N242" s="35"/>
      <c r="O242" s="35"/>
      <c r="P242" s="35">
        <f>Q242+V242</f>
        <v>16</v>
      </c>
      <c r="Q242" s="4"/>
      <c r="R242" s="4"/>
      <c r="S242" s="217"/>
      <c r="T242" s="4"/>
      <c r="U242" s="4"/>
      <c r="V242" s="35">
        <f>W242+AB242</f>
        <v>16</v>
      </c>
      <c r="W242" s="35">
        <f>SUM(X242:AA242)</f>
        <v>16</v>
      </c>
      <c r="X242" s="262">
        <v>16</v>
      </c>
      <c r="Y242" s="217"/>
      <c r="Z242" s="4"/>
      <c r="AA242" s="4"/>
      <c r="AB242" s="4"/>
      <c r="AC242" s="231"/>
      <c r="AD242" s="12" t="s">
        <v>259</v>
      </c>
      <c r="AE242" s="4"/>
    </row>
    <row r="243" spans="1:33">
      <c r="A243" s="140">
        <v>3</v>
      </c>
      <c r="B243" s="141" t="s">
        <v>168</v>
      </c>
      <c r="C243" s="34">
        <f>C244</f>
        <v>631</v>
      </c>
      <c r="D243" s="34">
        <f>D244</f>
        <v>631</v>
      </c>
      <c r="E243" s="34">
        <f t="shared" ref="E243:H243" si="199">E244</f>
        <v>0</v>
      </c>
      <c r="F243" s="34">
        <f t="shared" si="199"/>
        <v>631</v>
      </c>
      <c r="G243" s="34">
        <f t="shared" si="199"/>
        <v>0</v>
      </c>
      <c r="H243" s="34">
        <f t="shared" si="199"/>
        <v>0</v>
      </c>
      <c r="I243" s="34"/>
      <c r="J243" s="34"/>
      <c r="K243" s="34"/>
      <c r="L243" s="34"/>
      <c r="M243" s="34"/>
      <c r="N243" s="34"/>
      <c r="O243" s="34"/>
      <c r="P243" s="4"/>
      <c r="Q243" s="4"/>
      <c r="R243" s="4"/>
      <c r="S243" s="217"/>
      <c r="T243" s="4"/>
      <c r="U243" s="4"/>
      <c r="V243" s="4"/>
      <c r="W243" s="4"/>
      <c r="X243" s="4"/>
      <c r="Y243" s="217"/>
      <c r="Z243" s="4"/>
      <c r="AA243" s="4"/>
      <c r="AB243" s="4"/>
      <c r="AC243" s="231"/>
      <c r="AD243" s="12">
        <v>0</v>
      </c>
      <c r="AE243" s="4">
        <v>0</v>
      </c>
      <c r="AF243">
        <v>5</v>
      </c>
      <c r="AG243">
        <v>2</v>
      </c>
    </row>
    <row r="244" spans="1:33">
      <c r="A244" s="140" t="s">
        <v>602</v>
      </c>
      <c r="B244" s="141" t="s">
        <v>76</v>
      </c>
      <c r="C244" s="34">
        <f>C245+C246+C247</f>
        <v>631</v>
      </c>
      <c r="D244" s="34">
        <f>D245+D246+D247</f>
        <v>631</v>
      </c>
      <c r="E244" s="34">
        <f t="shared" ref="E244:H244" si="200">E245+E246+E247</f>
        <v>0</v>
      </c>
      <c r="F244" s="34">
        <f t="shared" si="200"/>
        <v>631</v>
      </c>
      <c r="G244" s="34">
        <f t="shared" si="200"/>
        <v>0</v>
      </c>
      <c r="H244" s="34">
        <f t="shared" si="200"/>
        <v>0</v>
      </c>
      <c r="I244" s="34"/>
      <c r="J244" s="34"/>
      <c r="K244" s="34"/>
      <c r="L244" s="34"/>
      <c r="M244" s="34"/>
      <c r="N244" s="34"/>
      <c r="O244" s="34"/>
      <c r="P244" s="4"/>
      <c r="Q244" s="4"/>
      <c r="R244" s="4"/>
      <c r="S244" s="217"/>
      <c r="T244" s="4"/>
      <c r="U244" s="4"/>
      <c r="V244" s="4"/>
      <c r="W244" s="4"/>
      <c r="X244" s="4"/>
      <c r="Y244" s="217"/>
      <c r="Z244" s="4"/>
      <c r="AA244" s="4"/>
      <c r="AB244" s="4"/>
      <c r="AC244" s="231"/>
      <c r="AD244" s="12">
        <v>0</v>
      </c>
      <c r="AE244" s="4">
        <v>0</v>
      </c>
      <c r="AF244">
        <v>3</v>
      </c>
      <c r="AG244">
        <v>2</v>
      </c>
    </row>
    <row r="245" spans="1:33" ht="36">
      <c r="A245" s="157"/>
      <c r="B245" s="150" t="s">
        <v>603</v>
      </c>
      <c r="C245" s="228">
        <f t="shared" ref="C245:C246" si="201">D245+J245</f>
        <v>603</v>
      </c>
      <c r="D245" s="36">
        <f t="shared" ref="D245:D246" si="202">SUM(E245:H245)</f>
        <v>603</v>
      </c>
      <c r="E245" s="36"/>
      <c r="F245" s="36">
        <v>603</v>
      </c>
      <c r="G245" s="36"/>
      <c r="H245" s="35"/>
      <c r="I245" s="35"/>
      <c r="J245" s="35"/>
      <c r="K245" s="35"/>
      <c r="L245" s="35"/>
      <c r="M245" s="35"/>
      <c r="N245" s="35"/>
      <c r="O245" s="35"/>
      <c r="P245" s="4"/>
      <c r="Q245" s="4"/>
      <c r="R245" s="4"/>
      <c r="S245" s="217"/>
      <c r="T245" s="4"/>
      <c r="U245" s="4"/>
      <c r="V245" s="4"/>
      <c r="W245" s="4"/>
      <c r="X245" s="4"/>
      <c r="Y245" s="217"/>
      <c r="Z245" s="4"/>
      <c r="AA245" s="4"/>
      <c r="AB245" s="4"/>
      <c r="AC245" s="231"/>
      <c r="AD245" s="12" t="s">
        <v>717</v>
      </c>
      <c r="AE245" s="12" t="s">
        <v>718</v>
      </c>
      <c r="AF245">
        <v>1</v>
      </c>
      <c r="AG245">
        <v>1</v>
      </c>
    </row>
    <row r="246" spans="1:33" ht="36">
      <c r="A246" s="157"/>
      <c r="B246" s="150" t="s">
        <v>604</v>
      </c>
      <c r="C246" s="228">
        <f t="shared" si="201"/>
        <v>28</v>
      </c>
      <c r="D246" s="36">
        <f t="shared" si="202"/>
        <v>28</v>
      </c>
      <c r="E246" s="36"/>
      <c r="F246" s="36">
        <v>28</v>
      </c>
      <c r="G246" s="36"/>
      <c r="H246" s="35"/>
      <c r="I246" s="35"/>
      <c r="J246" s="35"/>
      <c r="K246" s="35"/>
      <c r="L246" s="35"/>
      <c r="M246" s="35"/>
      <c r="N246" s="35"/>
      <c r="O246" s="35"/>
      <c r="P246" s="4"/>
      <c r="Q246" s="4"/>
      <c r="R246" s="4"/>
      <c r="S246" s="217"/>
      <c r="T246" s="4"/>
      <c r="U246" s="4"/>
      <c r="V246" s="4"/>
      <c r="W246" s="4"/>
      <c r="X246" s="4"/>
      <c r="Y246" s="217"/>
      <c r="Z246" s="4"/>
      <c r="AA246" s="4"/>
      <c r="AB246" s="4"/>
      <c r="AC246" s="231"/>
      <c r="AD246" s="12" t="s">
        <v>717</v>
      </c>
      <c r="AE246" s="12" t="s">
        <v>718</v>
      </c>
      <c r="AF246">
        <v>1</v>
      </c>
      <c r="AG246">
        <v>1</v>
      </c>
    </row>
    <row r="247" spans="1:33" ht="36">
      <c r="A247" s="157"/>
      <c r="B247" s="150" t="s">
        <v>605</v>
      </c>
      <c r="C247" s="150"/>
      <c r="D247" s="35"/>
      <c r="E247" s="35"/>
      <c r="F247" s="35"/>
      <c r="G247" s="35"/>
      <c r="H247" s="35"/>
      <c r="I247" s="35"/>
      <c r="J247" s="35"/>
      <c r="K247" s="35"/>
      <c r="L247" s="35"/>
      <c r="M247" s="35"/>
      <c r="N247" s="35"/>
      <c r="O247" s="35"/>
      <c r="P247" s="4"/>
      <c r="Q247" s="4"/>
      <c r="R247" s="4"/>
      <c r="S247" s="217"/>
      <c r="T247" s="4"/>
      <c r="U247" s="4"/>
      <c r="V247" s="4"/>
      <c r="W247" s="4"/>
      <c r="X247" s="4"/>
      <c r="Y247" s="217"/>
      <c r="Z247" s="4"/>
      <c r="AA247" s="4"/>
      <c r="AB247" s="4"/>
      <c r="AC247" s="231"/>
      <c r="AD247" s="12" t="s">
        <v>717</v>
      </c>
      <c r="AE247" s="12"/>
      <c r="AF247">
        <v>1</v>
      </c>
    </row>
    <row r="248" spans="1:33">
      <c r="A248" s="140" t="s">
        <v>606</v>
      </c>
      <c r="B248" s="141" t="s">
        <v>20</v>
      </c>
      <c r="C248" s="141"/>
      <c r="D248" s="34">
        <v>0</v>
      </c>
      <c r="E248" s="34">
        <v>0</v>
      </c>
      <c r="F248" s="34">
        <v>0</v>
      </c>
      <c r="G248" s="34">
        <v>0</v>
      </c>
      <c r="H248" s="34">
        <v>0</v>
      </c>
      <c r="I248" s="34"/>
      <c r="J248" s="34"/>
      <c r="K248" s="34"/>
      <c r="L248" s="34"/>
      <c r="M248" s="34"/>
      <c r="N248" s="34"/>
      <c r="O248" s="34"/>
      <c r="P248" s="4"/>
      <c r="Q248" s="4"/>
      <c r="R248" s="4"/>
      <c r="S248" s="217"/>
      <c r="T248" s="4"/>
      <c r="U248" s="4"/>
      <c r="V248" s="4"/>
      <c r="W248" s="4"/>
      <c r="X248" s="4"/>
      <c r="Y248" s="217"/>
      <c r="Z248" s="4"/>
      <c r="AA248" s="4"/>
      <c r="AB248" s="4"/>
      <c r="AC248" s="231"/>
      <c r="AD248" s="12">
        <v>0</v>
      </c>
      <c r="AE248" s="4">
        <v>0</v>
      </c>
      <c r="AF248">
        <v>2</v>
      </c>
      <c r="AG248">
        <v>0</v>
      </c>
    </row>
    <row r="249" spans="1:33" ht="36">
      <c r="A249" s="157"/>
      <c r="B249" s="150" t="s">
        <v>607</v>
      </c>
      <c r="C249" s="150"/>
      <c r="D249" s="35">
        <v>0</v>
      </c>
      <c r="E249" s="35"/>
      <c r="F249" s="35"/>
      <c r="G249" s="35"/>
      <c r="H249" s="35"/>
      <c r="I249" s="35"/>
      <c r="J249" s="35"/>
      <c r="K249" s="35"/>
      <c r="L249" s="35"/>
      <c r="M249" s="35"/>
      <c r="N249" s="35"/>
      <c r="O249" s="35"/>
      <c r="P249" s="4"/>
      <c r="Q249" s="4"/>
      <c r="R249" s="4"/>
      <c r="S249" s="217"/>
      <c r="T249" s="4"/>
      <c r="U249" s="4"/>
      <c r="V249" s="4"/>
      <c r="W249" s="4"/>
      <c r="X249" s="4"/>
      <c r="Y249" s="217"/>
      <c r="Z249" s="4"/>
      <c r="AA249" s="4"/>
      <c r="AB249" s="4"/>
      <c r="AC249" s="231"/>
      <c r="AD249" s="12" t="s">
        <v>268</v>
      </c>
      <c r="AE249" s="4"/>
      <c r="AF249">
        <v>1</v>
      </c>
    </row>
    <row r="250" spans="1:33" ht="36">
      <c r="A250" s="157"/>
      <c r="B250" s="150" t="s">
        <v>608</v>
      </c>
      <c r="C250" s="150"/>
      <c r="D250" s="35">
        <v>0</v>
      </c>
      <c r="E250" s="35"/>
      <c r="F250" s="35"/>
      <c r="G250" s="35"/>
      <c r="H250" s="35"/>
      <c r="I250" s="35"/>
      <c r="J250" s="35"/>
      <c r="K250" s="35"/>
      <c r="L250" s="35"/>
      <c r="M250" s="35"/>
      <c r="N250" s="35"/>
      <c r="O250" s="35"/>
      <c r="P250" s="4"/>
      <c r="Q250" s="4"/>
      <c r="R250" s="4"/>
      <c r="S250" s="217"/>
      <c r="T250" s="4"/>
      <c r="U250" s="4"/>
      <c r="V250" s="4"/>
      <c r="W250" s="4"/>
      <c r="X250" s="4"/>
      <c r="Y250" s="217"/>
      <c r="Z250" s="4"/>
      <c r="AA250" s="4"/>
      <c r="AB250" s="4"/>
      <c r="AC250" s="231"/>
      <c r="AD250" s="12" t="s">
        <v>268</v>
      </c>
      <c r="AE250" s="4"/>
      <c r="AF250">
        <v>1</v>
      </c>
    </row>
    <row r="251" spans="1:33">
      <c r="A251" s="131" t="s">
        <v>34</v>
      </c>
      <c r="B251" s="154" t="s">
        <v>477</v>
      </c>
      <c r="C251" s="154"/>
      <c r="D251" s="34">
        <v>0</v>
      </c>
      <c r="E251" s="34">
        <v>0</v>
      </c>
      <c r="F251" s="34">
        <v>0</v>
      </c>
      <c r="G251" s="34">
        <v>0</v>
      </c>
      <c r="H251" s="34">
        <v>0</v>
      </c>
      <c r="I251" s="34"/>
      <c r="J251" s="34"/>
      <c r="K251" s="34"/>
      <c r="L251" s="34"/>
      <c r="M251" s="34"/>
      <c r="N251" s="34"/>
      <c r="O251" s="34"/>
      <c r="P251" s="4"/>
      <c r="Q251" s="4"/>
      <c r="R251" s="4"/>
      <c r="S251" s="217"/>
      <c r="T251" s="4"/>
      <c r="U251" s="4"/>
      <c r="V251" s="4"/>
      <c r="W251" s="4"/>
      <c r="X251" s="4"/>
      <c r="Y251" s="217"/>
      <c r="Z251" s="4"/>
      <c r="AA251" s="4"/>
      <c r="AB251" s="4"/>
      <c r="AC251" s="231"/>
      <c r="AD251" s="12"/>
      <c r="AE251" s="4">
        <v>0</v>
      </c>
      <c r="AF251">
        <v>3</v>
      </c>
      <c r="AG251">
        <v>0</v>
      </c>
    </row>
    <row r="252" spans="1:33">
      <c r="A252" s="50" t="s">
        <v>52</v>
      </c>
      <c r="B252" s="155" t="s">
        <v>32</v>
      </c>
      <c r="C252" s="155"/>
      <c r="D252" s="38">
        <v>0</v>
      </c>
      <c r="E252" s="38">
        <v>0</v>
      </c>
      <c r="F252" s="38">
        <v>0</v>
      </c>
      <c r="G252" s="38">
        <v>0</v>
      </c>
      <c r="H252" s="38">
        <v>0</v>
      </c>
      <c r="I252" s="38"/>
      <c r="J252" s="38"/>
      <c r="K252" s="38"/>
      <c r="L252" s="38"/>
      <c r="M252" s="38"/>
      <c r="N252" s="38"/>
      <c r="O252" s="38"/>
      <c r="P252" s="4"/>
      <c r="Q252" s="4"/>
      <c r="R252" s="4"/>
      <c r="S252" s="217"/>
      <c r="T252" s="4"/>
      <c r="U252" s="4"/>
      <c r="V252" s="4"/>
      <c r="W252" s="4"/>
      <c r="X252" s="4"/>
      <c r="Y252" s="217"/>
      <c r="Z252" s="4"/>
      <c r="AA252" s="4"/>
      <c r="AB252" s="4"/>
      <c r="AC252" s="231"/>
      <c r="AD252" s="12"/>
      <c r="AE252" s="4">
        <v>0</v>
      </c>
      <c r="AF252">
        <v>1</v>
      </c>
      <c r="AG252">
        <v>0</v>
      </c>
    </row>
    <row r="253" spans="1:33" ht="54">
      <c r="A253" s="76"/>
      <c r="B253" s="143" t="s">
        <v>609</v>
      </c>
      <c r="C253" s="143"/>
      <c r="D253" s="35">
        <v>0</v>
      </c>
      <c r="E253" s="35"/>
      <c r="F253" s="35"/>
      <c r="G253" s="35"/>
      <c r="H253" s="35"/>
      <c r="I253" s="35"/>
      <c r="J253" s="35"/>
      <c r="K253" s="35"/>
      <c r="L253" s="35"/>
      <c r="M253" s="35"/>
      <c r="N253" s="35"/>
      <c r="O253" s="35"/>
      <c r="P253" s="4"/>
      <c r="Q253" s="4"/>
      <c r="R253" s="4"/>
      <c r="S253" s="217"/>
      <c r="T253" s="4"/>
      <c r="U253" s="4"/>
      <c r="V253" s="4"/>
      <c r="W253" s="4"/>
      <c r="X253" s="4"/>
      <c r="Y253" s="217"/>
      <c r="Z253" s="4"/>
      <c r="AA253" s="4"/>
      <c r="AB253" s="4"/>
      <c r="AC253" s="231"/>
      <c r="AD253" s="12" t="s">
        <v>259</v>
      </c>
      <c r="AE253" s="4"/>
      <c r="AF253">
        <v>1</v>
      </c>
    </row>
    <row r="254" spans="1:33">
      <c r="A254" s="145" t="s">
        <v>46</v>
      </c>
      <c r="B254" s="156" t="s">
        <v>33</v>
      </c>
      <c r="C254" s="156"/>
      <c r="D254" s="38">
        <v>0</v>
      </c>
      <c r="E254" s="38">
        <v>0</v>
      </c>
      <c r="F254" s="38">
        <v>0</v>
      </c>
      <c r="G254" s="38">
        <v>0</v>
      </c>
      <c r="H254" s="38">
        <v>0</v>
      </c>
      <c r="I254" s="38"/>
      <c r="J254" s="38"/>
      <c r="K254" s="38"/>
      <c r="L254" s="38"/>
      <c r="M254" s="38"/>
      <c r="N254" s="38"/>
      <c r="O254" s="38"/>
      <c r="P254" s="4"/>
      <c r="Q254" s="4"/>
      <c r="R254" s="4"/>
      <c r="S254" s="217"/>
      <c r="T254" s="4"/>
      <c r="U254" s="4"/>
      <c r="V254" s="4"/>
      <c r="W254" s="4"/>
      <c r="X254" s="4"/>
      <c r="Y254" s="217"/>
      <c r="Z254" s="4"/>
      <c r="AA254" s="4"/>
      <c r="AB254" s="4"/>
      <c r="AC254" s="231"/>
      <c r="AD254" s="12">
        <v>0</v>
      </c>
      <c r="AE254" s="4">
        <v>0</v>
      </c>
      <c r="AF254">
        <v>2</v>
      </c>
      <c r="AG254">
        <v>0</v>
      </c>
    </row>
    <row r="255" spans="1:33" ht="54">
      <c r="A255" s="76">
        <v>1</v>
      </c>
      <c r="B255" s="143" t="s">
        <v>610</v>
      </c>
      <c r="C255" s="143"/>
      <c r="D255" s="35"/>
      <c r="E255" s="35"/>
      <c r="F255" s="35"/>
      <c r="G255" s="35"/>
      <c r="H255" s="35"/>
      <c r="I255" s="35"/>
      <c r="J255" s="35"/>
      <c r="K255" s="35"/>
      <c r="L255" s="35"/>
      <c r="M255" s="35"/>
      <c r="N255" s="35"/>
      <c r="O255" s="35"/>
      <c r="P255" s="4"/>
      <c r="Q255" s="4"/>
      <c r="R255" s="4"/>
      <c r="S255" s="217"/>
      <c r="T255" s="4"/>
      <c r="U255" s="4"/>
      <c r="V255" s="4"/>
      <c r="W255" s="4"/>
      <c r="X255" s="4"/>
      <c r="Y255" s="217"/>
      <c r="Z255" s="4"/>
      <c r="AA255" s="4"/>
      <c r="AB255" s="4"/>
      <c r="AC255" s="231"/>
      <c r="AD255" s="12" t="s">
        <v>259</v>
      </c>
      <c r="AE255" s="4"/>
      <c r="AF255">
        <v>1</v>
      </c>
    </row>
    <row r="256" spans="1:33" ht="54">
      <c r="A256" s="76">
        <v>2</v>
      </c>
      <c r="B256" s="143" t="s">
        <v>167</v>
      </c>
      <c r="C256" s="143"/>
      <c r="D256" s="35"/>
      <c r="E256" s="35"/>
      <c r="F256" s="35"/>
      <c r="G256" s="35"/>
      <c r="H256" s="35"/>
      <c r="I256" s="35"/>
      <c r="J256" s="35"/>
      <c r="K256" s="35"/>
      <c r="L256" s="35"/>
      <c r="M256" s="35"/>
      <c r="N256" s="35"/>
      <c r="O256" s="35"/>
      <c r="P256" s="4"/>
      <c r="Q256" s="4"/>
      <c r="R256" s="4"/>
      <c r="S256" s="217"/>
      <c r="T256" s="4"/>
      <c r="U256" s="4"/>
      <c r="V256" s="4"/>
      <c r="W256" s="4"/>
      <c r="X256" s="4"/>
      <c r="Y256" s="217"/>
      <c r="Z256" s="4"/>
      <c r="AA256" s="4"/>
      <c r="AB256" s="4"/>
      <c r="AC256" s="231"/>
      <c r="AD256" s="12" t="s">
        <v>259</v>
      </c>
      <c r="AE256" s="4">
        <v>0</v>
      </c>
      <c r="AF256">
        <v>1</v>
      </c>
    </row>
    <row r="257" spans="1:33">
      <c r="A257" s="131" t="s">
        <v>36</v>
      </c>
      <c r="B257" s="158" t="s">
        <v>478</v>
      </c>
      <c r="C257" s="34">
        <f>C258+C262</f>
        <v>57</v>
      </c>
      <c r="D257" s="34">
        <f>D258+D262</f>
        <v>57</v>
      </c>
      <c r="E257" s="34">
        <f t="shared" ref="E257:H257" si="203">E258+E262</f>
        <v>0</v>
      </c>
      <c r="F257" s="34">
        <f t="shared" si="203"/>
        <v>57</v>
      </c>
      <c r="G257" s="34">
        <f t="shared" si="203"/>
        <v>0</v>
      </c>
      <c r="H257" s="34">
        <f t="shared" si="203"/>
        <v>0</v>
      </c>
      <c r="I257" s="34"/>
      <c r="J257" s="34"/>
      <c r="K257" s="34"/>
      <c r="L257" s="34"/>
      <c r="M257" s="34"/>
      <c r="N257" s="34"/>
      <c r="O257" s="34"/>
      <c r="P257" s="4"/>
      <c r="Q257" s="4"/>
      <c r="R257" s="4"/>
      <c r="S257" s="217"/>
      <c r="T257" s="4"/>
      <c r="U257" s="4"/>
      <c r="V257" s="4"/>
      <c r="W257" s="4"/>
      <c r="X257" s="4"/>
      <c r="Y257" s="217"/>
      <c r="Z257" s="4"/>
      <c r="AA257" s="4"/>
      <c r="AB257" s="4"/>
      <c r="AC257" s="231"/>
      <c r="AD257" s="12"/>
      <c r="AE257" s="4">
        <v>0</v>
      </c>
      <c r="AF257">
        <v>8</v>
      </c>
      <c r="AG257">
        <v>2</v>
      </c>
    </row>
    <row r="258" spans="1:33">
      <c r="A258" s="145" t="s">
        <v>52</v>
      </c>
      <c r="B258" s="156" t="s">
        <v>32</v>
      </c>
      <c r="C258" s="156"/>
      <c r="D258" s="38">
        <v>0</v>
      </c>
      <c r="E258" s="38">
        <v>0</v>
      </c>
      <c r="F258" s="38">
        <v>0</v>
      </c>
      <c r="G258" s="38">
        <v>0</v>
      </c>
      <c r="H258" s="38">
        <v>0</v>
      </c>
      <c r="I258" s="38"/>
      <c r="J258" s="38"/>
      <c r="K258" s="38"/>
      <c r="L258" s="38"/>
      <c r="M258" s="38"/>
      <c r="N258" s="38"/>
      <c r="O258" s="38"/>
      <c r="P258" s="4"/>
      <c r="Q258" s="4"/>
      <c r="R258" s="4"/>
      <c r="S258" s="217"/>
      <c r="T258" s="4"/>
      <c r="U258" s="4"/>
      <c r="V258" s="4"/>
      <c r="W258" s="4"/>
      <c r="X258" s="4"/>
      <c r="Y258" s="217"/>
      <c r="Z258" s="4"/>
      <c r="AA258" s="4"/>
      <c r="AB258" s="4"/>
      <c r="AC258" s="231"/>
      <c r="AD258" s="12">
        <v>0</v>
      </c>
      <c r="AE258" s="4">
        <v>0</v>
      </c>
      <c r="AF258">
        <v>3</v>
      </c>
      <c r="AG258">
        <v>0</v>
      </c>
    </row>
    <row r="259" spans="1:33" ht="54">
      <c r="A259" s="76">
        <v>1</v>
      </c>
      <c r="B259" s="143" t="s">
        <v>163</v>
      </c>
      <c r="C259" s="143"/>
      <c r="D259" s="35">
        <v>0</v>
      </c>
      <c r="E259" s="35"/>
      <c r="F259" s="35"/>
      <c r="G259" s="35"/>
      <c r="H259" s="35"/>
      <c r="I259" s="35"/>
      <c r="J259" s="35"/>
      <c r="K259" s="35"/>
      <c r="L259" s="35"/>
      <c r="M259" s="35"/>
      <c r="N259" s="35"/>
      <c r="O259" s="35"/>
      <c r="P259" s="4"/>
      <c r="Q259" s="4"/>
      <c r="R259" s="4"/>
      <c r="S259" s="217"/>
      <c r="T259" s="4"/>
      <c r="U259" s="4"/>
      <c r="V259" s="4"/>
      <c r="W259" s="4"/>
      <c r="X259" s="4"/>
      <c r="Y259" s="217"/>
      <c r="Z259" s="4"/>
      <c r="AA259" s="4"/>
      <c r="AB259" s="4"/>
      <c r="AC259" s="231"/>
      <c r="AD259" s="12" t="s">
        <v>259</v>
      </c>
      <c r="AE259" s="4"/>
      <c r="AF259">
        <v>1</v>
      </c>
    </row>
    <row r="260" spans="1:33" ht="54">
      <c r="A260" s="142">
        <v>2</v>
      </c>
      <c r="B260" s="143" t="s">
        <v>164</v>
      </c>
      <c r="C260" s="143"/>
      <c r="D260" s="35">
        <v>0</v>
      </c>
      <c r="E260" s="35"/>
      <c r="F260" s="35"/>
      <c r="G260" s="35"/>
      <c r="H260" s="35"/>
      <c r="I260" s="35"/>
      <c r="J260" s="35"/>
      <c r="K260" s="35"/>
      <c r="L260" s="35"/>
      <c r="M260" s="35"/>
      <c r="N260" s="35"/>
      <c r="O260" s="35"/>
      <c r="P260" s="4"/>
      <c r="Q260" s="4"/>
      <c r="R260" s="4"/>
      <c r="S260" s="217"/>
      <c r="T260" s="4"/>
      <c r="U260" s="4"/>
      <c r="V260" s="4"/>
      <c r="W260" s="4"/>
      <c r="X260" s="4"/>
      <c r="Y260" s="217"/>
      <c r="Z260" s="4"/>
      <c r="AA260" s="4"/>
      <c r="AB260" s="4"/>
      <c r="AC260" s="231"/>
      <c r="AD260" s="12" t="s">
        <v>259</v>
      </c>
      <c r="AE260" s="4"/>
      <c r="AF260">
        <v>1</v>
      </c>
    </row>
    <row r="261" spans="1:33">
      <c r="A261" s="76">
        <v>3</v>
      </c>
      <c r="B261" s="159" t="s">
        <v>165</v>
      </c>
      <c r="C261" s="159"/>
      <c r="D261" s="35">
        <v>0</v>
      </c>
      <c r="E261" s="35"/>
      <c r="F261" s="35"/>
      <c r="G261" s="35"/>
      <c r="H261" s="35"/>
      <c r="I261" s="35"/>
      <c r="J261" s="35"/>
      <c r="K261" s="35"/>
      <c r="L261" s="35"/>
      <c r="M261" s="35"/>
      <c r="N261" s="35"/>
      <c r="O261" s="35"/>
      <c r="P261" s="4"/>
      <c r="Q261" s="4"/>
      <c r="R261" s="4"/>
      <c r="S261" s="217"/>
      <c r="T261" s="4"/>
      <c r="U261" s="4"/>
      <c r="V261" s="4"/>
      <c r="W261" s="4"/>
      <c r="X261" s="4"/>
      <c r="Y261" s="217"/>
      <c r="Z261" s="4"/>
      <c r="AA261" s="4"/>
      <c r="AB261" s="4"/>
      <c r="AC261" s="231"/>
      <c r="AD261" s="12" t="s">
        <v>257</v>
      </c>
      <c r="AE261" s="4"/>
      <c r="AF261">
        <v>1</v>
      </c>
    </row>
    <row r="262" spans="1:33">
      <c r="A262" s="145" t="s">
        <v>46</v>
      </c>
      <c r="B262" s="156" t="s">
        <v>33</v>
      </c>
      <c r="C262" s="38">
        <f t="shared" ref="C262" si="204">C263</f>
        <v>57</v>
      </c>
      <c r="D262" s="38">
        <f>D263</f>
        <v>57</v>
      </c>
      <c r="E262" s="38">
        <f t="shared" ref="E262:H262" si="205">E263</f>
        <v>0</v>
      </c>
      <c r="F262" s="38">
        <f t="shared" si="205"/>
        <v>57</v>
      </c>
      <c r="G262" s="38">
        <f t="shared" si="205"/>
        <v>0</v>
      </c>
      <c r="H262" s="38">
        <f t="shared" si="205"/>
        <v>0</v>
      </c>
      <c r="I262" s="38"/>
      <c r="J262" s="38"/>
      <c r="K262" s="38"/>
      <c r="L262" s="38"/>
      <c r="M262" s="38"/>
      <c r="N262" s="38"/>
      <c r="O262" s="38"/>
      <c r="P262" s="4"/>
      <c r="Q262" s="4"/>
      <c r="R262" s="4"/>
      <c r="S262" s="217"/>
      <c r="T262" s="4"/>
      <c r="U262" s="4"/>
      <c r="V262" s="4"/>
      <c r="W262" s="4"/>
      <c r="X262" s="4"/>
      <c r="Y262" s="217"/>
      <c r="Z262" s="4"/>
      <c r="AA262" s="4"/>
      <c r="AB262" s="4"/>
      <c r="AC262" s="231">
        <f t="shared" ref="AC262:AC300" si="206">P262/C262*100</f>
        <v>0</v>
      </c>
      <c r="AD262" s="12"/>
      <c r="AE262" s="4">
        <v>0</v>
      </c>
      <c r="AF262">
        <v>5</v>
      </c>
      <c r="AG262">
        <v>2</v>
      </c>
    </row>
    <row r="263" spans="1:33">
      <c r="A263" s="140">
        <v>1</v>
      </c>
      <c r="B263" s="141" t="s">
        <v>168</v>
      </c>
      <c r="C263" s="34">
        <f t="shared" ref="C263" si="207">C264+C267+C269</f>
        <v>57</v>
      </c>
      <c r="D263" s="34">
        <f>D264+D267+D269</f>
        <v>57</v>
      </c>
      <c r="E263" s="34">
        <f t="shared" ref="E263:H263" si="208">E264+E267+E269</f>
        <v>0</v>
      </c>
      <c r="F263" s="34">
        <f t="shared" si="208"/>
        <v>57</v>
      </c>
      <c r="G263" s="34">
        <f t="shared" si="208"/>
        <v>0</v>
      </c>
      <c r="H263" s="34">
        <f t="shared" si="208"/>
        <v>0</v>
      </c>
      <c r="I263" s="34"/>
      <c r="J263" s="34"/>
      <c r="K263" s="34"/>
      <c r="L263" s="34"/>
      <c r="M263" s="34"/>
      <c r="N263" s="34"/>
      <c r="O263" s="34"/>
      <c r="P263" s="4"/>
      <c r="Q263" s="4"/>
      <c r="R263" s="4"/>
      <c r="S263" s="217"/>
      <c r="T263" s="4"/>
      <c r="U263" s="4"/>
      <c r="V263" s="4"/>
      <c r="W263" s="4"/>
      <c r="X263" s="4"/>
      <c r="Y263" s="217"/>
      <c r="Z263" s="4"/>
      <c r="AA263" s="4"/>
      <c r="AB263" s="4"/>
      <c r="AC263" s="231">
        <f t="shared" si="206"/>
        <v>0</v>
      </c>
      <c r="AD263" s="12"/>
      <c r="AE263" s="4">
        <v>0</v>
      </c>
      <c r="AF263">
        <v>5</v>
      </c>
      <c r="AG263">
        <v>2</v>
      </c>
    </row>
    <row r="264" spans="1:33">
      <c r="A264" s="16" t="s">
        <v>331</v>
      </c>
      <c r="B264" s="141" t="s">
        <v>16</v>
      </c>
      <c r="C264" s="34">
        <f t="shared" ref="C264" si="209">C265+C266</f>
        <v>18</v>
      </c>
      <c r="D264" s="34">
        <f>D265+D266</f>
        <v>18</v>
      </c>
      <c r="E264" s="34">
        <f t="shared" ref="E264:H264" si="210">E265+E266</f>
        <v>0</v>
      </c>
      <c r="F264" s="34">
        <f t="shared" si="210"/>
        <v>18</v>
      </c>
      <c r="G264" s="34">
        <f t="shared" si="210"/>
        <v>0</v>
      </c>
      <c r="H264" s="34">
        <f t="shared" si="210"/>
        <v>0</v>
      </c>
      <c r="I264" s="34"/>
      <c r="J264" s="34"/>
      <c r="K264" s="34"/>
      <c r="L264" s="34"/>
      <c r="M264" s="34"/>
      <c r="N264" s="34"/>
      <c r="O264" s="34"/>
      <c r="P264" s="4"/>
      <c r="Q264" s="4"/>
      <c r="R264" s="4"/>
      <c r="S264" s="217"/>
      <c r="T264" s="4"/>
      <c r="U264" s="4"/>
      <c r="V264" s="4"/>
      <c r="W264" s="4"/>
      <c r="X264" s="4"/>
      <c r="Y264" s="217"/>
      <c r="Z264" s="4"/>
      <c r="AA264" s="4"/>
      <c r="AB264" s="4"/>
      <c r="AC264" s="231">
        <f t="shared" si="206"/>
        <v>0</v>
      </c>
      <c r="AD264" s="12">
        <v>0</v>
      </c>
      <c r="AE264" s="4">
        <v>0</v>
      </c>
      <c r="AF264">
        <v>2</v>
      </c>
      <c r="AG264">
        <v>1</v>
      </c>
    </row>
    <row r="265" spans="1:33" ht="54">
      <c r="A265" s="30"/>
      <c r="B265" s="150" t="s">
        <v>611</v>
      </c>
      <c r="C265" s="228">
        <f t="shared" ref="C265" si="211">D265+J265</f>
        <v>18</v>
      </c>
      <c r="D265" s="36">
        <f t="shared" ref="D265" si="212">SUM(E265:H265)</f>
        <v>18</v>
      </c>
      <c r="E265" s="35"/>
      <c r="F265" s="36">
        <v>18</v>
      </c>
      <c r="G265" s="35"/>
      <c r="H265" s="35"/>
      <c r="I265" s="35"/>
      <c r="J265" s="35"/>
      <c r="K265" s="35"/>
      <c r="L265" s="35"/>
      <c r="M265" s="35"/>
      <c r="N265" s="35"/>
      <c r="O265" s="35"/>
      <c r="P265" s="4"/>
      <c r="Q265" s="4"/>
      <c r="R265" s="4"/>
      <c r="S265" s="217"/>
      <c r="T265" s="4"/>
      <c r="U265" s="4"/>
      <c r="V265" s="4"/>
      <c r="W265" s="4"/>
      <c r="X265" s="4"/>
      <c r="Y265" s="217"/>
      <c r="Z265" s="4"/>
      <c r="AA265" s="4"/>
      <c r="AB265" s="4"/>
      <c r="AC265" s="231">
        <f t="shared" si="206"/>
        <v>0</v>
      </c>
      <c r="AD265" s="12" t="s">
        <v>262</v>
      </c>
      <c r="AE265" s="12" t="s">
        <v>718</v>
      </c>
      <c r="AF265">
        <v>1</v>
      </c>
      <c r="AG265">
        <v>1</v>
      </c>
    </row>
    <row r="266" spans="1:33" ht="54">
      <c r="A266" s="30"/>
      <c r="B266" s="150" t="s">
        <v>612</v>
      </c>
      <c r="C266" s="150"/>
      <c r="D266" s="35">
        <v>0</v>
      </c>
      <c r="E266" s="35"/>
      <c r="F266" s="35"/>
      <c r="G266" s="35"/>
      <c r="H266" s="35"/>
      <c r="I266" s="35"/>
      <c r="J266" s="35"/>
      <c r="K266" s="35"/>
      <c r="L266" s="35"/>
      <c r="M266" s="35"/>
      <c r="N266" s="35"/>
      <c r="O266" s="35"/>
      <c r="P266" s="4"/>
      <c r="Q266" s="4"/>
      <c r="R266" s="4"/>
      <c r="S266" s="217"/>
      <c r="T266" s="4"/>
      <c r="U266" s="4"/>
      <c r="V266" s="4"/>
      <c r="W266" s="4"/>
      <c r="X266" s="4"/>
      <c r="Y266" s="217"/>
      <c r="Z266" s="4"/>
      <c r="AA266" s="4"/>
      <c r="AB266" s="4"/>
      <c r="AC266" s="231"/>
      <c r="AD266" s="12" t="s">
        <v>262</v>
      </c>
      <c r="AE266" s="12"/>
      <c r="AF266">
        <v>1</v>
      </c>
    </row>
    <row r="267" spans="1:33">
      <c r="A267" s="20" t="s">
        <v>332</v>
      </c>
      <c r="B267" s="132" t="s">
        <v>17</v>
      </c>
      <c r="C267" s="34">
        <f t="shared" ref="C267:H267" si="213">C268</f>
        <v>39</v>
      </c>
      <c r="D267" s="34">
        <f t="shared" si="213"/>
        <v>39</v>
      </c>
      <c r="E267" s="34">
        <f t="shared" si="213"/>
        <v>0</v>
      </c>
      <c r="F267" s="34">
        <f t="shared" si="213"/>
        <v>39</v>
      </c>
      <c r="G267" s="34">
        <f t="shared" si="213"/>
        <v>0</v>
      </c>
      <c r="H267" s="34">
        <f t="shared" si="213"/>
        <v>0</v>
      </c>
      <c r="I267" s="34"/>
      <c r="J267" s="34"/>
      <c r="K267" s="34"/>
      <c r="L267" s="34"/>
      <c r="M267" s="34"/>
      <c r="N267" s="34"/>
      <c r="O267" s="34"/>
      <c r="P267" s="4"/>
      <c r="Q267" s="4"/>
      <c r="R267" s="4"/>
      <c r="S267" s="217"/>
      <c r="T267" s="4"/>
      <c r="U267" s="4"/>
      <c r="V267" s="4"/>
      <c r="W267" s="4"/>
      <c r="X267" s="4"/>
      <c r="Y267" s="217"/>
      <c r="Z267" s="4"/>
      <c r="AA267" s="4"/>
      <c r="AB267" s="4"/>
      <c r="AC267" s="231"/>
      <c r="AD267" s="12"/>
      <c r="AE267" s="12"/>
      <c r="AF267">
        <v>1</v>
      </c>
      <c r="AG267">
        <v>1</v>
      </c>
    </row>
    <row r="268" spans="1:33" ht="54">
      <c r="A268" s="30"/>
      <c r="B268" s="150" t="s">
        <v>613</v>
      </c>
      <c r="C268" s="228">
        <f t="shared" ref="C268" si="214">D268+J268</f>
        <v>39</v>
      </c>
      <c r="D268" s="36">
        <f t="shared" ref="D268" si="215">SUM(E268:H268)</f>
        <v>39</v>
      </c>
      <c r="E268" s="36"/>
      <c r="F268" s="36">
        <v>39</v>
      </c>
      <c r="G268" s="36"/>
      <c r="H268" s="36"/>
      <c r="I268" s="36"/>
      <c r="J268" s="36"/>
      <c r="K268" s="36"/>
      <c r="L268" s="36"/>
      <c r="M268" s="36"/>
      <c r="N268" s="36"/>
      <c r="O268" s="36"/>
      <c r="P268" s="4"/>
      <c r="Q268" s="4"/>
      <c r="R268" s="4"/>
      <c r="S268" s="217"/>
      <c r="T268" s="4"/>
      <c r="U268" s="4"/>
      <c r="V268" s="4"/>
      <c r="W268" s="4"/>
      <c r="X268" s="4"/>
      <c r="Y268" s="217"/>
      <c r="Z268" s="4"/>
      <c r="AA268" s="4"/>
      <c r="AB268" s="4"/>
      <c r="AC268" s="231"/>
      <c r="AD268" s="12" t="s">
        <v>264</v>
      </c>
      <c r="AE268" s="12" t="s">
        <v>713</v>
      </c>
      <c r="AF268">
        <v>1</v>
      </c>
      <c r="AG268">
        <v>1</v>
      </c>
    </row>
    <row r="269" spans="1:33">
      <c r="A269" s="16" t="s">
        <v>614</v>
      </c>
      <c r="B269" s="141" t="s">
        <v>14</v>
      </c>
      <c r="C269" s="141"/>
      <c r="D269" s="34">
        <v>0</v>
      </c>
      <c r="E269" s="34">
        <v>0</v>
      </c>
      <c r="F269" s="34">
        <v>0</v>
      </c>
      <c r="G269" s="34">
        <v>0</v>
      </c>
      <c r="H269" s="34">
        <v>0</v>
      </c>
      <c r="I269" s="34"/>
      <c r="J269" s="34"/>
      <c r="K269" s="34"/>
      <c r="L269" s="34"/>
      <c r="M269" s="34"/>
      <c r="N269" s="34"/>
      <c r="O269" s="34"/>
      <c r="P269" s="4"/>
      <c r="Q269" s="4"/>
      <c r="R269" s="4"/>
      <c r="S269" s="217"/>
      <c r="T269" s="4"/>
      <c r="U269" s="4"/>
      <c r="V269" s="4"/>
      <c r="W269" s="4"/>
      <c r="X269" s="4"/>
      <c r="Y269" s="217"/>
      <c r="Z269" s="4"/>
      <c r="AA269" s="4"/>
      <c r="AB269" s="4"/>
      <c r="AC269" s="231"/>
      <c r="AD269" s="12">
        <v>0</v>
      </c>
      <c r="AE269" s="12">
        <v>0</v>
      </c>
      <c r="AF269">
        <v>2</v>
      </c>
      <c r="AG269">
        <v>0</v>
      </c>
    </row>
    <row r="270" spans="1:33" ht="36">
      <c r="A270" s="160"/>
      <c r="B270" s="161" t="s">
        <v>615</v>
      </c>
      <c r="C270" s="161"/>
      <c r="D270" s="35">
        <v>0</v>
      </c>
      <c r="E270" s="35"/>
      <c r="F270" s="35"/>
      <c r="G270" s="35"/>
      <c r="H270" s="35"/>
      <c r="I270" s="35"/>
      <c r="J270" s="35"/>
      <c r="K270" s="35"/>
      <c r="L270" s="35"/>
      <c r="M270" s="35"/>
      <c r="N270" s="35"/>
      <c r="O270" s="35"/>
      <c r="P270" s="4"/>
      <c r="Q270" s="4"/>
      <c r="R270" s="4"/>
      <c r="S270" s="217"/>
      <c r="T270" s="4"/>
      <c r="U270" s="4"/>
      <c r="V270" s="4"/>
      <c r="W270" s="4"/>
      <c r="X270" s="4"/>
      <c r="Y270" s="217"/>
      <c r="Z270" s="4"/>
      <c r="AA270" s="4"/>
      <c r="AB270" s="4"/>
      <c r="AC270" s="231"/>
      <c r="AD270" s="12" t="s">
        <v>261</v>
      </c>
      <c r="AE270" s="12"/>
      <c r="AF270">
        <v>1</v>
      </c>
    </row>
    <row r="271" spans="1:33" ht="36">
      <c r="A271" s="30"/>
      <c r="B271" s="150" t="s">
        <v>616</v>
      </c>
      <c r="C271" s="150"/>
      <c r="D271" s="35">
        <v>0</v>
      </c>
      <c r="E271" s="35"/>
      <c r="F271" s="35"/>
      <c r="G271" s="35"/>
      <c r="H271" s="35"/>
      <c r="I271" s="35"/>
      <c r="J271" s="35"/>
      <c r="K271" s="35"/>
      <c r="L271" s="35"/>
      <c r="M271" s="35"/>
      <c r="N271" s="35"/>
      <c r="O271" s="35"/>
      <c r="P271" s="4"/>
      <c r="Q271" s="4"/>
      <c r="R271" s="4"/>
      <c r="S271" s="217"/>
      <c r="T271" s="4"/>
      <c r="U271" s="4"/>
      <c r="V271" s="4"/>
      <c r="W271" s="4"/>
      <c r="X271" s="4"/>
      <c r="Y271" s="217"/>
      <c r="Z271" s="4"/>
      <c r="AA271" s="4"/>
      <c r="AB271" s="4"/>
      <c r="AC271" s="231"/>
      <c r="AD271" s="12" t="s">
        <v>261</v>
      </c>
      <c r="AE271" s="12"/>
      <c r="AF271">
        <v>1</v>
      </c>
    </row>
    <row r="272" spans="1:33">
      <c r="A272" s="134" t="s">
        <v>172</v>
      </c>
      <c r="B272" s="135" t="s">
        <v>173</v>
      </c>
      <c r="C272" s="34">
        <f t="shared" ref="C272" si="216">C273</f>
        <v>567</v>
      </c>
      <c r="D272" s="34">
        <f>D273</f>
        <v>567</v>
      </c>
      <c r="E272" s="34">
        <f t="shared" ref="E272:AB272" si="217">E273</f>
        <v>0</v>
      </c>
      <c r="F272" s="34">
        <f t="shared" si="217"/>
        <v>567</v>
      </c>
      <c r="G272" s="34">
        <f t="shared" si="217"/>
        <v>0</v>
      </c>
      <c r="H272" s="34">
        <f t="shared" si="217"/>
        <v>0</v>
      </c>
      <c r="I272" s="34">
        <f t="shared" si="217"/>
        <v>0</v>
      </c>
      <c r="J272" s="34">
        <f t="shared" si="217"/>
        <v>0</v>
      </c>
      <c r="K272" s="34">
        <f t="shared" si="217"/>
        <v>0</v>
      </c>
      <c r="L272" s="34">
        <f t="shared" si="217"/>
        <v>0</v>
      </c>
      <c r="M272" s="34">
        <f t="shared" si="217"/>
        <v>0</v>
      </c>
      <c r="N272" s="34">
        <f t="shared" si="217"/>
        <v>0</v>
      </c>
      <c r="O272" s="34">
        <f t="shared" si="217"/>
        <v>0</v>
      </c>
      <c r="P272" s="34">
        <f t="shared" si="217"/>
        <v>219</v>
      </c>
      <c r="Q272" s="34">
        <f t="shared" si="217"/>
        <v>219</v>
      </c>
      <c r="R272" s="34">
        <f t="shared" si="217"/>
        <v>0</v>
      </c>
      <c r="S272" s="34">
        <f t="shared" si="217"/>
        <v>219</v>
      </c>
      <c r="T272" s="34">
        <f t="shared" si="217"/>
        <v>0</v>
      </c>
      <c r="U272" s="34">
        <f t="shared" si="217"/>
        <v>0</v>
      </c>
      <c r="V272" s="34">
        <f t="shared" si="217"/>
        <v>0</v>
      </c>
      <c r="W272" s="34">
        <f t="shared" si="217"/>
        <v>0</v>
      </c>
      <c r="X272" s="34">
        <f t="shared" si="217"/>
        <v>0</v>
      </c>
      <c r="Y272" s="34">
        <f t="shared" si="217"/>
        <v>0</v>
      </c>
      <c r="Z272" s="34">
        <f t="shared" si="217"/>
        <v>0</v>
      </c>
      <c r="AA272" s="34">
        <f t="shared" si="217"/>
        <v>0</v>
      </c>
      <c r="AB272" s="34">
        <f t="shared" si="217"/>
        <v>0</v>
      </c>
      <c r="AC272" s="231"/>
      <c r="AD272" s="12"/>
      <c r="AE272" s="12">
        <v>0</v>
      </c>
      <c r="AF272">
        <v>19</v>
      </c>
      <c r="AG272">
        <v>3</v>
      </c>
    </row>
    <row r="273" spans="1:33">
      <c r="A273" s="20" t="s">
        <v>38</v>
      </c>
      <c r="B273" s="132" t="s">
        <v>29</v>
      </c>
      <c r="C273" s="34">
        <f t="shared" ref="C273" si="218">C274+C288+C291</f>
        <v>567</v>
      </c>
      <c r="D273" s="34">
        <f>D274+D288+D291</f>
        <v>567</v>
      </c>
      <c r="E273" s="34">
        <f t="shared" ref="E273:F273" si="219">E274+E288+E291</f>
        <v>0</v>
      </c>
      <c r="F273" s="34">
        <f t="shared" si="219"/>
        <v>567</v>
      </c>
      <c r="G273" s="34">
        <f t="shared" ref="G273:AB273" si="220">G274+G288+G291</f>
        <v>0</v>
      </c>
      <c r="H273" s="34">
        <f t="shared" si="220"/>
        <v>0</v>
      </c>
      <c r="I273" s="34">
        <f t="shared" si="220"/>
        <v>0</v>
      </c>
      <c r="J273" s="34">
        <f t="shared" si="220"/>
        <v>0</v>
      </c>
      <c r="K273" s="34">
        <f t="shared" si="220"/>
        <v>0</v>
      </c>
      <c r="L273" s="34">
        <f t="shared" si="220"/>
        <v>0</v>
      </c>
      <c r="M273" s="34">
        <f t="shared" si="220"/>
        <v>0</v>
      </c>
      <c r="N273" s="34">
        <f t="shared" si="220"/>
        <v>0</v>
      </c>
      <c r="O273" s="34">
        <f t="shared" si="220"/>
        <v>0</v>
      </c>
      <c r="P273" s="34">
        <f t="shared" si="220"/>
        <v>219</v>
      </c>
      <c r="Q273" s="34">
        <f t="shared" si="220"/>
        <v>219</v>
      </c>
      <c r="R273" s="34">
        <f t="shared" si="220"/>
        <v>0</v>
      </c>
      <c r="S273" s="34">
        <f t="shared" si="220"/>
        <v>219</v>
      </c>
      <c r="T273" s="34">
        <f t="shared" si="220"/>
        <v>0</v>
      </c>
      <c r="U273" s="34">
        <f t="shared" si="220"/>
        <v>0</v>
      </c>
      <c r="V273" s="34">
        <f t="shared" si="220"/>
        <v>0</v>
      </c>
      <c r="W273" s="34">
        <f t="shared" si="220"/>
        <v>0</v>
      </c>
      <c r="X273" s="34">
        <f t="shared" si="220"/>
        <v>0</v>
      </c>
      <c r="Y273" s="34">
        <f t="shared" si="220"/>
        <v>0</v>
      </c>
      <c r="Z273" s="34">
        <f t="shared" si="220"/>
        <v>0</v>
      </c>
      <c r="AA273" s="34">
        <f t="shared" si="220"/>
        <v>0</v>
      </c>
      <c r="AB273" s="34">
        <f t="shared" si="220"/>
        <v>0</v>
      </c>
      <c r="AC273" s="231"/>
      <c r="AD273" s="12"/>
      <c r="AE273" s="12">
        <v>0</v>
      </c>
      <c r="AF273">
        <v>19</v>
      </c>
      <c r="AG273">
        <v>3</v>
      </c>
    </row>
    <row r="274" spans="1:33">
      <c r="A274" s="131" t="s">
        <v>30</v>
      </c>
      <c r="B274" s="132" t="s">
        <v>476</v>
      </c>
      <c r="C274" s="34">
        <f t="shared" ref="C274" si="221">C275+C277</f>
        <v>483</v>
      </c>
      <c r="D274" s="34">
        <f>D275+D277</f>
        <v>483</v>
      </c>
      <c r="E274" s="34">
        <f t="shared" ref="E274:F274" si="222">E275+E277</f>
        <v>0</v>
      </c>
      <c r="F274" s="34">
        <f t="shared" si="222"/>
        <v>483</v>
      </c>
      <c r="G274" s="34">
        <f t="shared" ref="G274:AB274" si="223">G275+G277</f>
        <v>0</v>
      </c>
      <c r="H274" s="34">
        <f t="shared" si="223"/>
        <v>0</v>
      </c>
      <c r="I274" s="34">
        <f t="shared" si="223"/>
        <v>0</v>
      </c>
      <c r="J274" s="34">
        <f t="shared" si="223"/>
        <v>0</v>
      </c>
      <c r="K274" s="34">
        <f t="shared" si="223"/>
        <v>0</v>
      </c>
      <c r="L274" s="34">
        <f t="shared" si="223"/>
        <v>0</v>
      </c>
      <c r="M274" s="34">
        <f t="shared" si="223"/>
        <v>0</v>
      </c>
      <c r="N274" s="34">
        <f t="shared" si="223"/>
        <v>0</v>
      </c>
      <c r="O274" s="34">
        <f t="shared" si="223"/>
        <v>0</v>
      </c>
      <c r="P274" s="34">
        <f t="shared" si="223"/>
        <v>219</v>
      </c>
      <c r="Q274" s="34">
        <f t="shared" si="223"/>
        <v>219</v>
      </c>
      <c r="R274" s="34">
        <f t="shared" si="223"/>
        <v>0</v>
      </c>
      <c r="S274" s="34">
        <f t="shared" si="223"/>
        <v>219</v>
      </c>
      <c r="T274" s="34">
        <f t="shared" si="223"/>
        <v>0</v>
      </c>
      <c r="U274" s="34">
        <f t="shared" si="223"/>
        <v>0</v>
      </c>
      <c r="V274" s="34">
        <f t="shared" si="223"/>
        <v>0</v>
      </c>
      <c r="W274" s="34">
        <f t="shared" si="223"/>
        <v>0</v>
      </c>
      <c r="X274" s="34">
        <f t="shared" si="223"/>
        <v>0</v>
      </c>
      <c r="Y274" s="34">
        <f t="shared" si="223"/>
        <v>0</v>
      </c>
      <c r="Z274" s="34">
        <f t="shared" si="223"/>
        <v>0</v>
      </c>
      <c r="AA274" s="34">
        <f t="shared" si="223"/>
        <v>0</v>
      </c>
      <c r="AB274" s="34">
        <f t="shared" si="223"/>
        <v>0</v>
      </c>
      <c r="AC274" s="231"/>
      <c r="AD274" s="12"/>
      <c r="AE274" s="12">
        <v>0</v>
      </c>
      <c r="AF274">
        <v>9</v>
      </c>
      <c r="AG274">
        <v>2</v>
      </c>
    </row>
    <row r="275" spans="1:33">
      <c r="A275" s="50" t="s">
        <v>52</v>
      </c>
      <c r="B275" s="155" t="s">
        <v>32</v>
      </c>
      <c r="C275" s="155"/>
      <c r="D275" s="38">
        <v>0</v>
      </c>
      <c r="E275" s="38">
        <v>0</v>
      </c>
      <c r="F275" s="38">
        <v>0</v>
      </c>
      <c r="G275" s="38">
        <v>0</v>
      </c>
      <c r="H275" s="38">
        <v>0</v>
      </c>
      <c r="I275" s="38"/>
      <c r="J275" s="38"/>
      <c r="K275" s="38"/>
      <c r="L275" s="38"/>
      <c r="M275" s="38"/>
      <c r="N275" s="38"/>
      <c r="O275" s="38"/>
      <c r="P275" s="91"/>
      <c r="Q275" s="91"/>
      <c r="R275" s="4"/>
      <c r="S275" s="217"/>
      <c r="T275" s="4"/>
      <c r="U275" s="4"/>
      <c r="V275" s="4"/>
      <c r="W275" s="4"/>
      <c r="X275" s="4"/>
      <c r="Y275" s="217"/>
      <c r="Z275" s="4"/>
      <c r="AA275" s="4"/>
      <c r="AB275" s="4"/>
      <c r="AC275" s="231"/>
      <c r="AD275" s="12"/>
      <c r="AE275" s="12">
        <v>0</v>
      </c>
      <c r="AF275">
        <v>1</v>
      </c>
      <c r="AG275">
        <v>0</v>
      </c>
    </row>
    <row r="276" spans="1:33" ht="54">
      <c r="A276" s="76"/>
      <c r="B276" s="162" t="s">
        <v>176</v>
      </c>
      <c r="C276" s="162"/>
      <c r="D276" s="35"/>
      <c r="E276" s="35"/>
      <c r="F276" s="35"/>
      <c r="G276" s="35"/>
      <c r="H276" s="35"/>
      <c r="I276" s="35"/>
      <c r="J276" s="35"/>
      <c r="K276" s="35"/>
      <c r="L276" s="35"/>
      <c r="M276" s="35"/>
      <c r="N276" s="35"/>
      <c r="O276" s="35"/>
      <c r="P276" s="4"/>
      <c r="Q276" s="4"/>
      <c r="R276" s="4"/>
      <c r="S276" s="217"/>
      <c r="T276" s="4"/>
      <c r="U276" s="4"/>
      <c r="V276" s="4"/>
      <c r="W276" s="4"/>
      <c r="X276" s="4"/>
      <c r="Y276" s="217"/>
      <c r="Z276" s="4"/>
      <c r="AA276" s="4"/>
      <c r="AB276" s="4"/>
      <c r="AC276" s="231"/>
      <c r="AD276" s="12" t="s">
        <v>259</v>
      </c>
      <c r="AE276" s="12"/>
      <c r="AF276">
        <v>1</v>
      </c>
    </row>
    <row r="277" spans="1:33">
      <c r="A277" s="50" t="s">
        <v>46</v>
      </c>
      <c r="B277" s="146" t="s">
        <v>33</v>
      </c>
      <c r="C277" s="38">
        <f t="shared" ref="C277" si="224">C278+C279</f>
        <v>483</v>
      </c>
      <c r="D277" s="38">
        <f>D278+D279</f>
        <v>483</v>
      </c>
      <c r="E277" s="38">
        <f t="shared" ref="E277:AB277" si="225">E278+E279</f>
        <v>0</v>
      </c>
      <c r="F277" s="38">
        <f t="shared" si="225"/>
        <v>483</v>
      </c>
      <c r="G277" s="38">
        <f t="shared" si="225"/>
        <v>0</v>
      </c>
      <c r="H277" s="38">
        <f t="shared" si="225"/>
        <v>0</v>
      </c>
      <c r="I277" s="38">
        <f t="shared" si="225"/>
        <v>0</v>
      </c>
      <c r="J277" s="38">
        <f t="shared" si="225"/>
        <v>0</v>
      </c>
      <c r="K277" s="38">
        <f t="shared" si="225"/>
        <v>0</v>
      </c>
      <c r="L277" s="38">
        <f t="shared" si="225"/>
        <v>0</v>
      </c>
      <c r="M277" s="38">
        <f t="shared" si="225"/>
        <v>0</v>
      </c>
      <c r="N277" s="38">
        <f t="shared" si="225"/>
        <v>0</v>
      </c>
      <c r="O277" s="38">
        <f t="shared" si="225"/>
        <v>0</v>
      </c>
      <c r="P277" s="38">
        <f t="shared" si="225"/>
        <v>219</v>
      </c>
      <c r="Q277" s="38">
        <f t="shared" si="225"/>
        <v>219</v>
      </c>
      <c r="R277" s="38">
        <f t="shared" si="225"/>
        <v>0</v>
      </c>
      <c r="S277" s="38">
        <f t="shared" si="225"/>
        <v>219</v>
      </c>
      <c r="T277" s="38">
        <f t="shared" si="225"/>
        <v>0</v>
      </c>
      <c r="U277" s="38">
        <f t="shared" si="225"/>
        <v>0</v>
      </c>
      <c r="V277" s="38">
        <f t="shared" si="225"/>
        <v>0</v>
      </c>
      <c r="W277" s="38">
        <f t="shared" si="225"/>
        <v>0</v>
      </c>
      <c r="X277" s="38">
        <f t="shared" si="225"/>
        <v>0</v>
      </c>
      <c r="Y277" s="38">
        <f t="shared" si="225"/>
        <v>0</v>
      </c>
      <c r="Z277" s="38">
        <f t="shared" si="225"/>
        <v>0</v>
      </c>
      <c r="AA277" s="38">
        <f t="shared" si="225"/>
        <v>0</v>
      </c>
      <c r="AB277" s="38">
        <f t="shared" si="225"/>
        <v>0</v>
      </c>
      <c r="AC277" s="231">
        <f t="shared" si="206"/>
        <v>45.341614906832298</v>
      </c>
      <c r="AD277" s="12">
        <v>0</v>
      </c>
      <c r="AE277" s="12">
        <v>0</v>
      </c>
      <c r="AF277">
        <v>8</v>
      </c>
      <c r="AG277">
        <v>2</v>
      </c>
    </row>
    <row r="278" spans="1:33" ht="54">
      <c r="A278" s="76">
        <v>1</v>
      </c>
      <c r="B278" s="143" t="s">
        <v>180</v>
      </c>
      <c r="C278" s="227">
        <f t="shared" ref="C278:C279" si="226">D278+J278</f>
        <v>10</v>
      </c>
      <c r="D278" s="35">
        <f t="shared" ref="D278:D279" si="227">SUM(E278:H278)</f>
        <v>10</v>
      </c>
      <c r="E278" s="35"/>
      <c r="F278" s="35">
        <v>10</v>
      </c>
      <c r="G278" s="35"/>
      <c r="H278" s="35"/>
      <c r="I278" s="35"/>
      <c r="J278" s="35"/>
      <c r="K278" s="35"/>
      <c r="L278" s="35"/>
      <c r="M278" s="35"/>
      <c r="N278" s="35"/>
      <c r="O278" s="35"/>
      <c r="P278" s="4"/>
      <c r="Q278" s="4"/>
      <c r="R278" s="4"/>
      <c r="S278" s="217"/>
      <c r="T278" s="4"/>
      <c r="U278" s="4"/>
      <c r="V278" s="4"/>
      <c r="W278" s="4"/>
      <c r="X278" s="4"/>
      <c r="Y278" s="217"/>
      <c r="Z278" s="4"/>
      <c r="AA278" s="4"/>
      <c r="AB278" s="4"/>
      <c r="AC278" s="231">
        <f t="shared" si="206"/>
        <v>0</v>
      </c>
      <c r="AD278" s="12" t="s">
        <v>262</v>
      </c>
      <c r="AE278" s="12" t="s">
        <v>718</v>
      </c>
      <c r="AF278">
        <v>1</v>
      </c>
      <c r="AG278">
        <v>1</v>
      </c>
    </row>
    <row r="279" spans="1:33" ht="36">
      <c r="A279" s="76">
        <v>2</v>
      </c>
      <c r="B279" s="163" t="s">
        <v>181</v>
      </c>
      <c r="C279" s="227">
        <f t="shared" si="226"/>
        <v>473</v>
      </c>
      <c r="D279" s="35">
        <f t="shared" si="227"/>
        <v>473</v>
      </c>
      <c r="E279" s="35"/>
      <c r="F279" s="35">
        <v>473</v>
      </c>
      <c r="G279" s="35"/>
      <c r="H279" s="35"/>
      <c r="I279" s="35"/>
      <c r="J279" s="35"/>
      <c r="K279" s="35"/>
      <c r="L279" s="35"/>
      <c r="M279" s="35"/>
      <c r="N279" s="35"/>
      <c r="O279" s="35"/>
      <c r="P279" s="36">
        <f>Q279+V279</f>
        <v>219</v>
      </c>
      <c r="Q279" s="36">
        <f>SUM(R279:U279)</f>
        <v>219</v>
      </c>
      <c r="R279" s="4"/>
      <c r="S279" s="284">
        <v>219</v>
      </c>
      <c r="T279" s="4"/>
      <c r="U279" s="4"/>
      <c r="V279" s="4"/>
      <c r="W279" s="4"/>
      <c r="X279" s="4"/>
      <c r="Y279" s="217"/>
      <c r="Z279" s="4"/>
      <c r="AA279" s="4"/>
      <c r="AB279" s="4"/>
      <c r="AC279" s="231">
        <f t="shared" si="206"/>
        <v>46.300211416490491</v>
      </c>
      <c r="AD279" s="12" t="s">
        <v>267</v>
      </c>
      <c r="AE279" s="12" t="s">
        <v>718</v>
      </c>
      <c r="AG279">
        <v>1</v>
      </c>
    </row>
    <row r="280" spans="1:33">
      <c r="A280" s="20">
        <v>3</v>
      </c>
      <c r="B280" s="2" t="s">
        <v>177</v>
      </c>
      <c r="C280" s="2"/>
      <c r="D280" s="34">
        <v>0</v>
      </c>
      <c r="E280" s="34">
        <v>0</v>
      </c>
      <c r="F280" s="34">
        <v>0</v>
      </c>
      <c r="G280" s="34">
        <v>0</v>
      </c>
      <c r="H280" s="34">
        <v>0</v>
      </c>
      <c r="I280" s="34"/>
      <c r="J280" s="34"/>
      <c r="K280" s="34"/>
      <c r="L280" s="34"/>
      <c r="M280" s="34"/>
      <c r="N280" s="34"/>
      <c r="O280" s="34"/>
      <c r="P280" s="4"/>
      <c r="Q280" s="4"/>
      <c r="R280" s="4"/>
      <c r="S280" s="217"/>
      <c r="T280" s="4"/>
      <c r="U280" s="4"/>
      <c r="V280" s="4"/>
      <c r="W280" s="4"/>
      <c r="X280" s="4"/>
      <c r="Y280" s="217"/>
      <c r="Z280" s="4"/>
      <c r="AA280" s="4"/>
      <c r="AB280" s="4"/>
      <c r="AC280" s="231"/>
      <c r="AD280" s="12">
        <v>0</v>
      </c>
      <c r="AE280" s="4">
        <v>0</v>
      </c>
      <c r="AF280">
        <v>7</v>
      </c>
      <c r="AG280">
        <v>0</v>
      </c>
    </row>
    <row r="281" spans="1:33" ht="54">
      <c r="A281" s="46"/>
      <c r="B281" s="150" t="s">
        <v>617</v>
      </c>
      <c r="C281" s="150"/>
      <c r="D281" s="35"/>
      <c r="E281" s="35"/>
      <c r="F281" s="35"/>
      <c r="G281" s="35"/>
      <c r="H281" s="35"/>
      <c r="I281" s="35"/>
      <c r="J281" s="35"/>
      <c r="K281" s="35"/>
      <c r="L281" s="35"/>
      <c r="M281" s="35"/>
      <c r="N281" s="35"/>
      <c r="O281" s="35"/>
      <c r="P281" s="4"/>
      <c r="Q281" s="4"/>
      <c r="R281" s="4"/>
      <c r="S281" s="217"/>
      <c r="T281" s="4"/>
      <c r="U281" s="4"/>
      <c r="V281" s="4"/>
      <c r="W281" s="4"/>
      <c r="X281" s="4"/>
      <c r="Y281" s="217"/>
      <c r="Z281" s="4"/>
      <c r="AA281" s="4"/>
      <c r="AB281" s="4"/>
      <c r="AC281" s="231"/>
      <c r="AD281" s="12" t="s">
        <v>262</v>
      </c>
      <c r="AE281" s="4"/>
      <c r="AF281">
        <v>1</v>
      </c>
    </row>
    <row r="282" spans="1:33" ht="54">
      <c r="A282" s="46"/>
      <c r="B282" s="150" t="s">
        <v>618</v>
      </c>
      <c r="C282" s="150"/>
      <c r="D282" s="35"/>
      <c r="E282" s="35"/>
      <c r="F282" s="35"/>
      <c r="G282" s="35"/>
      <c r="H282" s="35"/>
      <c r="I282" s="35"/>
      <c r="J282" s="35"/>
      <c r="K282" s="35"/>
      <c r="L282" s="35"/>
      <c r="M282" s="35"/>
      <c r="N282" s="35"/>
      <c r="O282" s="35"/>
      <c r="P282" s="4"/>
      <c r="Q282" s="4"/>
      <c r="R282" s="4"/>
      <c r="S282" s="217"/>
      <c r="T282" s="4"/>
      <c r="U282" s="4"/>
      <c r="V282" s="4"/>
      <c r="W282" s="4"/>
      <c r="X282" s="4"/>
      <c r="Y282" s="217"/>
      <c r="Z282" s="4"/>
      <c r="AA282" s="4"/>
      <c r="AB282" s="4"/>
      <c r="AC282" s="231"/>
      <c r="AD282" s="12" t="s">
        <v>262</v>
      </c>
      <c r="AE282" s="4"/>
      <c r="AF282">
        <v>1</v>
      </c>
    </row>
    <row r="283" spans="1:33" ht="54">
      <c r="A283" s="46"/>
      <c r="B283" s="150" t="s">
        <v>619</v>
      </c>
      <c r="C283" s="150"/>
      <c r="D283" s="35"/>
      <c r="E283" s="35"/>
      <c r="F283" s="35"/>
      <c r="G283" s="35"/>
      <c r="H283" s="35"/>
      <c r="I283" s="35"/>
      <c r="J283" s="35"/>
      <c r="K283" s="35"/>
      <c r="L283" s="35"/>
      <c r="M283" s="35"/>
      <c r="N283" s="35"/>
      <c r="O283" s="35"/>
      <c r="P283" s="4"/>
      <c r="Q283" s="4"/>
      <c r="R283" s="4"/>
      <c r="S283" s="217"/>
      <c r="T283" s="4"/>
      <c r="U283" s="4"/>
      <c r="V283" s="4"/>
      <c r="W283" s="4"/>
      <c r="X283" s="4"/>
      <c r="Y283" s="217"/>
      <c r="Z283" s="4"/>
      <c r="AA283" s="4"/>
      <c r="AB283" s="4"/>
      <c r="AC283" s="231"/>
      <c r="AD283" s="12" t="s">
        <v>262</v>
      </c>
      <c r="AE283" s="4"/>
      <c r="AF283">
        <v>1</v>
      </c>
    </row>
    <row r="284" spans="1:33" ht="54">
      <c r="A284" s="46"/>
      <c r="B284" s="150" t="s">
        <v>620</v>
      </c>
      <c r="C284" s="150"/>
      <c r="D284" s="35"/>
      <c r="E284" s="35"/>
      <c r="F284" s="35"/>
      <c r="G284" s="35"/>
      <c r="H284" s="35"/>
      <c r="I284" s="35"/>
      <c r="J284" s="35"/>
      <c r="K284" s="35"/>
      <c r="L284" s="35"/>
      <c r="M284" s="35"/>
      <c r="N284" s="35"/>
      <c r="O284" s="35"/>
      <c r="P284" s="4"/>
      <c r="Q284" s="4"/>
      <c r="R284" s="4"/>
      <c r="S284" s="217"/>
      <c r="T284" s="4"/>
      <c r="U284" s="4"/>
      <c r="V284" s="4"/>
      <c r="W284" s="4"/>
      <c r="X284" s="4"/>
      <c r="Y284" s="217"/>
      <c r="Z284" s="4"/>
      <c r="AA284" s="4"/>
      <c r="AB284" s="4"/>
      <c r="AC284" s="231"/>
      <c r="AD284" s="12" t="s">
        <v>262</v>
      </c>
      <c r="AE284" s="4"/>
      <c r="AF284">
        <v>1</v>
      </c>
    </row>
    <row r="285" spans="1:33" ht="54">
      <c r="A285" s="46"/>
      <c r="B285" s="150" t="s">
        <v>621</v>
      </c>
      <c r="C285" s="150"/>
      <c r="D285" s="35"/>
      <c r="E285" s="35"/>
      <c r="F285" s="35"/>
      <c r="G285" s="35"/>
      <c r="H285" s="35"/>
      <c r="I285" s="35"/>
      <c r="J285" s="35"/>
      <c r="K285" s="35"/>
      <c r="L285" s="35"/>
      <c r="M285" s="35"/>
      <c r="N285" s="35"/>
      <c r="O285" s="35"/>
      <c r="P285" s="4"/>
      <c r="Q285" s="4"/>
      <c r="R285" s="4"/>
      <c r="S285" s="217"/>
      <c r="T285" s="4"/>
      <c r="U285" s="4"/>
      <c r="V285" s="4"/>
      <c r="W285" s="4"/>
      <c r="X285" s="4"/>
      <c r="Y285" s="217"/>
      <c r="Z285" s="4"/>
      <c r="AA285" s="4"/>
      <c r="AB285" s="4"/>
      <c r="AC285" s="231"/>
      <c r="AD285" s="12" t="s">
        <v>262</v>
      </c>
      <c r="AE285" s="4">
        <v>0</v>
      </c>
      <c r="AF285">
        <v>1</v>
      </c>
    </row>
    <row r="286" spans="1:33" ht="36">
      <c r="A286" s="46"/>
      <c r="B286" s="150" t="s">
        <v>622</v>
      </c>
      <c r="C286" s="150"/>
      <c r="D286" s="35"/>
      <c r="E286" s="35"/>
      <c r="F286" s="35"/>
      <c r="G286" s="35"/>
      <c r="H286" s="35"/>
      <c r="I286" s="35"/>
      <c r="J286" s="35"/>
      <c r="K286" s="35"/>
      <c r="L286" s="35"/>
      <c r="M286" s="35"/>
      <c r="N286" s="35"/>
      <c r="O286" s="35"/>
      <c r="P286" s="4"/>
      <c r="Q286" s="4"/>
      <c r="R286" s="4"/>
      <c r="S286" s="217"/>
      <c r="T286" s="4"/>
      <c r="U286" s="4"/>
      <c r="V286" s="4"/>
      <c r="W286" s="4"/>
      <c r="X286" s="4"/>
      <c r="Y286" s="217"/>
      <c r="Z286" s="4"/>
      <c r="AA286" s="4"/>
      <c r="AB286" s="4"/>
      <c r="AC286" s="231"/>
      <c r="AD286" s="12" t="s">
        <v>265</v>
      </c>
      <c r="AE286" s="4">
        <v>0</v>
      </c>
      <c r="AF286">
        <v>1</v>
      </c>
    </row>
    <row r="287" spans="1:33" ht="36">
      <c r="A287" s="46"/>
      <c r="B287" s="150" t="s">
        <v>623</v>
      </c>
      <c r="C287" s="150"/>
      <c r="D287" s="35"/>
      <c r="E287" s="35"/>
      <c r="F287" s="35"/>
      <c r="G287" s="35"/>
      <c r="H287" s="35"/>
      <c r="I287" s="35"/>
      <c r="J287" s="35"/>
      <c r="K287" s="35"/>
      <c r="L287" s="35"/>
      <c r="M287" s="35"/>
      <c r="N287" s="35"/>
      <c r="O287" s="35"/>
      <c r="P287" s="4"/>
      <c r="Q287" s="4"/>
      <c r="R287" s="4"/>
      <c r="S287" s="217"/>
      <c r="T287" s="4"/>
      <c r="U287" s="4"/>
      <c r="V287" s="4"/>
      <c r="W287" s="4"/>
      <c r="X287" s="4"/>
      <c r="Y287" s="217"/>
      <c r="Z287" s="4"/>
      <c r="AA287" s="4"/>
      <c r="AB287" s="4"/>
      <c r="AC287" s="231"/>
      <c r="AD287" s="12" t="s">
        <v>265</v>
      </c>
      <c r="AE287" s="4">
        <v>0</v>
      </c>
      <c r="AF287">
        <v>1</v>
      </c>
    </row>
    <row r="288" spans="1:33">
      <c r="A288" s="131" t="s">
        <v>34</v>
      </c>
      <c r="B288" s="132" t="s">
        <v>477</v>
      </c>
      <c r="C288" s="132"/>
      <c r="D288" s="34">
        <v>0</v>
      </c>
      <c r="E288" s="34">
        <v>0</v>
      </c>
      <c r="F288" s="34">
        <v>0</v>
      </c>
      <c r="G288" s="34">
        <v>0</v>
      </c>
      <c r="H288" s="34">
        <v>0</v>
      </c>
      <c r="I288" s="34"/>
      <c r="J288" s="34"/>
      <c r="K288" s="34"/>
      <c r="L288" s="34"/>
      <c r="M288" s="34"/>
      <c r="N288" s="34"/>
      <c r="O288" s="34"/>
      <c r="P288" s="4"/>
      <c r="Q288" s="4"/>
      <c r="R288" s="4"/>
      <c r="S288" s="217"/>
      <c r="T288" s="4"/>
      <c r="U288" s="4"/>
      <c r="V288" s="4"/>
      <c r="W288" s="4"/>
      <c r="X288" s="4"/>
      <c r="Y288" s="217"/>
      <c r="Z288" s="4"/>
      <c r="AA288" s="4"/>
      <c r="AB288" s="4"/>
      <c r="AC288" s="231"/>
      <c r="AD288" s="12"/>
      <c r="AE288" s="4">
        <v>0</v>
      </c>
      <c r="AF288">
        <v>1</v>
      </c>
      <c r="AG288">
        <v>0</v>
      </c>
    </row>
    <row r="289" spans="1:33">
      <c r="A289" s="50" t="s">
        <v>46</v>
      </c>
      <c r="B289" s="146" t="s">
        <v>33</v>
      </c>
      <c r="C289" s="146"/>
      <c r="D289" s="38">
        <v>0</v>
      </c>
      <c r="E289" s="38">
        <v>0</v>
      </c>
      <c r="F289" s="38">
        <v>0</v>
      </c>
      <c r="G289" s="38">
        <v>0</v>
      </c>
      <c r="H289" s="38">
        <v>0</v>
      </c>
      <c r="I289" s="38"/>
      <c r="J289" s="38"/>
      <c r="K289" s="38"/>
      <c r="L289" s="38"/>
      <c r="M289" s="38"/>
      <c r="N289" s="38"/>
      <c r="O289" s="38"/>
      <c r="P289" s="4"/>
      <c r="Q289" s="4"/>
      <c r="R289" s="4"/>
      <c r="S289" s="217"/>
      <c r="T289" s="4"/>
      <c r="U289" s="4"/>
      <c r="V289" s="4"/>
      <c r="W289" s="4"/>
      <c r="X289" s="4"/>
      <c r="Y289" s="217"/>
      <c r="Z289" s="4"/>
      <c r="AA289" s="4"/>
      <c r="AB289" s="4"/>
      <c r="AC289" s="231"/>
      <c r="AD289" s="12"/>
      <c r="AE289" s="4">
        <v>0</v>
      </c>
      <c r="AF289">
        <v>1</v>
      </c>
      <c r="AG289">
        <v>0</v>
      </c>
    </row>
    <row r="290" spans="1:33" ht="54">
      <c r="A290" s="76"/>
      <c r="B290" s="164" t="s">
        <v>624</v>
      </c>
      <c r="C290" s="164"/>
      <c r="D290" s="35"/>
      <c r="E290" s="35"/>
      <c r="F290" s="35"/>
      <c r="G290" s="35"/>
      <c r="H290" s="35"/>
      <c r="I290" s="35"/>
      <c r="J290" s="35"/>
      <c r="K290" s="35"/>
      <c r="L290" s="35"/>
      <c r="M290" s="35"/>
      <c r="N290" s="35"/>
      <c r="O290" s="35"/>
      <c r="P290" s="4"/>
      <c r="Q290" s="4"/>
      <c r="R290" s="4"/>
      <c r="S290" s="217"/>
      <c r="T290" s="4"/>
      <c r="U290" s="4"/>
      <c r="V290" s="4"/>
      <c r="W290" s="4"/>
      <c r="X290" s="4"/>
      <c r="Y290" s="217"/>
      <c r="Z290" s="4"/>
      <c r="AA290" s="4"/>
      <c r="AB290" s="4"/>
      <c r="AC290" s="231"/>
      <c r="AD290" s="12" t="s">
        <v>259</v>
      </c>
      <c r="AE290" s="4"/>
      <c r="AF290">
        <v>1</v>
      </c>
    </row>
    <row r="291" spans="1:33">
      <c r="A291" s="131" t="s">
        <v>36</v>
      </c>
      <c r="B291" s="154" t="s">
        <v>478</v>
      </c>
      <c r="C291" s="34">
        <f t="shared" ref="C291" si="228">C292</f>
        <v>84</v>
      </c>
      <c r="D291" s="34">
        <f>D292</f>
        <v>84</v>
      </c>
      <c r="E291" s="34">
        <f t="shared" ref="E291:H291" si="229">E292</f>
        <v>0</v>
      </c>
      <c r="F291" s="34">
        <f t="shared" si="229"/>
        <v>84</v>
      </c>
      <c r="G291" s="34">
        <f t="shared" si="229"/>
        <v>0</v>
      </c>
      <c r="H291" s="34">
        <f t="shared" si="229"/>
        <v>0</v>
      </c>
      <c r="I291" s="34"/>
      <c r="J291" s="34"/>
      <c r="K291" s="34"/>
      <c r="L291" s="34"/>
      <c r="M291" s="34"/>
      <c r="N291" s="34"/>
      <c r="O291" s="34"/>
      <c r="P291" s="4"/>
      <c r="Q291" s="4"/>
      <c r="R291" s="4"/>
      <c r="S291" s="217"/>
      <c r="T291" s="4"/>
      <c r="U291" s="4"/>
      <c r="V291" s="4"/>
      <c r="W291" s="4"/>
      <c r="X291" s="4"/>
      <c r="Y291" s="217"/>
      <c r="Z291" s="4"/>
      <c r="AA291" s="4"/>
      <c r="AB291" s="4"/>
      <c r="AC291" s="231"/>
      <c r="AD291" s="12"/>
      <c r="AE291" s="4"/>
      <c r="AF291">
        <v>9</v>
      </c>
      <c r="AG291">
        <v>1</v>
      </c>
    </row>
    <row r="292" spans="1:33">
      <c r="A292" s="50" t="s">
        <v>46</v>
      </c>
      <c r="B292" s="146" t="s">
        <v>33</v>
      </c>
      <c r="C292" s="38">
        <f t="shared" ref="C292" si="230">C293+C294+C299</f>
        <v>84</v>
      </c>
      <c r="D292" s="38">
        <f>D293+D294+D299</f>
        <v>84</v>
      </c>
      <c r="E292" s="38">
        <f t="shared" ref="E292:H292" si="231">E293+E294+E299</f>
        <v>0</v>
      </c>
      <c r="F292" s="38">
        <f t="shared" si="231"/>
        <v>84</v>
      </c>
      <c r="G292" s="38">
        <f t="shared" si="231"/>
        <v>0</v>
      </c>
      <c r="H292" s="38">
        <f t="shared" si="231"/>
        <v>0</v>
      </c>
      <c r="I292" s="38"/>
      <c r="J292" s="38"/>
      <c r="K292" s="38"/>
      <c r="L292" s="38"/>
      <c r="M292" s="38"/>
      <c r="N292" s="38"/>
      <c r="O292" s="38"/>
      <c r="P292" s="4"/>
      <c r="Q292" s="4"/>
      <c r="R292" s="4"/>
      <c r="S292" s="217"/>
      <c r="T292" s="4"/>
      <c r="U292" s="4"/>
      <c r="V292" s="4"/>
      <c r="W292" s="4"/>
      <c r="X292" s="4"/>
      <c r="Y292" s="217"/>
      <c r="Z292" s="4"/>
      <c r="AA292" s="4"/>
      <c r="AB292" s="4"/>
      <c r="AC292" s="231"/>
      <c r="AD292" s="12"/>
      <c r="AE292" s="4"/>
      <c r="AF292">
        <v>9</v>
      </c>
      <c r="AG292">
        <v>1</v>
      </c>
    </row>
    <row r="293" spans="1:33" ht="54">
      <c r="A293" s="76">
        <v>1</v>
      </c>
      <c r="B293" s="143" t="s">
        <v>625</v>
      </c>
      <c r="C293" s="143"/>
      <c r="D293" s="35"/>
      <c r="E293" s="35"/>
      <c r="F293" s="35"/>
      <c r="G293" s="35"/>
      <c r="H293" s="35"/>
      <c r="I293" s="35"/>
      <c r="J293" s="35"/>
      <c r="K293" s="35"/>
      <c r="L293" s="35"/>
      <c r="M293" s="35"/>
      <c r="N293" s="35"/>
      <c r="O293" s="35"/>
      <c r="P293" s="4"/>
      <c r="Q293" s="4"/>
      <c r="R293" s="4"/>
      <c r="S293" s="217"/>
      <c r="T293" s="4"/>
      <c r="U293" s="4"/>
      <c r="V293" s="4"/>
      <c r="W293" s="4"/>
      <c r="X293" s="4"/>
      <c r="Y293" s="217"/>
      <c r="Z293" s="4"/>
      <c r="AA293" s="4"/>
      <c r="AB293" s="4"/>
      <c r="AC293" s="231"/>
      <c r="AD293" s="12" t="s">
        <v>266</v>
      </c>
      <c r="AE293" s="4"/>
      <c r="AF293">
        <v>1</v>
      </c>
    </row>
    <row r="294" spans="1:33">
      <c r="A294" s="20">
        <v>2</v>
      </c>
      <c r="B294" s="2" t="s">
        <v>177</v>
      </c>
      <c r="C294" s="2"/>
      <c r="D294" s="34">
        <v>0</v>
      </c>
      <c r="E294" s="34">
        <v>0</v>
      </c>
      <c r="F294" s="34">
        <v>0</v>
      </c>
      <c r="G294" s="34"/>
      <c r="H294" s="34"/>
      <c r="I294" s="34"/>
      <c r="J294" s="34"/>
      <c r="K294" s="34"/>
      <c r="L294" s="34"/>
      <c r="M294" s="34"/>
      <c r="N294" s="34"/>
      <c r="O294" s="34"/>
      <c r="P294" s="4"/>
      <c r="Q294" s="4"/>
      <c r="R294" s="4"/>
      <c r="S294" s="217"/>
      <c r="T294" s="4"/>
      <c r="U294" s="4"/>
      <c r="V294" s="4"/>
      <c r="W294" s="4"/>
      <c r="X294" s="4"/>
      <c r="Y294" s="217"/>
      <c r="Z294" s="4"/>
      <c r="AA294" s="4"/>
      <c r="AB294" s="4"/>
      <c r="AC294" s="231"/>
      <c r="AD294" s="12"/>
      <c r="AE294" s="4"/>
      <c r="AF294">
        <v>4</v>
      </c>
      <c r="AG294">
        <v>0</v>
      </c>
    </row>
    <row r="295" spans="1:33" ht="36">
      <c r="A295" s="46"/>
      <c r="B295" s="150" t="s">
        <v>626</v>
      </c>
      <c r="C295" s="150"/>
      <c r="D295" s="35"/>
      <c r="E295" s="35"/>
      <c r="F295" s="35"/>
      <c r="G295" s="35"/>
      <c r="H295" s="35"/>
      <c r="I295" s="35"/>
      <c r="J295" s="35"/>
      <c r="K295" s="35"/>
      <c r="L295" s="35"/>
      <c r="M295" s="35"/>
      <c r="N295" s="35"/>
      <c r="O295" s="35"/>
      <c r="P295" s="4"/>
      <c r="Q295" s="4"/>
      <c r="R295" s="4"/>
      <c r="S295" s="217"/>
      <c r="T295" s="4"/>
      <c r="U295" s="4"/>
      <c r="V295" s="4"/>
      <c r="W295" s="4"/>
      <c r="X295" s="4"/>
      <c r="Y295" s="217"/>
      <c r="Z295" s="4"/>
      <c r="AA295" s="4"/>
      <c r="AB295" s="4"/>
      <c r="AC295" s="231"/>
      <c r="AD295" s="12" t="s">
        <v>717</v>
      </c>
      <c r="AE295" s="4">
        <v>0</v>
      </c>
      <c r="AF295">
        <v>1</v>
      </c>
    </row>
    <row r="296" spans="1:33" ht="54">
      <c r="A296" s="46"/>
      <c r="B296" s="150" t="s">
        <v>627</v>
      </c>
      <c r="C296" s="150"/>
      <c r="D296" s="35"/>
      <c r="E296" s="35"/>
      <c r="F296" s="35"/>
      <c r="G296" s="35"/>
      <c r="H296" s="35"/>
      <c r="I296" s="35"/>
      <c r="J296" s="35"/>
      <c r="K296" s="35"/>
      <c r="L296" s="35"/>
      <c r="M296" s="35"/>
      <c r="N296" s="35"/>
      <c r="O296" s="35"/>
      <c r="P296" s="4"/>
      <c r="Q296" s="4"/>
      <c r="R296" s="4"/>
      <c r="S296" s="217"/>
      <c r="T296" s="4"/>
      <c r="U296" s="4"/>
      <c r="V296" s="4"/>
      <c r="W296" s="4"/>
      <c r="X296" s="4"/>
      <c r="Y296" s="217"/>
      <c r="Z296" s="4"/>
      <c r="AA296" s="4"/>
      <c r="AB296" s="4"/>
      <c r="AC296" s="231"/>
      <c r="AD296" s="12" t="s">
        <v>262</v>
      </c>
      <c r="AE296" s="4">
        <v>0</v>
      </c>
      <c r="AF296">
        <v>1</v>
      </c>
    </row>
    <row r="297" spans="1:33" ht="36">
      <c r="A297" s="46"/>
      <c r="B297" s="150" t="s">
        <v>628</v>
      </c>
      <c r="C297" s="150"/>
      <c r="D297" s="35"/>
      <c r="E297" s="35"/>
      <c r="F297" s="35"/>
      <c r="G297" s="35"/>
      <c r="H297" s="35"/>
      <c r="I297" s="35"/>
      <c r="J297" s="35"/>
      <c r="K297" s="35"/>
      <c r="L297" s="35"/>
      <c r="M297" s="35"/>
      <c r="N297" s="35"/>
      <c r="O297" s="35"/>
      <c r="P297" s="4"/>
      <c r="Q297" s="4"/>
      <c r="R297" s="4"/>
      <c r="S297" s="217"/>
      <c r="T297" s="4"/>
      <c r="U297" s="4"/>
      <c r="V297" s="4"/>
      <c r="W297" s="4"/>
      <c r="X297" s="4"/>
      <c r="Y297" s="217"/>
      <c r="Z297" s="4"/>
      <c r="AA297" s="4"/>
      <c r="AB297" s="4"/>
      <c r="AC297" s="231"/>
      <c r="AD297" s="12" t="s">
        <v>264</v>
      </c>
      <c r="AE297" s="4">
        <v>0</v>
      </c>
      <c r="AF297">
        <v>1</v>
      </c>
    </row>
    <row r="298" spans="1:33" ht="36">
      <c r="A298" s="46"/>
      <c r="B298" s="150" t="s">
        <v>629</v>
      </c>
      <c r="C298" s="150"/>
      <c r="D298" s="35"/>
      <c r="E298" s="35"/>
      <c r="F298" s="35"/>
      <c r="G298" s="35"/>
      <c r="H298" s="35"/>
      <c r="I298" s="35"/>
      <c r="J298" s="35"/>
      <c r="K298" s="35"/>
      <c r="L298" s="35"/>
      <c r="M298" s="35"/>
      <c r="N298" s="35"/>
      <c r="O298" s="35"/>
      <c r="P298" s="4"/>
      <c r="Q298" s="4"/>
      <c r="R298" s="4"/>
      <c r="S298" s="217"/>
      <c r="T298" s="4"/>
      <c r="U298" s="4"/>
      <c r="V298" s="4"/>
      <c r="W298" s="4"/>
      <c r="X298" s="4"/>
      <c r="Y298" s="217"/>
      <c r="Z298" s="4"/>
      <c r="AA298" s="4"/>
      <c r="AB298" s="4"/>
      <c r="AC298" s="231"/>
      <c r="AD298" s="12" t="s">
        <v>268</v>
      </c>
      <c r="AE298" s="4"/>
      <c r="AF298">
        <v>1</v>
      </c>
    </row>
    <row r="299" spans="1:33" ht="34.799999999999997">
      <c r="A299" s="20">
        <v>3</v>
      </c>
      <c r="B299" s="141" t="s">
        <v>630</v>
      </c>
      <c r="C299" s="34">
        <f>C300</f>
        <v>84</v>
      </c>
      <c r="D299" s="34">
        <f>D300</f>
        <v>84</v>
      </c>
      <c r="E299" s="34">
        <f t="shared" ref="E299:H299" si="232">E300</f>
        <v>0</v>
      </c>
      <c r="F299" s="34">
        <f t="shared" si="232"/>
        <v>84</v>
      </c>
      <c r="G299" s="34">
        <f t="shared" si="232"/>
        <v>0</v>
      </c>
      <c r="H299" s="34">
        <f t="shared" si="232"/>
        <v>0</v>
      </c>
      <c r="I299" s="34"/>
      <c r="J299" s="34"/>
      <c r="K299" s="34"/>
      <c r="L299" s="34"/>
      <c r="M299" s="34"/>
      <c r="N299" s="34"/>
      <c r="O299" s="34"/>
      <c r="P299" s="4"/>
      <c r="Q299" s="4"/>
      <c r="R299" s="4"/>
      <c r="S299" s="217"/>
      <c r="T299" s="4"/>
      <c r="U299" s="4"/>
      <c r="V299" s="4"/>
      <c r="W299" s="4"/>
      <c r="X299" s="4"/>
      <c r="Y299" s="217"/>
      <c r="Z299" s="4"/>
      <c r="AA299" s="4"/>
      <c r="AB299" s="4"/>
      <c r="AC299" s="231">
        <f t="shared" si="206"/>
        <v>0</v>
      </c>
      <c r="AD299" s="12"/>
      <c r="AE299" s="4"/>
      <c r="AF299">
        <v>4</v>
      </c>
      <c r="AG299">
        <v>1</v>
      </c>
    </row>
    <row r="300" spans="1:33" ht="54">
      <c r="A300" s="46"/>
      <c r="B300" s="150" t="s">
        <v>631</v>
      </c>
      <c r="C300" s="228">
        <f t="shared" ref="C300" si="233">D300+J300</f>
        <v>84</v>
      </c>
      <c r="D300" s="36">
        <f t="shared" ref="D300" si="234">SUM(E300:H300)</f>
        <v>84</v>
      </c>
      <c r="E300" s="36"/>
      <c r="F300" s="36">
        <v>84</v>
      </c>
      <c r="G300" s="36"/>
      <c r="H300" s="36"/>
      <c r="I300" s="36"/>
      <c r="J300" s="36"/>
      <c r="K300" s="36"/>
      <c r="L300" s="36"/>
      <c r="M300" s="36"/>
      <c r="N300" s="36"/>
      <c r="O300" s="36"/>
      <c r="P300" s="4"/>
      <c r="Q300" s="4"/>
      <c r="R300" s="4"/>
      <c r="S300" s="217"/>
      <c r="T300" s="4"/>
      <c r="U300" s="4"/>
      <c r="V300" s="4"/>
      <c r="W300" s="4"/>
      <c r="X300" s="4"/>
      <c r="Y300" s="217"/>
      <c r="Z300" s="4"/>
      <c r="AA300" s="4"/>
      <c r="AB300" s="4"/>
      <c r="AC300" s="231">
        <f t="shared" si="206"/>
        <v>0</v>
      </c>
      <c r="AD300" s="12" t="s">
        <v>262</v>
      </c>
      <c r="AE300" s="12" t="s">
        <v>718</v>
      </c>
      <c r="AF300">
        <v>1</v>
      </c>
      <c r="AG300">
        <v>1</v>
      </c>
    </row>
    <row r="301" spans="1:33" ht="36">
      <c r="A301" s="46"/>
      <c r="B301" s="150" t="s">
        <v>632</v>
      </c>
      <c r="C301" s="150"/>
      <c r="D301" s="36"/>
      <c r="E301" s="36"/>
      <c r="F301" s="36"/>
      <c r="G301" s="36"/>
      <c r="H301" s="36"/>
      <c r="I301" s="36"/>
      <c r="J301" s="36"/>
      <c r="K301" s="36"/>
      <c r="L301" s="36"/>
      <c r="M301" s="36"/>
      <c r="N301" s="36"/>
      <c r="O301" s="36"/>
      <c r="P301" s="4"/>
      <c r="Q301" s="4"/>
      <c r="R301" s="4"/>
      <c r="S301" s="217"/>
      <c r="T301" s="4"/>
      <c r="U301" s="4"/>
      <c r="V301" s="4"/>
      <c r="W301" s="4"/>
      <c r="X301" s="4"/>
      <c r="Y301" s="217"/>
      <c r="Z301" s="4"/>
      <c r="AA301" s="4"/>
      <c r="AB301" s="4"/>
      <c r="AC301" s="231"/>
      <c r="AD301" s="12" t="s">
        <v>261</v>
      </c>
      <c r="AE301" s="4"/>
      <c r="AF301">
        <v>1</v>
      </c>
    </row>
    <row r="302" spans="1:33" ht="36">
      <c r="A302" s="46"/>
      <c r="B302" s="150" t="s">
        <v>633</v>
      </c>
      <c r="C302" s="150"/>
      <c r="D302" s="36"/>
      <c r="E302" s="36"/>
      <c r="F302" s="36"/>
      <c r="G302" s="36"/>
      <c r="H302" s="36"/>
      <c r="I302" s="36"/>
      <c r="J302" s="36"/>
      <c r="K302" s="36"/>
      <c r="L302" s="36"/>
      <c r="M302" s="36"/>
      <c r="N302" s="36"/>
      <c r="O302" s="36"/>
      <c r="P302" s="4"/>
      <c r="Q302" s="4"/>
      <c r="R302" s="4"/>
      <c r="S302" s="217"/>
      <c r="T302" s="4"/>
      <c r="U302" s="4"/>
      <c r="V302" s="4"/>
      <c r="W302" s="4"/>
      <c r="X302" s="4"/>
      <c r="Y302" s="217"/>
      <c r="Z302" s="4"/>
      <c r="AA302" s="4"/>
      <c r="AB302" s="4"/>
      <c r="AC302" s="231"/>
      <c r="AD302" s="12" t="s">
        <v>261</v>
      </c>
      <c r="AE302" s="4">
        <v>0</v>
      </c>
      <c r="AF302">
        <v>1</v>
      </c>
    </row>
    <row r="303" spans="1:33" ht="36">
      <c r="A303" s="46"/>
      <c r="B303" s="150" t="s">
        <v>634</v>
      </c>
      <c r="C303" s="150"/>
      <c r="D303" s="36"/>
      <c r="E303" s="36"/>
      <c r="F303" s="36"/>
      <c r="G303" s="36"/>
      <c r="H303" s="36"/>
      <c r="I303" s="36"/>
      <c r="J303" s="36"/>
      <c r="K303" s="36"/>
      <c r="L303" s="36"/>
      <c r="M303" s="36"/>
      <c r="N303" s="36"/>
      <c r="O303" s="36"/>
      <c r="P303" s="4"/>
      <c r="Q303" s="4"/>
      <c r="R303" s="4"/>
      <c r="S303" s="217"/>
      <c r="T303" s="4"/>
      <c r="U303" s="4"/>
      <c r="V303" s="4"/>
      <c r="W303" s="4"/>
      <c r="X303" s="4"/>
      <c r="Y303" s="217"/>
      <c r="Z303" s="4"/>
      <c r="AA303" s="4"/>
      <c r="AB303" s="4"/>
      <c r="AC303" s="231"/>
      <c r="AD303" s="12" t="s">
        <v>268</v>
      </c>
      <c r="AE303" s="4">
        <v>0</v>
      </c>
      <c r="AF303">
        <v>1</v>
      </c>
    </row>
    <row r="304" spans="1:33">
      <c r="A304" s="134" t="s">
        <v>291</v>
      </c>
      <c r="B304" s="135" t="s">
        <v>635</v>
      </c>
      <c r="C304" s="135"/>
      <c r="D304" s="35">
        <v>0</v>
      </c>
      <c r="E304" s="35">
        <v>0</v>
      </c>
      <c r="F304" s="35">
        <v>0</v>
      </c>
      <c r="G304" s="35"/>
      <c r="H304" s="35"/>
      <c r="I304" s="35"/>
      <c r="J304" s="35"/>
      <c r="K304" s="35"/>
      <c r="L304" s="35"/>
      <c r="M304" s="35"/>
      <c r="N304" s="35"/>
      <c r="O304" s="35"/>
      <c r="P304" s="4"/>
      <c r="Q304" s="4"/>
      <c r="R304" s="4"/>
      <c r="S304" s="217"/>
      <c r="T304" s="4"/>
      <c r="U304" s="4"/>
      <c r="V304" s="4"/>
      <c r="W304" s="4"/>
      <c r="X304" s="4"/>
      <c r="Y304" s="217"/>
      <c r="Z304" s="4"/>
      <c r="AA304" s="4"/>
      <c r="AB304" s="4"/>
      <c r="AC304" s="231"/>
      <c r="AD304" s="12"/>
      <c r="AE304" s="4">
        <v>0</v>
      </c>
      <c r="AF304">
        <v>2</v>
      </c>
      <c r="AG304">
        <v>0</v>
      </c>
    </row>
    <row r="305" spans="1:33">
      <c r="A305" s="140" t="s">
        <v>38</v>
      </c>
      <c r="B305" s="132" t="s">
        <v>29</v>
      </c>
      <c r="C305" s="132"/>
      <c r="D305" s="35">
        <v>0</v>
      </c>
      <c r="E305" s="35">
        <v>0</v>
      </c>
      <c r="F305" s="35">
        <v>0</v>
      </c>
      <c r="G305" s="35"/>
      <c r="H305" s="35"/>
      <c r="I305" s="35"/>
      <c r="J305" s="35"/>
      <c r="K305" s="35"/>
      <c r="L305" s="35"/>
      <c r="M305" s="35"/>
      <c r="N305" s="35"/>
      <c r="O305" s="35"/>
      <c r="P305" s="4"/>
      <c r="Q305" s="4"/>
      <c r="R305" s="4"/>
      <c r="S305" s="217"/>
      <c r="T305" s="4"/>
      <c r="U305" s="4"/>
      <c r="V305" s="4"/>
      <c r="W305" s="4"/>
      <c r="X305" s="4"/>
      <c r="Y305" s="217"/>
      <c r="Z305" s="4"/>
      <c r="AA305" s="4"/>
      <c r="AB305" s="4"/>
      <c r="AC305" s="231"/>
      <c r="AD305" s="12"/>
      <c r="AE305" s="4">
        <v>0</v>
      </c>
      <c r="AF305">
        <v>2</v>
      </c>
      <c r="AG305">
        <v>0</v>
      </c>
    </row>
    <row r="306" spans="1:33">
      <c r="A306" s="131" t="s">
        <v>34</v>
      </c>
      <c r="B306" s="154" t="s">
        <v>477</v>
      </c>
      <c r="C306" s="154"/>
      <c r="D306" s="35">
        <v>0</v>
      </c>
      <c r="E306" s="35">
        <v>0</v>
      </c>
      <c r="F306" s="35">
        <v>0</v>
      </c>
      <c r="G306" s="35"/>
      <c r="H306" s="35"/>
      <c r="I306" s="35"/>
      <c r="J306" s="35"/>
      <c r="K306" s="35"/>
      <c r="L306" s="35"/>
      <c r="M306" s="35"/>
      <c r="N306" s="35"/>
      <c r="O306" s="35"/>
      <c r="P306" s="4"/>
      <c r="Q306" s="4"/>
      <c r="R306" s="4"/>
      <c r="S306" s="217"/>
      <c r="T306" s="4"/>
      <c r="U306" s="4"/>
      <c r="V306" s="4"/>
      <c r="W306" s="4"/>
      <c r="X306" s="4"/>
      <c r="Y306" s="217"/>
      <c r="Z306" s="4"/>
      <c r="AA306" s="4"/>
      <c r="AB306" s="4"/>
      <c r="AC306" s="231"/>
      <c r="AD306" s="12"/>
      <c r="AE306" s="4"/>
      <c r="AF306">
        <v>2</v>
      </c>
      <c r="AG306">
        <v>0</v>
      </c>
    </row>
    <row r="307" spans="1:33">
      <c r="A307" s="145" t="s">
        <v>46</v>
      </c>
      <c r="B307" s="155" t="s">
        <v>33</v>
      </c>
      <c r="C307" s="155"/>
      <c r="D307" s="35">
        <v>0</v>
      </c>
      <c r="E307" s="35">
        <v>0</v>
      </c>
      <c r="F307" s="35">
        <v>0</v>
      </c>
      <c r="G307" s="35"/>
      <c r="H307" s="35"/>
      <c r="I307" s="35"/>
      <c r="J307" s="35"/>
      <c r="K307" s="35"/>
      <c r="L307" s="35"/>
      <c r="M307" s="35"/>
      <c r="N307" s="35"/>
      <c r="O307" s="35"/>
      <c r="P307" s="4"/>
      <c r="Q307" s="4"/>
      <c r="R307" s="4"/>
      <c r="S307" s="217"/>
      <c r="T307" s="4"/>
      <c r="U307" s="4"/>
      <c r="V307" s="4"/>
      <c r="W307" s="4"/>
      <c r="X307" s="4"/>
      <c r="Y307" s="217"/>
      <c r="Z307" s="4"/>
      <c r="AA307" s="4"/>
      <c r="AB307" s="4"/>
      <c r="AC307" s="231"/>
      <c r="AD307" s="12"/>
      <c r="AE307" s="4"/>
      <c r="AF307">
        <v>2</v>
      </c>
      <c r="AG307">
        <v>0</v>
      </c>
    </row>
    <row r="308" spans="1:33" ht="54">
      <c r="A308" s="142">
        <v>1</v>
      </c>
      <c r="B308" s="143" t="s">
        <v>636</v>
      </c>
      <c r="C308" s="143"/>
      <c r="D308" s="35"/>
      <c r="E308" s="35"/>
      <c r="F308" s="35"/>
      <c r="G308" s="35"/>
      <c r="H308" s="35"/>
      <c r="I308" s="35"/>
      <c r="J308" s="35"/>
      <c r="K308" s="35"/>
      <c r="L308" s="35"/>
      <c r="M308" s="35"/>
      <c r="N308" s="35"/>
      <c r="O308" s="35"/>
      <c r="P308" s="4"/>
      <c r="Q308" s="4"/>
      <c r="R308" s="4"/>
      <c r="S308" s="217"/>
      <c r="T308" s="4"/>
      <c r="U308" s="4"/>
      <c r="V308" s="4"/>
      <c r="W308" s="4"/>
      <c r="X308" s="4"/>
      <c r="Y308" s="217"/>
      <c r="Z308" s="4"/>
      <c r="AA308" s="4"/>
      <c r="AB308" s="4"/>
      <c r="AC308" s="231"/>
      <c r="AD308" s="12" t="s">
        <v>724</v>
      </c>
      <c r="AE308" s="4">
        <v>0</v>
      </c>
      <c r="AF308">
        <v>1</v>
      </c>
    </row>
    <row r="309" spans="1:33" ht="36">
      <c r="A309" s="142" t="s">
        <v>54</v>
      </c>
      <c r="B309" s="143" t="s">
        <v>637</v>
      </c>
      <c r="C309" s="143"/>
      <c r="D309" s="35"/>
      <c r="E309" s="35"/>
      <c r="F309" s="35"/>
      <c r="G309" s="35"/>
      <c r="H309" s="35"/>
      <c r="I309" s="35"/>
      <c r="J309" s="35"/>
      <c r="K309" s="35"/>
      <c r="L309" s="35"/>
      <c r="M309" s="35"/>
      <c r="N309" s="35"/>
      <c r="O309" s="35"/>
      <c r="P309" s="4"/>
      <c r="Q309" s="4"/>
      <c r="R309" s="4"/>
      <c r="S309" s="217"/>
      <c r="T309" s="4"/>
      <c r="U309" s="4"/>
      <c r="V309" s="4"/>
      <c r="W309" s="4"/>
      <c r="X309" s="4"/>
      <c r="Y309" s="217"/>
      <c r="Z309" s="4"/>
      <c r="AA309" s="4"/>
      <c r="AB309" s="4"/>
      <c r="AC309" s="231"/>
      <c r="AD309" s="12" t="s">
        <v>724</v>
      </c>
      <c r="AE309" s="4"/>
      <c r="AF309">
        <v>1</v>
      </c>
    </row>
    <row r="310" spans="1:33">
      <c r="A310" s="134" t="s">
        <v>298</v>
      </c>
      <c r="B310" s="135" t="s">
        <v>638</v>
      </c>
      <c r="C310" s="135"/>
      <c r="D310" s="35">
        <v>0</v>
      </c>
      <c r="E310" s="35">
        <v>0</v>
      </c>
      <c r="F310" s="35">
        <v>0</v>
      </c>
      <c r="G310" s="35"/>
      <c r="H310" s="35"/>
      <c r="I310" s="35"/>
      <c r="J310" s="35"/>
      <c r="K310" s="35"/>
      <c r="L310" s="35"/>
      <c r="M310" s="35"/>
      <c r="N310" s="35"/>
      <c r="O310" s="35"/>
      <c r="P310" s="4"/>
      <c r="Q310" s="4"/>
      <c r="R310" s="4"/>
      <c r="S310" s="217"/>
      <c r="T310" s="4"/>
      <c r="U310" s="4"/>
      <c r="V310" s="4"/>
      <c r="W310" s="4"/>
      <c r="X310" s="4"/>
      <c r="Y310" s="217"/>
      <c r="Z310" s="4"/>
      <c r="AA310" s="4"/>
      <c r="AB310" s="4"/>
      <c r="AC310" s="231"/>
      <c r="AD310" s="12"/>
      <c r="AE310" s="4"/>
      <c r="AF310">
        <v>3</v>
      </c>
      <c r="AG310">
        <v>0</v>
      </c>
    </row>
    <row r="311" spans="1:33">
      <c r="A311" s="20" t="s">
        <v>38</v>
      </c>
      <c r="B311" s="132" t="s">
        <v>29</v>
      </c>
      <c r="C311" s="132"/>
      <c r="D311" s="35">
        <v>0</v>
      </c>
      <c r="E311" s="35">
        <v>0</v>
      </c>
      <c r="F311" s="35">
        <v>0</v>
      </c>
      <c r="G311" s="35"/>
      <c r="H311" s="35"/>
      <c r="I311" s="35"/>
      <c r="J311" s="35"/>
      <c r="K311" s="35"/>
      <c r="L311" s="35"/>
      <c r="M311" s="35"/>
      <c r="N311" s="35"/>
      <c r="O311" s="35"/>
      <c r="P311" s="4"/>
      <c r="Q311" s="4"/>
      <c r="R311" s="4"/>
      <c r="S311" s="217"/>
      <c r="T311" s="4"/>
      <c r="U311" s="4"/>
      <c r="V311" s="4"/>
      <c r="W311" s="4"/>
      <c r="X311" s="4"/>
      <c r="Y311" s="217"/>
      <c r="Z311" s="4"/>
      <c r="AA311" s="4"/>
      <c r="AB311" s="4"/>
      <c r="AC311" s="231"/>
      <c r="AD311" s="12"/>
      <c r="AE311" s="4"/>
      <c r="AF311">
        <v>3</v>
      </c>
      <c r="AG311">
        <v>0</v>
      </c>
    </row>
    <row r="312" spans="1:33">
      <c r="A312" s="131" t="s">
        <v>30</v>
      </c>
      <c r="B312" s="132" t="s">
        <v>476</v>
      </c>
      <c r="C312" s="132"/>
      <c r="D312" s="35">
        <v>0</v>
      </c>
      <c r="E312" s="35">
        <v>0</v>
      </c>
      <c r="F312" s="35">
        <v>0</v>
      </c>
      <c r="G312" s="35"/>
      <c r="H312" s="35"/>
      <c r="I312" s="35"/>
      <c r="J312" s="35"/>
      <c r="K312" s="35"/>
      <c r="L312" s="35"/>
      <c r="M312" s="35"/>
      <c r="N312" s="35"/>
      <c r="O312" s="35"/>
      <c r="P312" s="4"/>
      <c r="Q312" s="4"/>
      <c r="R312" s="4"/>
      <c r="S312" s="217"/>
      <c r="T312" s="4"/>
      <c r="U312" s="4"/>
      <c r="V312" s="4"/>
      <c r="W312" s="4"/>
      <c r="X312" s="4"/>
      <c r="Y312" s="217"/>
      <c r="Z312" s="4"/>
      <c r="AA312" s="4"/>
      <c r="AB312" s="4"/>
      <c r="AC312" s="231"/>
      <c r="AD312" s="12"/>
      <c r="AE312" s="4"/>
      <c r="AF312">
        <v>1</v>
      </c>
      <c r="AG312">
        <v>0</v>
      </c>
    </row>
    <row r="313" spans="1:33">
      <c r="A313" s="50" t="s">
        <v>46</v>
      </c>
      <c r="B313" s="155" t="s">
        <v>33</v>
      </c>
      <c r="C313" s="155"/>
      <c r="D313" s="35">
        <v>0</v>
      </c>
      <c r="E313" s="35">
        <v>0</v>
      </c>
      <c r="F313" s="35">
        <v>0</v>
      </c>
      <c r="G313" s="35"/>
      <c r="H313" s="35"/>
      <c r="I313" s="35"/>
      <c r="J313" s="35"/>
      <c r="K313" s="35"/>
      <c r="L313" s="35"/>
      <c r="M313" s="35"/>
      <c r="N313" s="35"/>
      <c r="O313" s="35"/>
      <c r="P313" s="4"/>
      <c r="Q313" s="4"/>
      <c r="R313" s="4"/>
      <c r="S313" s="217"/>
      <c r="T313" s="4"/>
      <c r="U313" s="4"/>
      <c r="V313" s="4"/>
      <c r="W313" s="4"/>
      <c r="X313" s="4"/>
      <c r="Y313" s="217"/>
      <c r="Z313" s="4"/>
      <c r="AA313" s="4"/>
      <c r="AB313" s="4"/>
      <c r="AC313" s="231"/>
      <c r="AD313" s="12"/>
      <c r="AE313" s="4">
        <v>0</v>
      </c>
      <c r="AF313">
        <v>1</v>
      </c>
      <c r="AG313">
        <v>0</v>
      </c>
    </row>
    <row r="314" spans="1:33" ht="36">
      <c r="A314" s="76"/>
      <c r="B314" s="133" t="s">
        <v>639</v>
      </c>
      <c r="C314" s="133"/>
      <c r="D314" s="35"/>
      <c r="E314" s="35"/>
      <c r="F314" s="35"/>
      <c r="G314" s="35"/>
      <c r="H314" s="35"/>
      <c r="I314" s="35"/>
      <c r="J314" s="35"/>
      <c r="K314" s="35"/>
      <c r="L314" s="35"/>
      <c r="M314" s="35"/>
      <c r="N314" s="35"/>
      <c r="O314" s="35"/>
      <c r="P314" s="4"/>
      <c r="Q314" s="4"/>
      <c r="R314" s="4"/>
      <c r="S314" s="217"/>
      <c r="T314" s="4"/>
      <c r="U314" s="4"/>
      <c r="V314" s="4"/>
      <c r="W314" s="4"/>
      <c r="X314" s="4"/>
      <c r="Y314" s="217"/>
      <c r="Z314" s="4"/>
      <c r="AA314" s="4"/>
      <c r="AB314" s="4"/>
      <c r="AC314" s="231"/>
      <c r="AD314" s="12" t="s">
        <v>277</v>
      </c>
      <c r="AE314" s="4">
        <v>0</v>
      </c>
      <c r="AF314">
        <v>1</v>
      </c>
    </row>
    <row r="315" spans="1:33">
      <c r="A315" s="131" t="s">
        <v>36</v>
      </c>
      <c r="B315" s="154" t="s">
        <v>478</v>
      </c>
      <c r="C315" s="154"/>
      <c r="D315" s="35">
        <v>0</v>
      </c>
      <c r="E315" s="35">
        <v>0</v>
      </c>
      <c r="F315" s="35">
        <v>0</v>
      </c>
      <c r="G315" s="35"/>
      <c r="H315" s="35"/>
      <c r="I315" s="35"/>
      <c r="J315" s="35"/>
      <c r="K315" s="35"/>
      <c r="L315" s="35"/>
      <c r="M315" s="35"/>
      <c r="N315" s="35"/>
      <c r="O315" s="35"/>
      <c r="P315" s="4"/>
      <c r="Q315" s="4"/>
      <c r="R315" s="4"/>
      <c r="S315" s="217"/>
      <c r="T315" s="4"/>
      <c r="U315" s="4"/>
      <c r="V315" s="4"/>
      <c r="W315" s="4"/>
      <c r="X315" s="4"/>
      <c r="Y315" s="217"/>
      <c r="Z315" s="4"/>
      <c r="AA315" s="4"/>
      <c r="AB315" s="4"/>
      <c r="AC315" s="231"/>
      <c r="AD315" s="12"/>
      <c r="AE315" s="4">
        <v>0</v>
      </c>
      <c r="AF315">
        <v>2</v>
      </c>
      <c r="AG315">
        <v>0</v>
      </c>
    </row>
    <row r="316" spans="1:33">
      <c r="A316" s="50" t="s">
        <v>52</v>
      </c>
      <c r="B316" s="155" t="s">
        <v>32</v>
      </c>
      <c r="C316" s="155"/>
      <c r="D316" s="35">
        <v>0</v>
      </c>
      <c r="E316" s="35">
        <v>0</v>
      </c>
      <c r="F316" s="35">
        <v>0</v>
      </c>
      <c r="G316" s="35"/>
      <c r="H316" s="35"/>
      <c r="I316" s="35"/>
      <c r="J316" s="35"/>
      <c r="K316" s="35"/>
      <c r="L316" s="35"/>
      <c r="M316" s="35"/>
      <c r="N316" s="35"/>
      <c r="O316" s="35"/>
      <c r="P316" s="4"/>
      <c r="Q316" s="4"/>
      <c r="R316" s="4"/>
      <c r="S316" s="217"/>
      <c r="T316" s="4"/>
      <c r="U316" s="4"/>
      <c r="V316" s="4"/>
      <c r="W316" s="4"/>
      <c r="X316" s="4"/>
      <c r="Y316" s="217"/>
      <c r="Z316" s="4"/>
      <c r="AA316" s="4"/>
      <c r="AB316" s="4"/>
      <c r="AC316" s="231"/>
      <c r="AD316" s="12"/>
      <c r="AE316" s="4">
        <v>0</v>
      </c>
      <c r="AF316">
        <v>2</v>
      </c>
      <c r="AG316">
        <v>0</v>
      </c>
    </row>
    <row r="317" spans="1:33" ht="54">
      <c r="A317" s="76">
        <v>1</v>
      </c>
      <c r="B317" s="143" t="s">
        <v>640</v>
      </c>
      <c r="C317" s="143"/>
      <c r="D317" s="35"/>
      <c r="E317" s="35"/>
      <c r="F317" s="35"/>
      <c r="G317" s="35"/>
      <c r="H317" s="35"/>
      <c r="I317" s="35"/>
      <c r="J317" s="35"/>
      <c r="K317" s="35"/>
      <c r="L317" s="35"/>
      <c r="M317" s="35"/>
      <c r="N317" s="35"/>
      <c r="O317" s="35"/>
      <c r="P317" s="4"/>
      <c r="Q317" s="4"/>
      <c r="R317" s="4"/>
      <c r="S317" s="217"/>
      <c r="T317" s="4"/>
      <c r="U317" s="4"/>
      <c r="V317" s="4"/>
      <c r="W317" s="4"/>
      <c r="X317" s="4"/>
      <c r="Y317" s="217"/>
      <c r="Z317" s="4"/>
      <c r="AA317" s="4"/>
      <c r="AB317" s="4"/>
      <c r="AC317" s="231"/>
      <c r="AD317" s="12" t="s">
        <v>259</v>
      </c>
      <c r="AE317" s="4">
        <v>0</v>
      </c>
      <c r="AF317">
        <v>1</v>
      </c>
    </row>
    <row r="318" spans="1:33" ht="54">
      <c r="A318" s="76">
        <v>2</v>
      </c>
      <c r="B318" s="143" t="s">
        <v>641</v>
      </c>
      <c r="C318" s="143"/>
      <c r="D318" s="35"/>
      <c r="E318" s="35"/>
      <c r="F318" s="35"/>
      <c r="G318" s="35"/>
      <c r="H318" s="35"/>
      <c r="I318" s="35"/>
      <c r="J318" s="35"/>
      <c r="K318" s="35"/>
      <c r="L318" s="35"/>
      <c r="M318" s="35"/>
      <c r="N318" s="35"/>
      <c r="O318" s="35"/>
      <c r="P318" s="4"/>
      <c r="Q318" s="4"/>
      <c r="R318" s="4"/>
      <c r="S318" s="217"/>
      <c r="T318" s="4"/>
      <c r="U318" s="4"/>
      <c r="V318" s="4"/>
      <c r="W318" s="4"/>
      <c r="X318" s="4"/>
      <c r="Y318" s="217"/>
      <c r="Z318" s="4"/>
      <c r="AA318" s="4"/>
      <c r="AB318" s="4"/>
      <c r="AC318" s="231"/>
      <c r="AD318" s="12" t="s">
        <v>259</v>
      </c>
      <c r="AE318" s="4"/>
      <c r="AF318">
        <v>1</v>
      </c>
    </row>
    <row r="319" spans="1:33">
      <c r="A319" s="134" t="s">
        <v>299</v>
      </c>
      <c r="B319" s="135" t="s">
        <v>642</v>
      </c>
      <c r="C319" s="135"/>
      <c r="D319" s="35">
        <v>0</v>
      </c>
      <c r="E319" s="35">
        <v>0</v>
      </c>
      <c r="F319" s="35">
        <v>0</v>
      </c>
      <c r="G319" s="35"/>
      <c r="H319" s="35"/>
      <c r="I319" s="35"/>
      <c r="J319" s="35"/>
      <c r="K319" s="35"/>
      <c r="L319" s="35"/>
      <c r="M319" s="35"/>
      <c r="N319" s="35"/>
      <c r="O319" s="35"/>
      <c r="P319" s="4"/>
      <c r="Q319" s="4"/>
      <c r="R319" s="4"/>
      <c r="S319" s="217"/>
      <c r="T319" s="4"/>
      <c r="U319" s="4"/>
      <c r="V319" s="4"/>
      <c r="W319" s="4"/>
      <c r="X319" s="4"/>
      <c r="Y319" s="217"/>
      <c r="Z319" s="4"/>
      <c r="AA319" s="4"/>
      <c r="AB319" s="4"/>
      <c r="AC319" s="231"/>
      <c r="AD319" s="12"/>
      <c r="AE319" s="4"/>
      <c r="AF319">
        <v>2</v>
      </c>
      <c r="AG319">
        <v>0</v>
      </c>
    </row>
    <row r="320" spans="1:33">
      <c r="A320" s="20" t="s">
        <v>38</v>
      </c>
      <c r="B320" s="132" t="s">
        <v>29</v>
      </c>
      <c r="C320" s="132"/>
      <c r="D320" s="35">
        <v>0</v>
      </c>
      <c r="E320" s="35">
        <v>0</v>
      </c>
      <c r="F320" s="35">
        <v>0</v>
      </c>
      <c r="G320" s="35"/>
      <c r="H320" s="35"/>
      <c r="I320" s="35"/>
      <c r="J320" s="35"/>
      <c r="K320" s="35"/>
      <c r="L320" s="35"/>
      <c r="M320" s="35"/>
      <c r="N320" s="35"/>
      <c r="O320" s="35"/>
      <c r="P320" s="4"/>
      <c r="Q320" s="4"/>
      <c r="R320" s="4"/>
      <c r="S320" s="217"/>
      <c r="T320" s="4"/>
      <c r="U320" s="4"/>
      <c r="V320" s="4"/>
      <c r="W320" s="4"/>
      <c r="X320" s="4"/>
      <c r="Y320" s="217"/>
      <c r="Z320" s="4"/>
      <c r="AA320" s="4"/>
      <c r="AB320" s="4"/>
      <c r="AC320" s="231"/>
      <c r="AD320" s="12"/>
      <c r="AE320" s="4"/>
      <c r="AF320">
        <v>2</v>
      </c>
      <c r="AG320">
        <v>0</v>
      </c>
    </row>
    <row r="321" spans="1:33">
      <c r="A321" s="165" t="s">
        <v>30</v>
      </c>
      <c r="B321" s="132" t="s">
        <v>476</v>
      </c>
      <c r="C321" s="132"/>
      <c r="D321" s="35">
        <v>0</v>
      </c>
      <c r="E321" s="35">
        <v>0</v>
      </c>
      <c r="F321" s="35">
        <v>0</v>
      </c>
      <c r="G321" s="35"/>
      <c r="H321" s="35"/>
      <c r="I321" s="35"/>
      <c r="J321" s="35"/>
      <c r="K321" s="35"/>
      <c r="L321" s="35"/>
      <c r="M321" s="35"/>
      <c r="N321" s="35"/>
      <c r="O321" s="35"/>
      <c r="P321" s="4"/>
      <c r="Q321" s="4"/>
      <c r="R321" s="4"/>
      <c r="S321" s="217"/>
      <c r="T321" s="4"/>
      <c r="U321" s="4"/>
      <c r="V321" s="4"/>
      <c r="W321" s="4"/>
      <c r="X321" s="4"/>
      <c r="Y321" s="217"/>
      <c r="Z321" s="4"/>
      <c r="AA321" s="4"/>
      <c r="AB321" s="4"/>
      <c r="AC321" s="231"/>
      <c r="AD321" s="12"/>
      <c r="AE321" s="4"/>
      <c r="AF321">
        <v>1</v>
      </c>
      <c r="AG321">
        <v>0</v>
      </c>
    </row>
    <row r="322" spans="1:33">
      <c r="A322" s="166" t="s">
        <v>46</v>
      </c>
      <c r="B322" s="167" t="s">
        <v>33</v>
      </c>
      <c r="C322" s="167"/>
      <c r="D322" s="35">
        <v>0</v>
      </c>
      <c r="E322" s="35">
        <v>0</v>
      </c>
      <c r="F322" s="35">
        <v>0</v>
      </c>
      <c r="G322" s="35"/>
      <c r="H322" s="35"/>
      <c r="I322" s="35"/>
      <c r="J322" s="35"/>
      <c r="K322" s="35"/>
      <c r="L322" s="35"/>
      <c r="M322" s="35"/>
      <c r="N322" s="35"/>
      <c r="O322" s="35"/>
      <c r="P322" s="4"/>
      <c r="Q322" s="4"/>
      <c r="R322" s="4"/>
      <c r="S322" s="217"/>
      <c r="T322" s="4"/>
      <c r="U322" s="4"/>
      <c r="V322" s="4"/>
      <c r="W322" s="4"/>
      <c r="X322" s="4"/>
      <c r="Y322" s="217"/>
      <c r="Z322" s="4"/>
      <c r="AA322" s="4"/>
      <c r="AB322" s="4"/>
      <c r="AC322" s="231"/>
      <c r="AD322" s="12"/>
      <c r="AE322" s="4"/>
      <c r="AF322">
        <v>1</v>
      </c>
      <c r="AG322">
        <v>0</v>
      </c>
    </row>
    <row r="323" spans="1:33" ht="36">
      <c r="A323" s="76"/>
      <c r="B323" s="143" t="s">
        <v>643</v>
      </c>
      <c r="C323" s="143"/>
      <c r="D323" s="35"/>
      <c r="E323" s="35"/>
      <c r="F323" s="35"/>
      <c r="G323" s="35"/>
      <c r="H323" s="35"/>
      <c r="I323" s="35"/>
      <c r="J323" s="35"/>
      <c r="K323" s="35"/>
      <c r="L323" s="35"/>
      <c r="M323" s="35"/>
      <c r="N323" s="35"/>
      <c r="O323" s="35"/>
      <c r="P323" s="4"/>
      <c r="Q323" s="4"/>
      <c r="R323" s="4"/>
      <c r="S323" s="217"/>
      <c r="T323" s="4"/>
      <c r="U323" s="4"/>
      <c r="V323" s="4"/>
      <c r="W323" s="4"/>
      <c r="X323" s="4"/>
      <c r="Y323" s="217"/>
      <c r="Z323" s="4"/>
      <c r="AA323" s="4"/>
      <c r="AB323" s="4"/>
      <c r="AC323" s="231"/>
      <c r="AD323" s="12" t="s">
        <v>725</v>
      </c>
      <c r="AE323" s="4">
        <v>0</v>
      </c>
      <c r="AF323">
        <v>1</v>
      </c>
    </row>
    <row r="324" spans="1:33">
      <c r="A324" s="131" t="s">
        <v>34</v>
      </c>
      <c r="B324" s="154" t="s">
        <v>477</v>
      </c>
      <c r="C324" s="154"/>
      <c r="D324" s="35"/>
      <c r="E324" s="35"/>
      <c r="F324" s="35"/>
      <c r="G324" s="35"/>
      <c r="H324" s="35"/>
      <c r="I324" s="35"/>
      <c r="J324" s="35"/>
      <c r="K324" s="35"/>
      <c r="L324" s="35"/>
      <c r="M324" s="35"/>
      <c r="N324" s="35"/>
      <c r="O324" s="35"/>
      <c r="P324" s="4"/>
      <c r="Q324" s="4"/>
      <c r="R324" s="4"/>
      <c r="S324" s="217"/>
      <c r="T324" s="4"/>
      <c r="U324" s="4"/>
      <c r="V324" s="4"/>
      <c r="W324" s="4"/>
      <c r="X324" s="4"/>
      <c r="Y324" s="217"/>
      <c r="Z324" s="4"/>
      <c r="AA324" s="4"/>
      <c r="AB324" s="4"/>
      <c r="AC324" s="231"/>
      <c r="AD324" s="12"/>
      <c r="AE324" s="4"/>
      <c r="AF324">
        <v>1</v>
      </c>
    </row>
    <row r="325" spans="1:33">
      <c r="A325" s="50" t="s">
        <v>52</v>
      </c>
      <c r="B325" s="168" t="s">
        <v>32</v>
      </c>
      <c r="C325" s="168"/>
      <c r="D325" s="35"/>
      <c r="E325" s="35"/>
      <c r="F325" s="35"/>
      <c r="G325" s="35"/>
      <c r="H325" s="35"/>
      <c r="I325" s="35"/>
      <c r="J325" s="35"/>
      <c r="K325" s="35"/>
      <c r="L325" s="35"/>
      <c r="M325" s="35"/>
      <c r="N325" s="35"/>
      <c r="O325" s="35"/>
      <c r="P325" s="4"/>
      <c r="Q325" s="4"/>
      <c r="R325" s="4"/>
      <c r="S325" s="217"/>
      <c r="T325" s="4"/>
      <c r="U325" s="4"/>
      <c r="V325" s="4"/>
      <c r="W325" s="4"/>
      <c r="X325" s="4"/>
      <c r="Y325" s="217"/>
      <c r="Z325" s="4"/>
      <c r="AA325" s="4"/>
      <c r="AB325" s="4"/>
      <c r="AC325" s="231"/>
      <c r="AD325" s="12"/>
      <c r="AE325" s="4">
        <v>0</v>
      </c>
      <c r="AF325">
        <v>1</v>
      </c>
    </row>
    <row r="326" spans="1:33" ht="65.25" customHeight="1">
      <c r="A326" s="76"/>
      <c r="B326" s="28" t="s">
        <v>644</v>
      </c>
      <c r="C326" s="28"/>
      <c r="D326" s="35"/>
      <c r="E326" s="35"/>
      <c r="F326" s="35"/>
      <c r="G326" s="35"/>
      <c r="H326" s="35"/>
      <c r="I326" s="35"/>
      <c r="J326" s="35"/>
      <c r="K326" s="35"/>
      <c r="L326" s="35"/>
      <c r="M326" s="35"/>
      <c r="N326" s="35"/>
      <c r="O326" s="35"/>
      <c r="P326" s="4"/>
      <c r="Q326" s="4"/>
      <c r="R326" s="4"/>
      <c r="S326" s="217"/>
      <c r="T326" s="4"/>
      <c r="U326" s="4"/>
      <c r="V326" s="4"/>
      <c r="W326" s="4"/>
      <c r="X326" s="4"/>
      <c r="Y326" s="217"/>
      <c r="Z326" s="4"/>
      <c r="AA326" s="4"/>
      <c r="AB326" s="4"/>
      <c r="AC326" s="231"/>
      <c r="AD326" s="12" t="s">
        <v>725</v>
      </c>
      <c r="AE326" s="4">
        <v>0</v>
      </c>
      <c r="AF326">
        <v>1</v>
      </c>
    </row>
    <row r="327" spans="1:33">
      <c r="A327" s="134" t="s">
        <v>645</v>
      </c>
      <c r="B327" s="135" t="s">
        <v>185</v>
      </c>
      <c r="C327" s="34">
        <f>C328+C354+C399+C412+C417+C432+C443</f>
        <v>448177.378662</v>
      </c>
      <c r="D327" s="34">
        <f t="shared" ref="D327:O327" si="235">D328+D354+D399+D412+D417+D432+D443</f>
        <v>8345</v>
      </c>
      <c r="E327" s="34">
        <f t="shared" si="235"/>
        <v>6197</v>
      </c>
      <c r="F327" s="34">
        <f t="shared" si="235"/>
        <v>2148</v>
      </c>
      <c r="G327" s="34">
        <f t="shared" si="235"/>
        <v>0</v>
      </c>
      <c r="H327" s="34">
        <f t="shared" si="235"/>
        <v>0</v>
      </c>
      <c r="I327" s="34">
        <f t="shared" si="235"/>
        <v>439832.378662</v>
      </c>
      <c r="J327" s="34">
        <f t="shared" ref="J327:N327" si="236">J328+J354+J399+J412+J417+J432+J443</f>
        <v>290921.378662</v>
      </c>
      <c r="K327" s="34">
        <f t="shared" si="236"/>
        <v>290921.378662</v>
      </c>
      <c r="L327" s="34">
        <f t="shared" si="236"/>
        <v>0</v>
      </c>
      <c r="M327" s="34">
        <f t="shared" si="236"/>
        <v>0</v>
      </c>
      <c r="N327" s="34">
        <f t="shared" si="236"/>
        <v>0</v>
      </c>
      <c r="O327" s="34">
        <f t="shared" si="235"/>
        <v>148911</v>
      </c>
      <c r="P327" s="34">
        <f t="shared" ref="P327" si="237">P328+P354+P399+P412+P417+P432+P443</f>
        <v>27766</v>
      </c>
      <c r="Q327" s="34">
        <f t="shared" ref="Q327:AB327" si="238">Q328+Q354+Q399+Q412+Q417+Q432+Q443</f>
        <v>3843</v>
      </c>
      <c r="R327" s="34">
        <f t="shared" si="238"/>
        <v>1843</v>
      </c>
      <c r="S327" s="34">
        <f t="shared" si="238"/>
        <v>2000</v>
      </c>
      <c r="T327" s="34">
        <f t="shared" si="238"/>
        <v>0</v>
      </c>
      <c r="U327" s="34">
        <f t="shared" si="238"/>
        <v>0</v>
      </c>
      <c r="V327" s="34">
        <f t="shared" si="238"/>
        <v>23923</v>
      </c>
      <c r="W327" s="34">
        <f t="shared" ref="W327" si="239">W328+W354+W399+W412+W417+W432+W443</f>
        <v>2326</v>
      </c>
      <c r="X327" s="34">
        <f t="shared" si="238"/>
        <v>2326</v>
      </c>
      <c r="Y327" s="34">
        <f t="shared" si="238"/>
        <v>0</v>
      </c>
      <c r="Z327" s="34">
        <f t="shared" si="238"/>
        <v>0</v>
      </c>
      <c r="AA327" s="34">
        <f t="shared" si="238"/>
        <v>0</v>
      </c>
      <c r="AB327" s="34">
        <f t="shared" si="238"/>
        <v>21597</v>
      </c>
      <c r="AC327" s="231">
        <f t="shared" ref="AC327:AC366" si="240">P327/C327*100</f>
        <v>6.1953149181454252</v>
      </c>
      <c r="AD327" s="12"/>
      <c r="AE327" s="4"/>
      <c r="AF327">
        <v>60</v>
      </c>
      <c r="AG327">
        <v>9</v>
      </c>
    </row>
    <row r="328" spans="1:33" ht="34.799999999999997">
      <c r="A328" s="169" t="s">
        <v>646</v>
      </c>
      <c r="B328" s="141" t="s">
        <v>186</v>
      </c>
      <c r="C328" s="34">
        <f t="shared" ref="C328:O328" si="241">C329</f>
        <v>325037.378662</v>
      </c>
      <c r="D328" s="34">
        <f t="shared" si="241"/>
        <v>0</v>
      </c>
      <c r="E328" s="34">
        <f t="shared" si="241"/>
        <v>0</v>
      </c>
      <c r="F328" s="34">
        <f t="shared" si="241"/>
        <v>0</v>
      </c>
      <c r="G328" s="34">
        <f t="shared" si="241"/>
        <v>0</v>
      </c>
      <c r="H328" s="34">
        <f t="shared" si="241"/>
        <v>0</v>
      </c>
      <c r="I328" s="34">
        <f t="shared" si="241"/>
        <v>325037.378662</v>
      </c>
      <c r="J328" s="34">
        <f t="shared" si="241"/>
        <v>284976.378662</v>
      </c>
      <c r="K328" s="34">
        <f t="shared" si="241"/>
        <v>284976.378662</v>
      </c>
      <c r="L328" s="34">
        <f t="shared" si="241"/>
        <v>0</v>
      </c>
      <c r="M328" s="34">
        <f t="shared" si="241"/>
        <v>0</v>
      </c>
      <c r="N328" s="34">
        <f t="shared" si="241"/>
        <v>0</v>
      </c>
      <c r="O328" s="34">
        <f t="shared" si="241"/>
        <v>40061</v>
      </c>
      <c r="P328" s="34">
        <f t="shared" ref="P328:AB328" si="242">P329</f>
        <v>10280</v>
      </c>
      <c r="Q328" s="34">
        <f t="shared" si="242"/>
        <v>0</v>
      </c>
      <c r="R328" s="34">
        <f t="shared" si="242"/>
        <v>0</v>
      </c>
      <c r="S328" s="34">
        <f t="shared" si="242"/>
        <v>0</v>
      </c>
      <c r="T328" s="34">
        <f t="shared" si="242"/>
        <v>0</v>
      </c>
      <c r="U328" s="34">
        <f t="shared" si="242"/>
        <v>0</v>
      </c>
      <c r="V328" s="34">
        <f t="shared" si="242"/>
        <v>10280</v>
      </c>
      <c r="W328" s="34">
        <f t="shared" si="242"/>
        <v>0</v>
      </c>
      <c r="X328" s="34">
        <f t="shared" si="242"/>
        <v>0</v>
      </c>
      <c r="Y328" s="34">
        <f t="shared" si="242"/>
        <v>0</v>
      </c>
      <c r="Z328" s="34">
        <f t="shared" si="242"/>
        <v>0</v>
      </c>
      <c r="AA328" s="34">
        <f t="shared" si="242"/>
        <v>0</v>
      </c>
      <c r="AB328" s="34">
        <f t="shared" si="242"/>
        <v>10280</v>
      </c>
      <c r="AC328" s="231">
        <f t="shared" si="240"/>
        <v>3.1627131754252704</v>
      </c>
      <c r="AD328" s="12"/>
      <c r="AE328" s="4">
        <v>0</v>
      </c>
      <c r="AF328">
        <v>9</v>
      </c>
      <c r="AG328">
        <v>0</v>
      </c>
    </row>
    <row r="329" spans="1:33">
      <c r="A329" s="169" t="s">
        <v>38</v>
      </c>
      <c r="B329" s="141" t="s">
        <v>29</v>
      </c>
      <c r="C329" s="34">
        <f t="shared" ref="C329:O329" si="243">C330+C341+C350</f>
        <v>325037.378662</v>
      </c>
      <c r="D329" s="34">
        <f t="shared" si="243"/>
        <v>0</v>
      </c>
      <c r="E329" s="34">
        <f t="shared" si="243"/>
        <v>0</v>
      </c>
      <c r="F329" s="34">
        <f t="shared" si="243"/>
        <v>0</v>
      </c>
      <c r="G329" s="34">
        <f t="shared" si="243"/>
        <v>0</v>
      </c>
      <c r="H329" s="34">
        <f t="shared" si="243"/>
        <v>0</v>
      </c>
      <c r="I329" s="34">
        <f t="shared" si="243"/>
        <v>325037.378662</v>
      </c>
      <c r="J329" s="34">
        <f t="shared" ref="J329:N329" si="244">J330+J341+J350</f>
        <v>284976.378662</v>
      </c>
      <c r="K329" s="34">
        <f t="shared" si="244"/>
        <v>284976.378662</v>
      </c>
      <c r="L329" s="34">
        <f t="shared" si="244"/>
        <v>0</v>
      </c>
      <c r="M329" s="34">
        <f t="shared" si="244"/>
        <v>0</v>
      </c>
      <c r="N329" s="34">
        <f t="shared" si="244"/>
        <v>0</v>
      </c>
      <c r="O329" s="34">
        <f t="shared" si="243"/>
        <v>40061</v>
      </c>
      <c r="P329" s="34">
        <f t="shared" ref="P329:AB329" si="245">P330+P341+P350</f>
        <v>10280</v>
      </c>
      <c r="Q329" s="34">
        <f t="shared" si="245"/>
        <v>0</v>
      </c>
      <c r="R329" s="34">
        <f t="shared" si="245"/>
        <v>0</v>
      </c>
      <c r="S329" s="34">
        <f t="shared" si="245"/>
        <v>0</v>
      </c>
      <c r="T329" s="34">
        <f t="shared" si="245"/>
        <v>0</v>
      </c>
      <c r="U329" s="34">
        <f t="shared" si="245"/>
        <v>0</v>
      </c>
      <c r="V329" s="34">
        <f t="shared" si="245"/>
        <v>10280</v>
      </c>
      <c r="W329" s="34">
        <f t="shared" ref="W329" si="246">W330+W341+W350</f>
        <v>0</v>
      </c>
      <c r="X329" s="34">
        <f t="shared" si="245"/>
        <v>0</v>
      </c>
      <c r="Y329" s="34">
        <f t="shared" si="245"/>
        <v>0</v>
      </c>
      <c r="Z329" s="34">
        <f t="shared" si="245"/>
        <v>0</v>
      </c>
      <c r="AA329" s="34">
        <f t="shared" si="245"/>
        <v>0</v>
      </c>
      <c r="AB329" s="34">
        <f t="shared" si="245"/>
        <v>10280</v>
      </c>
      <c r="AC329" s="231">
        <f t="shared" si="240"/>
        <v>3.1627131754252704</v>
      </c>
      <c r="AD329" s="12"/>
      <c r="AE329" s="4"/>
      <c r="AF329">
        <v>9</v>
      </c>
      <c r="AG329">
        <v>0</v>
      </c>
    </row>
    <row r="330" spans="1:33">
      <c r="A330" s="165" t="s">
        <v>30</v>
      </c>
      <c r="B330" s="132" t="s">
        <v>476</v>
      </c>
      <c r="C330" s="34">
        <f t="shared" ref="C330:O330" si="247">C331+C337</f>
        <v>284976.378662</v>
      </c>
      <c r="D330" s="34">
        <f t="shared" si="247"/>
        <v>0</v>
      </c>
      <c r="E330" s="34">
        <f t="shared" si="247"/>
        <v>0</v>
      </c>
      <c r="F330" s="34">
        <f t="shared" si="247"/>
        <v>0</v>
      </c>
      <c r="G330" s="34">
        <f t="shared" si="247"/>
        <v>0</v>
      </c>
      <c r="H330" s="34">
        <f t="shared" si="247"/>
        <v>0</v>
      </c>
      <c r="I330" s="34">
        <f t="shared" si="247"/>
        <v>284976.378662</v>
      </c>
      <c r="J330" s="34">
        <f t="shared" ref="J330" si="248">J331+J337</f>
        <v>284976.378662</v>
      </c>
      <c r="K330" s="34">
        <f t="shared" ref="K330" si="249">K331+K337</f>
        <v>284976.378662</v>
      </c>
      <c r="L330" s="34">
        <f t="shared" ref="L330" si="250">L331+L337</f>
        <v>0</v>
      </c>
      <c r="M330" s="34">
        <f t="shared" ref="M330" si="251">M331+M337</f>
        <v>0</v>
      </c>
      <c r="N330" s="34">
        <f t="shared" ref="N330" si="252">N331+N337</f>
        <v>0</v>
      </c>
      <c r="O330" s="34">
        <f t="shared" si="247"/>
        <v>0</v>
      </c>
      <c r="P330" s="34">
        <f t="shared" ref="P330" si="253">P331+P337</f>
        <v>0</v>
      </c>
      <c r="Q330" s="34">
        <f t="shared" ref="Q330" si="254">Q331+Q337</f>
        <v>0</v>
      </c>
      <c r="R330" s="34">
        <f t="shared" ref="R330" si="255">R331+R337</f>
        <v>0</v>
      </c>
      <c r="S330" s="34">
        <f t="shared" ref="S330" si="256">S331+S337</f>
        <v>0</v>
      </c>
      <c r="T330" s="34">
        <f t="shared" ref="T330" si="257">T331+T337</f>
        <v>0</v>
      </c>
      <c r="U330" s="34">
        <f t="shared" ref="U330" si="258">U331+U337</f>
        <v>0</v>
      </c>
      <c r="V330" s="34">
        <f t="shared" ref="V330" si="259">V331+V337</f>
        <v>0</v>
      </c>
      <c r="W330" s="34"/>
      <c r="X330" s="34">
        <f t="shared" ref="X330" si="260">X331+X337</f>
        <v>0</v>
      </c>
      <c r="Y330" s="34">
        <f t="shared" ref="Y330" si="261">Y331+Y337</f>
        <v>0</v>
      </c>
      <c r="Z330" s="34">
        <f t="shared" ref="Z330" si="262">Z331+Z337</f>
        <v>0</v>
      </c>
      <c r="AA330" s="34">
        <f t="shared" ref="AA330" si="263">AA331+AA337</f>
        <v>0</v>
      </c>
      <c r="AB330" s="34"/>
      <c r="AC330" s="231">
        <f t="shared" si="240"/>
        <v>0</v>
      </c>
      <c r="AD330" s="12"/>
      <c r="AE330" s="4"/>
      <c r="AF330">
        <v>4</v>
      </c>
      <c r="AG330">
        <v>0</v>
      </c>
    </row>
    <row r="331" spans="1:33">
      <c r="A331" s="170" t="s">
        <v>52</v>
      </c>
      <c r="B331" s="168" t="s">
        <v>32</v>
      </c>
      <c r="C331" s="38">
        <f t="shared" ref="C331:H331" si="264">SUM(C332:C336)</f>
        <v>284976.378662</v>
      </c>
      <c r="D331" s="38">
        <f t="shared" si="264"/>
        <v>0</v>
      </c>
      <c r="E331" s="38">
        <f t="shared" si="264"/>
        <v>0</v>
      </c>
      <c r="F331" s="38">
        <f t="shared" si="264"/>
        <v>0</v>
      </c>
      <c r="G331" s="38">
        <f t="shared" si="264"/>
        <v>0</v>
      </c>
      <c r="H331" s="38">
        <f t="shared" si="264"/>
        <v>0</v>
      </c>
      <c r="I331" s="38">
        <f>SUM(I332:I336)</f>
        <v>284976.378662</v>
      </c>
      <c r="J331" s="38">
        <f t="shared" ref="J331:N331" si="265">SUM(J332:J336)</f>
        <v>284976.378662</v>
      </c>
      <c r="K331" s="38">
        <f t="shared" si="265"/>
        <v>284976.378662</v>
      </c>
      <c r="L331" s="38">
        <f t="shared" si="265"/>
        <v>0</v>
      </c>
      <c r="M331" s="38">
        <f t="shared" si="265"/>
        <v>0</v>
      </c>
      <c r="N331" s="38">
        <f t="shared" si="265"/>
        <v>0</v>
      </c>
      <c r="O331" s="38">
        <f t="shared" ref="O331:AA331" si="266">SUM(O332:O336)</f>
        <v>0</v>
      </c>
      <c r="P331" s="38">
        <f t="shared" si="266"/>
        <v>0</v>
      </c>
      <c r="Q331" s="38">
        <f t="shared" si="266"/>
        <v>0</v>
      </c>
      <c r="R331" s="38">
        <f t="shared" si="266"/>
        <v>0</v>
      </c>
      <c r="S331" s="38">
        <f t="shared" si="266"/>
        <v>0</v>
      </c>
      <c r="T331" s="38">
        <f t="shared" si="266"/>
        <v>0</v>
      </c>
      <c r="U331" s="38">
        <f t="shared" si="266"/>
        <v>0</v>
      </c>
      <c r="V331" s="38">
        <f t="shared" si="266"/>
        <v>0</v>
      </c>
      <c r="W331" s="38"/>
      <c r="X331" s="38">
        <f t="shared" si="266"/>
        <v>0</v>
      </c>
      <c r="Y331" s="38">
        <f t="shared" si="266"/>
        <v>0</v>
      </c>
      <c r="Z331" s="38">
        <f t="shared" si="266"/>
        <v>0</v>
      </c>
      <c r="AA331" s="38">
        <f t="shared" si="266"/>
        <v>0</v>
      </c>
      <c r="AB331" s="38"/>
      <c r="AC331" s="231">
        <f t="shared" si="240"/>
        <v>0</v>
      </c>
      <c r="AD331" s="12"/>
      <c r="AE331" s="4">
        <v>0</v>
      </c>
      <c r="AF331">
        <v>1</v>
      </c>
      <c r="AG331">
        <v>0</v>
      </c>
    </row>
    <row r="332" spans="1:33" ht="60" customHeight="1">
      <c r="A332" s="138" t="s">
        <v>49</v>
      </c>
      <c r="B332" s="139" t="s">
        <v>647</v>
      </c>
      <c r="C332" s="227">
        <f t="shared" ref="C332:C336" si="267">D332+I332</f>
        <v>0</v>
      </c>
      <c r="D332" s="35">
        <f>SUM(E332:H332)</f>
        <v>0</v>
      </c>
      <c r="E332" s="35"/>
      <c r="F332" s="35"/>
      <c r="G332" s="35"/>
      <c r="H332" s="35"/>
      <c r="I332" s="35">
        <f t="shared" ref="I332:I340" si="268">J332+O332</f>
        <v>0</v>
      </c>
      <c r="J332" s="35">
        <f>SUM(K332:N332)</f>
        <v>0</v>
      </c>
      <c r="K332" s="35"/>
      <c r="L332" s="35"/>
      <c r="M332" s="35"/>
      <c r="N332" s="35"/>
      <c r="O332" s="35"/>
      <c r="P332" s="4"/>
      <c r="Q332" s="4"/>
      <c r="R332" s="4"/>
      <c r="S332" s="217"/>
      <c r="T332" s="4"/>
      <c r="U332" s="4"/>
      <c r="V332" s="4"/>
      <c r="W332" s="4"/>
      <c r="X332" s="4"/>
      <c r="Y332" s="217"/>
      <c r="Z332" s="4"/>
      <c r="AA332" s="4"/>
      <c r="AB332" s="4"/>
      <c r="AC332" s="231"/>
      <c r="AD332" s="12" t="s">
        <v>271</v>
      </c>
      <c r="AE332" s="4">
        <v>0</v>
      </c>
      <c r="AF332">
        <v>1</v>
      </c>
    </row>
    <row r="333" spans="1:33" ht="54">
      <c r="A333" s="138" t="s">
        <v>54</v>
      </c>
      <c r="B333" s="139" t="s">
        <v>816</v>
      </c>
      <c r="C333" s="227">
        <f t="shared" si="267"/>
        <v>14293.1415</v>
      </c>
      <c r="D333" s="35">
        <f t="shared" ref="D333:D334" si="269">SUM(E333:H333)</f>
        <v>0</v>
      </c>
      <c r="E333" s="35"/>
      <c r="F333" s="35"/>
      <c r="G333" s="35"/>
      <c r="H333" s="35"/>
      <c r="I333" s="35">
        <f t="shared" si="268"/>
        <v>14293.1415</v>
      </c>
      <c r="J333" s="35">
        <f>SUM(K333:N333)</f>
        <v>14293.1415</v>
      </c>
      <c r="K333" s="35">
        <v>14293.1415</v>
      </c>
      <c r="L333" s="35"/>
      <c r="M333" s="35"/>
      <c r="N333" s="35"/>
      <c r="O333" s="35"/>
      <c r="P333" s="4"/>
      <c r="Q333" s="4"/>
      <c r="R333" s="4"/>
      <c r="S333" s="217"/>
      <c r="T333" s="4"/>
      <c r="U333" s="4"/>
      <c r="V333" s="4"/>
      <c r="W333" s="4"/>
      <c r="X333" s="4"/>
      <c r="Y333" s="217"/>
      <c r="Z333" s="4"/>
      <c r="AA333" s="4"/>
      <c r="AB333" s="4"/>
      <c r="AC333" s="231">
        <f t="shared" si="240"/>
        <v>0</v>
      </c>
      <c r="AD333" s="12" t="s">
        <v>271</v>
      </c>
      <c r="AE333" s="4"/>
    </row>
    <row r="334" spans="1:33" ht="52.5" customHeight="1">
      <c r="A334" s="138" t="s">
        <v>138</v>
      </c>
      <c r="B334" s="139" t="s">
        <v>817</v>
      </c>
      <c r="C334" s="227">
        <f t="shared" si="267"/>
        <v>20683.237162000001</v>
      </c>
      <c r="D334" s="35">
        <f t="shared" si="269"/>
        <v>0</v>
      </c>
      <c r="E334" s="35"/>
      <c r="F334" s="35"/>
      <c r="G334" s="35"/>
      <c r="H334" s="35"/>
      <c r="I334" s="35">
        <f t="shared" si="268"/>
        <v>20683.237162000001</v>
      </c>
      <c r="J334" s="35">
        <f>SUM(K334:N334)</f>
        <v>20683.237162000001</v>
      </c>
      <c r="K334" s="35">
        <v>20683.237162000001</v>
      </c>
      <c r="L334" s="35"/>
      <c r="M334" s="35"/>
      <c r="N334" s="35"/>
      <c r="O334" s="35"/>
      <c r="P334" s="4"/>
      <c r="Q334" s="4"/>
      <c r="R334" s="4"/>
      <c r="S334" s="217"/>
      <c r="T334" s="4"/>
      <c r="U334" s="4"/>
      <c r="V334" s="4"/>
      <c r="W334" s="4"/>
      <c r="X334" s="4"/>
      <c r="Y334" s="217"/>
      <c r="Z334" s="4"/>
      <c r="AA334" s="4"/>
      <c r="AB334" s="4"/>
      <c r="AC334" s="231">
        <f t="shared" si="240"/>
        <v>0</v>
      </c>
      <c r="AD334" s="12" t="s">
        <v>271</v>
      </c>
      <c r="AE334" s="4"/>
    </row>
    <row r="335" spans="1:33" ht="52.5" customHeight="1">
      <c r="A335" s="269" t="s">
        <v>140</v>
      </c>
      <c r="B335" s="270" t="s">
        <v>843</v>
      </c>
      <c r="C335" s="227">
        <f t="shared" si="267"/>
        <v>120000</v>
      </c>
      <c r="D335" s="35"/>
      <c r="E335" s="35"/>
      <c r="F335" s="35"/>
      <c r="G335" s="35"/>
      <c r="H335" s="35"/>
      <c r="I335" s="35">
        <f t="shared" si="268"/>
        <v>120000</v>
      </c>
      <c r="J335" s="35">
        <f>SUM(K335:N335)</f>
        <v>120000</v>
      </c>
      <c r="K335" s="35">
        <v>120000</v>
      </c>
      <c r="L335" s="35"/>
      <c r="M335" s="35"/>
      <c r="N335" s="35"/>
      <c r="O335" s="35"/>
      <c r="P335" s="4"/>
      <c r="Q335" s="4"/>
      <c r="R335" s="4"/>
      <c r="S335" s="217"/>
      <c r="T335" s="4"/>
      <c r="U335" s="4"/>
      <c r="V335" s="4"/>
      <c r="W335" s="4"/>
      <c r="X335" s="4"/>
      <c r="Y335" s="217"/>
      <c r="Z335" s="4"/>
      <c r="AA335" s="4"/>
      <c r="AB335" s="4"/>
      <c r="AC335" s="231">
        <f t="shared" si="240"/>
        <v>0</v>
      </c>
      <c r="AD335" s="12" t="s">
        <v>717</v>
      </c>
      <c r="AE335" s="271" t="s">
        <v>845</v>
      </c>
    </row>
    <row r="336" spans="1:33" ht="52.5" customHeight="1">
      <c r="A336" s="269" t="s">
        <v>201</v>
      </c>
      <c r="B336" s="270" t="s">
        <v>844</v>
      </c>
      <c r="C336" s="227">
        <f t="shared" si="267"/>
        <v>130000</v>
      </c>
      <c r="D336" s="35"/>
      <c r="E336" s="35"/>
      <c r="F336" s="35"/>
      <c r="G336" s="35"/>
      <c r="H336" s="35"/>
      <c r="I336" s="35">
        <f t="shared" si="268"/>
        <v>130000</v>
      </c>
      <c r="J336" s="35">
        <f>SUM(K336:N336)</f>
        <v>130000</v>
      </c>
      <c r="K336" s="35">
        <v>130000</v>
      </c>
      <c r="L336" s="35"/>
      <c r="M336" s="35"/>
      <c r="N336" s="35"/>
      <c r="O336" s="35"/>
      <c r="P336" s="4"/>
      <c r="Q336" s="4"/>
      <c r="R336" s="4"/>
      <c r="S336" s="217"/>
      <c r="T336" s="4"/>
      <c r="U336" s="4"/>
      <c r="V336" s="4"/>
      <c r="W336" s="4"/>
      <c r="X336" s="4"/>
      <c r="Y336" s="217"/>
      <c r="Z336" s="4"/>
      <c r="AA336" s="4"/>
      <c r="AB336" s="4"/>
      <c r="AC336" s="231"/>
      <c r="AD336" s="12" t="s">
        <v>261</v>
      </c>
      <c r="AE336" s="271" t="s">
        <v>845</v>
      </c>
    </row>
    <row r="337" spans="1:33">
      <c r="A337" s="166" t="s">
        <v>46</v>
      </c>
      <c r="B337" s="167" t="s">
        <v>33</v>
      </c>
      <c r="C337" s="167"/>
      <c r="D337" s="35">
        <v>0</v>
      </c>
      <c r="E337" s="35">
        <v>0</v>
      </c>
      <c r="F337" s="35">
        <v>0</v>
      </c>
      <c r="G337" s="35"/>
      <c r="H337" s="35"/>
      <c r="I337" s="35">
        <f t="shared" si="268"/>
        <v>0</v>
      </c>
      <c r="J337" s="35"/>
      <c r="K337" s="35"/>
      <c r="L337" s="35"/>
      <c r="M337" s="35"/>
      <c r="N337" s="35"/>
      <c r="O337" s="35"/>
      <c r="P337" s="4"/>
      <c r="Q337" s="4"/>
      <c r="R337" s="4"/>
      <c r="S337" s="217"/>
      <c r="T337" s="4"/>
      <c r="U337" s="4"/>
      <c r="V337" s="4"/>
      <c r="W337" s="4"/>
      <c r="X337" s="4"/>
      <c r="Y337" s="217"/>
      <c r="Z337" s="4"/>
      <c r="AA337" s="4"/>
      <c r="AB337" s="4"/>
      <c r="AC337" s="231"/>
      <c r="AD337" s="12"/>
      <c r="AE337" s="4"/>
      <c r="AF337">
        <v>3</v>
      </c>
      <c r="AG337">
        <v>0</v>
      </c>
    </row>
    <row r="338" spans="1:33" ht="36">
      <c r="A338" s="76">
        <v>1</v>
      </c>
      <c r="B338" s="143" t="s">
        <v>648</v>
      </c>
      <c r="C338" s="227">
        <f t="shared" ref="C338:C340" si="270">D338+I338</f>
        <v>0</v>
      </c>
      <c r="D338" s="35"/>
      <c r="E338" s="35"/>
      <c r="F338" s="35"/>
      <c r="G338" s="35"/>
      <c r="H338" s="35"/>
      <c r="I338" s="35">
        <f t="shared" si="268"/>
        <v>0</v>
      </c>
      <c r="J338" s="35"/>
      <c r="K338" s="35"/>
      <c r="L338" s="35"/>
      <c r="M338" s="35"/>
      <c r="N338" s="35"/>
      <c r="O338" s="35"/>
      <c r="P338" s="4"/>
      <c r="Q338" s="4"/>
      <c r="R338" s="4"/>
      <c r="S338" s="217"/>
      <c r="T338" s="4"/>
      <c r="U338" s="4"/>
      <c r="V338" s="4"/>
      <c r="W338" s="4"/>
      <c r="X338" s="4"/>
      <c r="Y338" s="217"/>
      <c r="Z338" s="4"/>
      <c r="AA338" s="4"/>
      <c r="AB338" s="4"/>
      <c r="AC338" s="231"/>
      <c r="AD338" s="12" t="s">
        <v>726</v>
      </c>
      <c r="AE338" s="4"/>
      <c r="AF338">
        <v>1</v>
      </c>
    </row>
    <row r="339" spans="1:33" ht="36">
      <c r="A339" s="138">
        <v>2</v>
      </c>
      <c r="B339" s="139" t="s">
        <v>649</v>
      </c>
      <c r="C339" s="227">
        <f t="shared" si="270"/>
        <v>0</v>
      </c>
      <c r="D339" s="35">
        <v>0</v>
      </c>
      <c r="E339" s="35"/>
      <c r="F339" s="35"/>
      <c r="G339" s="35"/>
      <c r="H339" s="35"/>
      <c r="I339" s="35">
        <f t="shared" si="268"/>
        <v>0</v>
      </c>
      <c r="J339" s="35"/>
      <c r="K339" s="35"/>
      <c r="L339" s="35"/>
      <c r="M339" s="35"/>
      <c r="N339" s="35"/>
      <c r="O339" s="35"/>
      <c r="P339" s="4"/>
      <c r="Q339" s="4"/>
      <c r="R339" s="4"/>
      <c r="S339" s="217"/>
      <c r="T339" s="4"/>
      <c r="U339" s="4"/>
      <c r="V339" s="4"/>
      <c r="W339" s="4"/>
      <c r="X339" s="4"/>
      <c r="Y339" s="217"/>
      <c r="Z339" s="4"/>
      <c r="AA339" s="4"/>
      <c r="AB339" s="4"/>
      <c r="AC339" s="231"/>
      <c r="AD339" s="12" t="s">
        <v>272</v>
      </c>
      <c r="AE339" s="4"/>
      <c r="AF339">
        <v>1</v>
      </c>
    </row>
    <row r="340" spans="1:33" ht="36">
      <c r="A340" s="76">
        <v>3</v>
      </c>
      <c r="B340" s="171" t="s">
        <v>650</v>
      </c>
      <c r="C340" s="227">
        <f t="shared" si="270"/>
        <v>0</v>
      </c>
      <c r="D340" s="35"/>
      <c r="E340" s="35"/>
      <c r="F340" s="35"/>
      <c r="G340" s="35"/>
      <c r="H340" s="35"/>
      <c r="I340" s="35">
        <f t="shared" si="268"/>
        <v>0</v>
      </c>
      <c r="J340" s="35"/>
      <c r="K340" s="35"/>
      <c r="L340" s="35"/>
      <c r="M340" s="35"/>
      <c r="N340" s="35"/>
      <c r="O340" s="35"/>
      <c r="P340" s="4"/>
      <c r="Q340" s="4"/>
      <c r="R340" s="4"/>
      <c r="S340" s="217"/>
      <c r="T340" s="4"/>
      <c r="U340" s="4"/>
      <c r="V340" s="4"/>
      <c r="W340" s="4"/>
      <c r="X340" s="4"/>
      <c r="Y340" s="217"/>
      <c r="Z340" s="4"/>
      <c r="AA340" s="4"/>
      <c r="AB340" s="4"/>
      <c r="AC340" s="231"/>
      <c r="AD340" s="12" t="s">
        <v>719</v>
      </c>
      <c r="AE340" s="4">
        <v>0</v>
      </c>
      <c r="AF340">
        <v>1</v>
      </c>
    </row>
    <row r="341" spans="1:33">
      <c r="A341" s="131" t="s">
        <v>34</v>
      </c>
      <c r="B341" s="132" t="s">
        <v>477</v>
      </c>
      <c r="C341" s="34">
        <f>C342+C344</f>
        <v>40061</v>
      </c>
      <c r="D341" s="34">
        <f t="shared" ref="D341:I341" si="271">D342+D344</f>
        <v>0</v>
      </c>
      <c r="E341" s="34">
        <f t="shared" si="271"/>
        <v>0</v>
      </c>
      <c r="F341" s="34">
        <f t="shared" si="271"/>
        <v>0</v>
      </c>
      <c r="G341" s="34">
        <f t="shared" si="271"/>
        <v>0</v>
      </c>
      <c r="H341" s="34">
        <f t="shared" si="271"/>
        <v>0</v>
      </c>
      <c r="I341" s="34">
        <f t="shared" si="271"/>
        <v>40061</v>
      </c>
      <c r="J341" s="34">
        <f t="shared" ref="J341" si="272">J342+J344</f>
        <v>0</v>
      </c>
      <c r="K341" s="34">
        <f t="shared" ref="K341" si="273">K342+K344</f>
        <v>0</v>
      </c>
      <c r="L341" s="34">
        <f t="shared" ref="L341" si="274">L342+L344</f>
        <v>0</v>
      </c>
      <c r="M341" s="34">
        <f t="shared" ref="M341" si="275">M342+M344</f>
        <v>0</v>
      </c>
      <c r="N341" s="34">
        <f t="shared" ref="N341" si="276">N342+N344</f>
        <v>0</v>
      </c>
      <c r="O341" s="34">
        <f t="shared" ref="O341" si="277">O342+O344</f>
        <v>40061</v>
      </c>
      <c r="P341" s="34">
        <f t="shared" ref="P341" si="278">P342+P344</f>
        <v>10280</v>
      </c>
      <c r="Q341" s="34">
        <f t="shared" ref="Q341" si="279">Q342+Q344</f>
        <v>0</v>
      </c>
      <c r="R341" s="34">
        <f t="shared" ref="R341" si="280">R342+R344</f>
        <v>0</v>
      </c>
      <c r="S341" s="34">
        <f t="shared" ref="S341" si="281">S342+S344</f>
        <v>0</v>
      </c>
      <c r="T341" s="34">
        <f t="shared" ref="T341" si="282">T342+T344</f>
        <v>0</v>
      </c>
      <c r="U341" s="34">
        <f t="shared" ref="U341" si="283">U342+U344</f>
        <v>0</v>
      </c>
      <c r="V341" s="34">
        <f t="shared" ref="V341:AB341" si="284">V342+V344</f>
        <v>10280</v>
      </c>
      <c r="W341" s="34">
        <f t="shared" si="284"/>
        <v>0</v>
      </c>
      <c r="X341" s="34">
        <f t="shared" si="284"/>
        <v>0</v>
      </c>
      <c r="Y341" s="34">
        <f t="shared" si="284"/>
        <v>0</v>
      </c>
      <c r="Z341" s="34">
        <f t="shared" si="284"/>
        <v>0</v>
      </c>
      <c r="AA341" s="34">
        <f t="shared" si="284"/>
        <v>0</v>
      </c>
      <c r="AB341" s="34">
        <f t="shared" si="284"/>
        <v>10280</v>
      </c>
      <c r="AC341" s="231"/>
      <c r="AD341" s="12"/>
      <c r="AE341" s="4">
        <v>0</v>
      </c>
      <c r="AF341">
        <v>3</v>
      </c>
      <c r="AG341">
        <v>0</v>
      </c>
    </row>
    <row r="342" spans="1:33">
      <c r="A342" s="50" t="s">
        <v>52</v>
      </c>
      <c r="B342" s="168" t="s">
        <v>32</v>
      </c>
      <c r="C342" s="168">
        <f>C343</f>
        <v>0</v>
      </c>
      <c r="D342" s="168">
        <f t="shared" ref="D342:AB342" si="285">D343</f>
        <v>0</v>
      </c>
      <c r="E342" s="168">
        <f t="shared" si="285"/>
        <v>0</v>
      </c>
      <c r="F342" s="168">
        <f t="shared" si="285"/>
        <v>0</v>
      </c>
      <c r="G342" s="168">
        <f t="shared" si="285"/>
        <v>0</v>
      </c>
      <c r="H342" s="168">
        <f t="shared" si="285"/>
        <v>0</v>
      </c>
      <c r="I342" s="168"/>
      <c r="J342" s="168">
        <f t="shared" si="285"/>
        <v>0</v>
      </c>
      <c r="K342" s="168">
        <f t="shared" si="285"/>
        <v>0</v>
      </c>
      <c r="L342" s="168">
        <f t="shared" si="285"/>
        <v>0</v>
      </c>
      <c r="M342" s="168">
        <f t="shared" si="285"/>
        <v>0</v>
      </c>
      <c r="N342" s="168">
        <f t="shared" si="285"/>
        <v>0</v>
      </c>
      <c r="O342" s="168"/>
      <c r="P342" s="168">
        <f t="shared" si="285"/>
        <v>0</v>
      </c>
      <c r="Q342" s="168">
        <f t="shared" si="285"/>
        <v>0</v>
      </c>
      <c r="R342" s="168">
        <f t="shared" si="285"/>
        <v>0</v>
      </c>
      <c r="S342" s="168">
        <f t="shared" si="285"/>
        <v>0</v>
      </c>
      <c r="T342" s="168">
        <f t="shared" si="285"/>
        <v>0</v>
      </c>
      <c r="U342" s="168">
        <f t="shared" si="285"/>
        <v>0</v>
      </c>
      <c r="V342" s="168">
        <f t="shared" si="285"/>
        <v>0</v>
      </c>
      <c r="W342" s="168">
        <f t="shared" si="285"/>
        <v>0</v>
      </c>
      <c r="X342" s="168">
        <f t="shared" si="285"/>
        <v>0</v>
      </c>
      <c r="Y342" s="168">
        <f t="shared" si="285"/>
        <v>0</v>
      </c>
      <c r="Z342" s="168">
        <f t="shared" si="285"/>
        <v>0</v>
      </c>
      <c r="AA342" s="168">
        <f t="shared" si="285"/>
        <v>0</v>
      </c>
      <c r="AB342" s="168">
        <f t="shared" si="285"/>
        <v>0</v>
      </c>
      <c r="AC342" s="231"/>
      <c r="AD342" s="12"/>
      <c r="AE342" s="4"/>
      <c r="AF342">
        <v>1</v>
      </c>
      <c r="AG342">
        <v>0</v>
      </c>
    </row>
    <row r="343" spans="1:33" ht="36">
      <c r="A343" s="147"/>
      <c r="B343" s="143" t="s">
        <v>189</v>
      </c>
      <c r="C343" s="227">
        <f>D343+I343</f>
        <v>0</v>
      </c>
      <c r="D343" s="35"/>
      <c r="E343" s="35"/>
      <c r="F343" s="35"/>
      <c r="G343" s="35"/>
      <c r="H343" s="35"/>
      <c r="I343" s="35"/>
      <c r="J343" s="35"/>
      <c r="K343" s="35"/>
      <c r="L343" s="35"/>
      <c r="M343" s="35"/>
      <c r="N343" s="35"/>
      <c r="O343" s="35"/>
      <c r="P343" s="4"/>
      <c r="Q343" s="4"/>
      <c r="R343" s="4"/>
      <c r="S343" s="217"/>
      <c r="T343" s="4"/>
      <c r="U343" s="4"/>
      <c r="V343" s="4"/>
      <c r="W343" s="4"/>
      <c r="X343" s="4"/>
      <c r="Y343" s="4"/>
      <c r="Z343" s="4"/>
      <c r="AA343" s="4"/>
      <c r="AB343" s="4"/>
      <c r="AC343" s="231"/>
      <c r="AD343" s="12" t="s">
        <v>272</v>
      </c>
      <c r="AE343" s="4"/>
      <c r="AF343">
        <v>1</v>
      </c>
    </row>
    <row r="344" spans="1:33">
      <c r="A344" s="145" t="s">
        <v>46</v>
      </c>
      <c r="B344" s="167" t="s">
        <v>33</v>
      </c>
      <c r="C344" s="264">
        <f>SUM(C345:C349)</f>
        <v>40061</v>
      </c>
      <c r="D344" s="264">
        <f t="shared" ref="D344:W344" si="286">SUM(D345:D349)</f>
        <v>0</v>
      </c>
      <c r="E344" s="264">
        <f t="shared" si="286"/>
        <v>0</v>
      </c>
      <c r="F344" s="264">
        <f t="shared" si="286"/>
        <v>0</v>
      </c>
      <c r="G344" s="264">
        <f t="shared" si="286"/>
        <v>0</v>
      </c>
      <c r="H344" s="264">
        <f t="shared" si="286"/>
        <v>0</v>
      </c>
      <c r="I344" s="264">
        <f t="shared" si="286"/>
        <v>40061</v>
      </c>
      <c r="J344" s="264">
        <f t="shared" si="286"/>
        <v>0</v>
      </c>
      <c r="K344" s="264">
        <f t="shared" si="286"/>
        <v>0</v>
      </c>
      <c r="L344" s="264">
        <f t="shared" si="286"/>
        <v>0</v>
      </c>
      <c r="M344" s="264">
        <f t="shared" si="286"/>
        <v>0</v>
      </c>
      <c r="N344" s="264">
        <f t="shared" si="286"/>
        <v>0</v>
      </c>
      <c r="O344" s="264">
        <f t="shared" si="286"/>
        <v>40061</v>
      </c>
      <c r="P344" s="264">
        <f t="shared" si="286"/>
        <v>10280</v>
      </c>
      <c r="Q344" s="264">
        <f t="shared" si="286"/>
        <v>0</v>
      </c>
      <c r="R344" s="264">
        <f t="shared" si="286"/>
        <v>0</v>
      </c>
      <c r="S344" s="264">
        <f t="shared" si="286"/>
        <v>0</v>
      </c>
      <c r="T344" s="264">
        <f t="shared" si="286"/>
        <v>0</v>
      </c>
      <c r="U344" s="264">
        <f t="shared" si="286"/>
        <v>0</v>
      </c>
      <c r="V344" s="264">
        <f t="shared" si="286"/>
        <v>10280</v>
      </c>
      <c r="W344" s="264">
        <f t="shared" si="286"/>
        <v>0</v>
      </c>
      <c r="X344" s="264">
        <f t="shared" ref="X344:AB344" si="287">SUM(X345:X349)</f>
        <v>0</v>
      </c>
      <c r="Y344" s="264">
        <f t="shared" si="287"/>
        <v>0</v>
      </c>
      <c r="Z344" s="264">
        <f t="shared" si="287"/>
        <v>0</v>
      </c>
      <c r="AA344" s="264">
        <f t="shared" si="287"/>
        <v>0</v>
      </c>
      <c r="AB344" s="264">
        <f t="shared" si="287"/>
        <v>10280</v>
      </c>
      <c r="AC344" s="231"/>
      <c r="AD344" s="12"/>
      <c r="AE344" s="4"/>
      <c r="AF344">
        <v>2</v>
      </c>
      <c r="AG344">
        <v>0</v>
      </c>
    </row>
    <row r="345" spans="1:33" ht="54">
      <c r="A345" s="147">
        <v>1</v>
      </c>
      <c r="B345" s="143" t="s">
        <v>191</v>
      </c>
      <c r="C345" s="227">
        <f t="shared" ref="C345:C348" si="288">D345+I345</f>
        <v>0</v>
      </c>
      <c r="D345" s="35">
        <v>0</v>
      </c>
      <c r="E345" s="35"/>
      <c r="F345" s="35"/>
      <c r="G345" s="35"/>
      <c r="H345" s="35"/>
      <c r="I345" s="35">
        <f>J345+O345</f>
        <v>0</v>
      </c>
      <c r="J345" s="35">
        <f t="shared" ref="J345:J349" si="289">SUM(K345:N345)</f>
        <v>0</v>
      </c>
      <c r="K345" s="35"/>
      <c r="L345" s="35"/>
      <c r="M345" s="35"/>
      <c r="N345" s="35"/>
      <c r="O345" s="35"/>
      <c r="P345" s="4"/>
      <c r="Q345" s="4"/>
      <c r="R345" s="4"/>
      <c r="S345" s="217"/>
      <c r="T345" s="4"/>
      <c r="U345" s="4"/>
      <c r="V345" s="4"/>
      <c r="W345" s="4"/>
      <c r="X345" s="4"/>
      <c r="Y345" s="217"/>
      <c r="Z345" s="4"/>
      <c r="AA345" s="4"/>
      <c r="AB345" s="4"/>
      <c r="AC345" s="231"/>
      <c r="AD345" s="12" t="s">
        <v>727</v>
      </c>
      <c r="AE345" s="12" t="s">
        <v>728</v>
      </c>
      <c r="AF345">
        <v>1</v>
      </c>
    </row>
    <row r="346" spans="1:33" ht="36">
      <c r="A346" s="147">
        <v>2</v>
      </c>
      <c r="B346" s="143" t="s">
        <v>192</v>
      </c>
      <c r="C346" s="227">
        <f t="shared" si="288"/>
        <v>0</v>
      </c>
      <c r="D346" s="35">
        <v>0</v>
      </c>
      <c r="E346" s="35"/>
      <c r="F346" s="35"/>
      <c r="G346" s="35"/>
      <c r="H346" s="35"/>
      <c r="I346" s="35">
        <f>J346+O346</f>
        <v>0</v>
      </c>
      <c r="J346" s="35">
        <f t="shared" si="289"/>
        <v>0</v>
      </c>
      <c r="K346" s="35"/>
      <c r="L346" s="35"/>
      <c r="M346" s="35"/>
      <c r="N346" s="35"/>
      <c r="O346" s="35"/>
      <c r="P346" s="4"/>
      <c r="Q346" s="4"/>
      <c r="R346" s="4"/>
      <c r="S346" s="217"/>
      <c r="T346" s="4"/>
      <c r="U346" s="4"/>
      <c r="V346" s="4"/>
      <c r="W346" s="4"/>
      <c r="X346" s="4"/>
      <c r="Y346" s="217"/>
      <c r="Z346" s="4"/>
      <c r="AA346" s="4"/>
      <c r="AB346" s="4"/>
      <c r="AC346" s="231"/>
      <c r="AD346" s="12" t="s">
        <v>274</v>
      </c>
      <c r="AE346" s="12">
        <v>0</v>
      </c>
      <c r="AF346">
        <v>1</v>
      </c>
    </row>
    <row r="347" spans="1:33" ht="50.25" customHeight="1">
      <c r="A347" s="147">
        <v>3</v>
      </c>
      <c r="B347" s="143" t="s">
        <v>837</v>
      </c>
      <c r="C347" s="227">
        <f t="shared" si="288"/>
        <v>0</v>
      </c>
      <c r="D347" s="35"/>
      <c r="E347" s="35"/>
      <c r="F347" s="35"/>
      <c r="G347" s="35"/>
      <c r="H347" s="35"/>
      <c r="I347" s="35">
        <f>J347+O347</f>
        <v>0</v>
      </c>
      <c r="J347" s="35">
        <f t="shared" si="289"/>
        <v>0</v>
      </c>
      <c r="K347" s="35"/>
      <c r="L347" s="35"/>
      <c r="M347" s="35"/>
      <c r="N347" s="35"/>
      <c r="O347" s="35"/>
      <c r="P347" s="4"/>
      <c r="Q347" s="4"/>
      <c r="R347" s="4"/>
      <c r="S347" s="217"/>
      <c r="T347" s="4"/>
      <c r="U347" s="4"/>
      <c r="V347" s="4"/>
      <c r="W347" s="4"/>
      <c r="X347" s="4"/>
      <c r="Y347" s="217"/>
      <c r="Z347" s="4"/>
      <c r="AA347" s="4"/>
      <c r="AB347" s="4"/>
      <c r="AC347" s="231"/>
      <c r="AD347" s="12" t="s">
        <v>271</v>
      </c>
      <c r="AE347" s="12"/>
    </row>
    <row r="348" spans="1:33" ht="43.5" customHeight="1">
      <c r="A348" s="147">
        <v>4</v>
      </c>
      <c r="B348" s="143" t="s">
        <v>340</v>
      </c>
      <c r="C348" s="227">
        <f t="shared" si="288"/>
        <v>0</v>
      </c>
      <c r="D348" s="35"/>
      <c r="E348" s="35"/>
      <c r="F348" s="35"/>
      <c r="G348" s="35"/>
      <c r="H348" s="35"/>
      <c r="I348" s="35">
        <f>J348+O348</f>
        <v>0</v>
      </c>
      <c r="J348" s="35">
        <f t="shared" si="289"/>
        <v>0</v>
      </c>
      <c r="K348" s="35"/>
      <c r="L348" s="35"/>
      <c r="M348" s="35"/>
      <c r="N348" s="35"/>
      <c r="O348" s="35"/>
      <c r="P348" s="4"/>
      <c r="Q348" s="4"/>
      <c r="R348" s="4"/>
      <c r="S348" s="217"/>
      <c r="T348" s="4"/>
      <c r="U348" s="4"/>
      <c r="V348" s="4"/>
      <c r="W348" s="4"/>
      <c r="X348" s="4"/>
      <c r="Y348" s="217"/>
      <c r="Z348" s="4"/>
      <c r="AA348" s="4"/>
      <c r="AB348" s="4"/>
      <c r="AC348" s="231"/>
      <c r="AD348" s="12" t="s">
        <v>717</v>
      </c>
      <c r="AE348" s="12"/>
    </row>
    <row r="349" spans="1:33" ht="97.5" customHeight="1">
      <c r="A349" s="147">
        <v>5</v>
      </c>
      <c r="B349" s="143" t="s">
        <v>842</v>
      </c>
      <c r="C349" s="227">
        <f>D349+I349</f>
        <v>40061</v>
      </c>
      <c r="D349" s="35"/>
      <c r="E349" s="35"/>
      <c r="F349" s="35"/>
      <c r="G349" s="35"/>
      <c r="H349" s="35"/>
      <c r="I349" s="35">
        <f>J349+O349</f>
        <v>40061</v>
      </c>
      <c r="J349" s="35">
        <f t="shared" si="289"/>
        <v>0</v>
      </c>
      <c r="K349" s="35"/>
      <c r="L349" s="35"/>
      <c r="M349" s="35"/>
      <c r="N349" s="35"/>
      <c r="O349" s="35">
        <v>40061</v>
      </c>
      <c r="P349" s="35">
        <f>Q349+V349</f>
        <v>10280</v>
      </c>
      <c r="Q349" s="4">
        <f>SUM(R349:U349)</f>
        <v>0</v>
      </c>
      <c r="R349" s="4"/>
      <c r="S349" s="217"/>
      <c r="T349" s="4"/>
      <c r="U349" s="4"/>
      <c r="V349" s="35">
        <f>W349+AB349</f>
        <v>10280</v>
      </c>
      <c r="W349" s="4">
        <f>SUM(X349:AA349)</f>
        <v>0</v>
      </c>
      <c r="X349" s="4"/>
      <c r="Y349" s="217"/>
      <c r="Z349" s="4"/>
      <c r="AA349" s="4"/>
      <c r="AB349" s="262">
        <v>10280</v>
      </c>
      <c r="AC349" s="231">
        <f t="shared" si="240"/>
        <v>25.660867177554231</v>
      </c>
      <c r="AD349" s="12" t="s">
        <v>272</v>
      </c>
      <c r="AE349" s="12"/>
    </row>
    <row r="350" spans="1:33">
      <c r="A350" s="131" t="s">
        <v>36</v>
      </c>
      <c r="B350" s="141" t="s">
        <v>478</v>
      </c>
      <c r="C350" s="141"/>
      <c r="D350" s="35">
        <v>0</v>
      </c>
      <c r="E350" s="35">
        <v>0</v>
      </c>
      <c r="F350" s="35">
        <v>0</v>
      </c>
      <c r="G350" s="35"/>
      <c r="H350" s="35"/>
      <c r="I350" s="35"/>
      <c r="J350" s="35"/>
      <c r="K350" s="35"/>
      <c r="L350" s="35"/>
      <c r="M350" s="35"/>
      <c r="N350" s="35"/>
      <c r="O350" s="35"/>
      <c r="P350" s="4"/>
      <c r="Q350" s="4"/>
      <c r="R350" s="4"/>
      <c r="S350" s="217"/>
      <c r="T350" s="4"/>
      <c r="U350" s="4"/>
      <c r="V350" s="4"/>
      <c r="W350" s="4"/>
      <c r="X350" s="4"/>
      <c r="Y350" s="217"/>
      <c r="Z350" s="4"/>
      <c r="AA350" s="4"/>
      <c r="AB350" s="4"/>
      <c r="AC350" s="231"/>
      <c r="AD350" s="12"/>
      <c r="AE350" s="12">
        <v>0</v>
      </c>
      <c r="AF350">
        <v>2</v>
      </c>
      <c r="AG350">
        <v>0</v>
      </c>
    </row>
    <row r="351" spans="1:33">
      <c r="A351" s="145" t="s">
        <v>46</v>
      </c>
      <c r="B351" s="167" t="s">
        <v>33</v>
      </c>
      <c r="C351" s="167"/>
      <c r="D351" s="35">
        <v>0</v>
      </c>
      <c r="E351" s="35">
        <v>0</v>
      </c>
      <c r="F351" s="35">
        <v>0</v>
      </c>
      <c r="G351" s="35"/>
      <c r="H351" s="35"/>
      <c r="I351" s="35"/>
      <c r="J351" s="35"/>
      <c r="K351" s="35"/>
      <c r="L351" s="35"/>
      <c r="M351" s="35"/>
      <c r="N351" s="35"/>
      <c r="O351" s="35"/>
      <c r="P351" s="4"/>
      <c r="Q351" s="4"/>
      <c r="R351" s="4"/>
      <c r="S351" s="217"/>
      <c r="T351" s="4"/>
      <c r="U351" s="4"/>
      <c r="V351" s="4"/>
      <c r="W351" s="4"/>
      <c r="X351" s="4"/>
      <c r="Y351" s="217"/>
      <c r="Z351" s="4"/>
      <c r="AA351" s="4"/>
      <c r="AB351" s="4"/>
      <c r="AC351" s="231"/>
      <c r="AD351" s="12"/>
      <c r="AE351" s="12">
        <v>0</v>
      </c>
      <c r="AF351">
        <v>2</v>
      </c>
      <c r="AG351">
        <v>0</v>
      </c>
    </row>
    <row r="352" spans="1:33" ht="36">
      <c r="A352" s="76">
        <v>1</v>
      </c>
      <c r="B352" s="143" t="s">
        <v>651</v>
      </c>
      <c r="C352" s="143"/>
      <c r="D352" s="35">
        <v>0</v>
      </c>
      <c r="E352" s="35"/>
      <c r="F352" s="35"/>
      <c r="G352" s="35"/>
      <c r="H352" s="35"/>
      <c r="I352" s="35"/>
      <c r="J352" s="35"/>
      <c r="K352" s="35"/>
      <c r="L352" s="35"/>
      <c r="M352" s="35"/>
      <c r="N352" s="35"/>
      <c r="O352" s="35"/>
      <c r="P352" s="4"/>
      <c r="Q352" s="4"/>
      <c r="R352" s="4"/>
      <c r="S352" s="217"/>
      <c r="T352" s="4"/>
      <c r="U352" s="4"/>
      <c r="V352" s="4"/>
      <c r="W352" s="4"/>
      <c r="X352" s="4"/>
      <c r="Y352" s="217"/>
      <c r="Z352" s="4"/>
      <c r="AA352" s="4"/>
      <c r="AB352" s="4"/>
      <c r="AC352" s="231"/>
      <c r="AD352" s="12" t="s">
        <v>271</v>
      </c>
      <c r="AE352" s="12" t="s">
        <v>728</v>
      </c>
      <c r="AF352">
        <v>1</v>
      </c>
    </row>
    <row r="353" spans="1:33" ht="36">
      <c r="A353" s="76">
        <v>2</v>
      </c>
      <c r="B353" s="172" t="s">
        <v>652</v>
      </c>
      <c r="C353" s="172"/>
      <c r="D353" s="35"/>
      <c r="E353" s="35"/>
      <c r="F353" s="35"/>
      <c r="G353" s="35"/>
      <c r="H353" s="35"/>
      <c r="I353" s="35"/>
      <c r="J353" s="35"/>
      <c r="K353" s="35"/>
      <c r="L353" s="35"/>
      <c r="M353" s="35"/>
      <c r="N353" s="35"/>
      <c r="O353" s="35"/>
      <c r="P353" s="4"/>
      <c r="Q353" s="4"/>
      <c r="R353" s="4"/>
      <c r="S353" s="217"/>
      <c r="T353" s="4"/>
      <c r="U353" s="4"/>
      <c r="V353" s="4"/>
      <c r="W353" s="4"/>
      <c r="X353" s="4"/>
      <c r="Y353" s="217"/>
      <c r="Z353" s="4"/>
      <c r="AA353" s="4"/>
      <c r="AB353" s="4"/>
      <c r="AC353" s="231"/>
      <c r="AD353" s="12" t="s">
        <v>264</v>
      </c>
      <c r="AE353" s="12"/>
      <c r="AF353">
        <v>1</v>
      </c>
    </row>
    <row r="354" spans="1:33">
      <c r="A354" s="169" t="s">
        <v>653</v>
      </c>
      <c r="B354" s="141" t="s">
        <v>196</v>
      </c>
      <c r="C354" s="34">
        <f t="shared" ref="C354" si="290">C355</f>
        <v>6298</v>
      </c>
      <c r="D354" s="34">
        <f>D355</f>
        <v>6298</v>
      </c>
      <c r="E354" s="34">
        <f t="shared" ref="E354:AA354" si="291">E355</f>
        <v>4150</v>
      </c>
      <c r="F354" s="34">
        <f t="shared" si="291"/>
        <v>2148</v>
      </c>
      <c r="G354" s="34">
        <f t="shared" si="291"/>
        <v>0</v>
      </c>
      <c r="H354" s="34">
        <f t="shared" si="291"/>
        <v>0</v>
      </c>
      <c r="I354" s="34">
        <f t="shared" si="291"/>
        <v>0</v>
      </c>
      <c r="J354" s="34">
        <f t="shared" si="291"/>
        <v>0</v>
      </c>
      <c r="K354" s="34">
        <f t="shared" si="291"/>
        <v>0</v>
      </c>
      <c r="L354" s="34">
        <f t="shared" si="291"/>
        <v>0</v>
      </c>
      <c r="M354" s="34">
        <f t="shared" si="291"/>
        <v>0</v>
      </c>
      <c r="N354" s="34">
        <f t="shared" si="291"/>
        <v>0</v>
      </c>
      <c r="O354" s="34">
        <f t="shared" si="291"/>
        <v>0</v>
      </c>
      <c r="P354" s="34">
        <f t="shared" si="291"/>
        <v>3500</v>
      </c>
      <c r="Q354" s="34">
        <f t="shared" si="291"/>
        <v>3500</v>
      </c>
      <c r="R354" s="34">
        <f t="shared" si="291"/>
        <v>1500</v>
      </c>
      <c r="S354" s="34">
        <f t="shared" si="291"/>
        <v>2000</v>
      </c>
      <c r="T354" s="34">
        <f t="shared" si="291"/>
        <v>0</v>
      </c>
      <c r="U354" s="34">
        <f t="shared" si="291"/>
        <v>0</v>
      </c>
      <c r="V354" s="34">
        <f t="shared" si="291"/>
        <v>0</v>
      </c>
      <c r="W354" s="34"/>
      <c r="X354" s="34">
        <f t="shared" si="291"/>
        <v>0</v>
      </c>
      <c r="Y354" s="34">
        <f t="shared" si="291"/>
        <v>0</v>
      </c>
      <c r="Z354" s="34">
        <f t="shared" si="291"/>
        <v>0</v>
      </c>
      <c r="AA354" s="34">
        <f t="shared" si="291"/>
        <v>0</v>
      </c>
      <c r="AB354" s="34"/>
      <c r="AC354" s="231"/>
      <c r="AD354" s="12"/>
      <c r="AE354" s="12">
        <v>0</v>
      </c>
      <c r="AF354">
        <v>32</v>
      </c>
      <c r="AG354">
        <v>6</v>
      </c>
    </row>
    <row r="355" spans="1:33">
      <c r="A355" s="169" t="s">
        <v>38</v>
      </c>
      <c r="B355" s="141" t="s">
        <v>29</v>
      </c>
      <c r="C355" s="34">
        <f t="shared" ref="C355" si="292">C356+C366+C384</f>
        <v>6298</v>
      </c>
      <c r="D355" s="34">
        <f>D356+D366+D384</f>
        <v>6298</v>
      </c>
      <c r="E355" s="34">
        <f t="shared" ref="E355:F355" si="293">E356+E366+E384</f>
        <v>4150</v>
      </c>
      <c r="F355" s="34">
        <f t="shared" si="293"/>
        <v>2148</v>
      </c>
      <c r="G355" s="34">
        <f t="shared" ref="G355:AA355" si="294">G356+G366+G384</f>
        <v>0</v>
      </c>
      <c r="H355" s="34">
        <f t="shared" si="294"/>
        <v>0</v>
      </c>
      <c r="I355" s="34">
        <f t="shared" si="294"/>
        <v>0</v>
      </c>
      <c r="J355" s="34">
        <f t="shared" si="294"/>
        <v>0</v>
      </c>
      <c r="K355" s="34">
        <f t="shared" si="294"/>
        <v>0</v>
      </c>
      <c r="L355" s="34">
        <f t="shared" si="294"/>
        <v>0</v>
      </c>
      <c r="M355" s="34">
        <f t="shared" si="294"/>
        <v>0</v>
      </c>
      <c r="N355" s="34">
        <f t="shared" si="294"/>
        <v>0</v>
      </c>
      <c r="O355" s="34">
        <f t="shared" si="294"/>
        <v>0</v>
      </c>
      <c r="P355" s="34">
        <f t="shared" si="294"/>
        <v>3500</v>
      </c>
      <c r="Q355" s="34">
        <f t="shared" si="294"/>
        <v>3500</v>
      </c>
      <c r="R355" s="34">
        <f t="shared" si="294"/>
        <v>1500</v>
      </c>
      <c r="S355" s="34">
        <f t="shared" si="294"/>
        <v>2000</v>
      </c>
      <c r="T355" s="34">
        <f t="shared" si="294"/>
        <v>0</v>
      </c>
      <c r="U355" s="34">
        <f t="shared" si="294"/>
        <v>0</v>
      </c>
      <c r="V355" s="34">
        <f t="shared" si="294"/>
        <v>0</v>
      </c>
      <c r="W355" s="34"/>
      <c r="X355" s="34">
        <f t="shared" si="294"/>
        <v>0</v>
      </c>
      <c r="Y355" s="34">
        <f t="shared" si="294"/>
        <v>0</v>
      </c>
      <c r="Z355" s="34">
        <f t="shared" si="294"/>
        <v>0</v>
      </c>
      <c r="AA355" s="34">
        <f t="shared" si="294"/>
        <v>0</v>
      </c>
      <c r="AB355" s="34"/>
      <c r="AC355" s="231"/>
      <c r="AD355" s="12"/>
      <c r="AE355" s="12"/>
      <c r="AF355">
        <v>32</v>
      </c>
      <c r="AG355">
        <v>6</v>
      </c>
    </row>
    <row r="356" spans="1:33">
      <c r="A356" s="165" t="s">
        <v>30</v>
      </c>
      <c r="B356" s="132" t="s">
        <v>476</v>
      </c>
      <c r="C356" s="34">
        <f t="shared" ref="C356" si="295">C357+C360</f>
        <v>1687</v>
      </c>
      <c r="D356" s="34">
        <f>D357+D360</f>
        <v>1687</v>
      </c>
      <c r="E356" s="34">
        <v>1687</v>
      </c>
      <c r="F356" s="34">
        <v>0</v>
      </c>
      <c r="G356" s="34">
        <v>0</v>
      </c>
      <c r="H356" s="34">
        <v>0</v>
      </c>
      <c r="I356" s="34">
        <v>0</v>
      </c>
      <c r="J356" s="34">
        <v>0</v>
      </c>
      <c r="K356" s="34">
        <v>0</v>
      </c>
      <c r="L356" s="34">
        <v>0</v>
      </c>
      <c r="M356" s="34">
        <v>0</v>
      </c>
      <c r="N356" s="34">
        <v>0</v>
      </c>
      <c r="O356" s="34">
        <v>0</v>
      </c>
      <c r="P356" s="34">
        <v>0</v>
      </c>
      <c r="Q356" s="34">
        <v>0</v>
      </c>
      <c r="R356" s="34">
        <v>0</v>
      </c>
      <c r="S356" s="34">
        <v>0</v>
      </c>
      <c r="T356" s="34">
        <v>0</v>
      </c>
      <c r="U356" s="34">
        <v>0</v>
      </c>
      <c r="V356" s="34">
        <v>0</v>
      </c>
      <c r="W356" s="34"/>
      <c r="X356" s="34">
        <v>0</v>
      </c>
      <c r="Y356" s="34">
        <v>0</v>
      </c>
      <c r="Z356" s="34">
        <v>0</v>
      </c>
      <c r="AA356" s="34">
        <v>0</v>
      </c>
      <c r="AB356" s="34"/>
      <c r="AC356" s="231"/>
      <c r="AD356" s="12"/>
      <c r="AE356" s="12">
        <v>0</v>
      </c>
      <c r="AF356">
        <v>7</v>
      </c>
      <c r="AG356">
        <v>1</v>
      </c>
    </row>
    <row r="357" spans="1:33">
      <c r="A357" s="166" t="s">
        <v>52</v>
      </c>
      <c r="B357" s="167" t="s">
        <v>32</v>
      </c>
      <c r="C357" s="167"/>
      <c r="D357" s="34">
        <v>0</v>
      </c>
      <c r="E357" s="34">
        <v>0</v>
      </c>
      <c r="F357" s="34">
        <v>0</v>
      </c>
      <c r="G357" s="34">
        <v>0</v>
      </c>
      <c r="H357" s="34">
        <v>0</v>
      </c>
      <c r="I357" s="34">
        <v>0</v>
      </c>
      <c r="J357" s="34">
        <v>0</v>
      </c>
      <c r="K357" s="34">
        <v>0</v>
      </c>
      <c r="L357" s="34">
        <v>0</v>
      </c>
      <c r="M357" s="34">
        <v>0</v>
      </c>
      <c r="N357" s="34">
        <v>0</v>
      </c>
      <c r="O357" s="34">
        <v>0</v>
      </c>
      <c r="P357" s="34">
        <v>0</v>
      </c>
      <c r="Q357" s="34">
        <v>0</v>
      </c>
      <c r="R357" s="34">
        <v>0</v>
      </c>
      <c r="S357" s="34">
        <v>0</v>
      </c>
      <c r="T357" s="34">
        <v>0</v>
      </c>
      <c r="U357" s="34">
        <v>0</v>
      </c>
      <c r="V357" s="34">
        <v>0</v>
      </c>
      <c r="W357" s="34"/>
      <c r="X357" s="34">
        <v>0</v>
      </c>
      <c r="Y357" s="34">
        <v>0</v>
      </c>
      <c r="Z357" s="34">
        <v>0</v>
      </c>
      <c r="AA357" s="34">
        <v>0</v>
      </c>
      <c r="AB357" s="34"/>
      <c r="AC357" s="231"/>
      <c r="AD357" s="12"/>
      <c r="AE357" s="12">
        <v>0</v>
      </c>
      <c r="AF357">
        <v>2</v>
      </c>
      <c r="AG357">
        <v>0</v>
      </c>
    </row>
    <row r="358" spans="1:33" ht="36">
      <c r="A358" s="142">
        <v>1</v>
      </c>
      <c r="B358" s="159" t="s">
        <v>654</v>
      </c>
      <c r="C358" s="227">
        <f t="shared" ref="C358:C359" si="296">D358+J358</f>
        <v>0</v>
      </c>
      <c r="D358" s="35"/>
      <c r="E358" s="35"/>
      <c r="F358" s="35"/>
      <c r="G358" s="35"/>
      <c r="H358" s="35"/>
      <c r="I358" s="35"/>
      <c r="J358" s="35"/>
      <c r="K358" s="35"/>
      <c r="L358" s="35"/>
      <c r="M358" s="35"/>
      <c r="N358" s="35"/>
      <c r="O358" s="35"/>
      <c r="P358" s="4"/>
      <c r="Q358" s="4"/>
      <c r="R358" s="4"/>
      <c r="S358" s="217"/>
      <c r="T358" s="4"/>
      <c r="U358" s="4"/>
      <c r="V358" s="4"/>
      <c r="W358" s="4"/>
      <c r="X358" s="4"/>
      <c r="Y358" s="217"/>
      <c r="Z358" s="4"/>
      <c r="AA358" s="4"/>
      <c r="AB358" s="4"/>
      <c r="AC358" s="231"/>
      <c r="AD358" s="12" t="s">
        <v>271</v>
      </c>
      <c r="AE358" s="12"/>
      <c r="AF358">
        <v>1</v>
      </c>
    </row>
    <row r="359" spans="1:33" ht="36">
      <c r="A359" s="142">
        <v>2</v>
      </c>
      <c r="B359" s="143" t="s">
        <v>202</v>
      </c>
      <c r="C359" s="227">
        <f t="shared" si="296"/>
        <v>0</v>
      </c>
      <c r="D359" s="35"/>
      <c r="E359" s="35"/>
      <c r="F359" s="35"/>
      <c r="G359" s="35"/>
      <c r="H359" s="35"/>
      <c r="I359" s="35"/>
      <c r="J359" s="35"/>
      <c r="K359" s="35"/>
      <c r="L359" s="35"/>
      <c r="M359" s="35"/>
      <c r="N359" s="35"/>
      <c r="O359" s="35"/>
      <c r="P359" s="4"/>
      <c r="Q359" s="4"/>
      <c r="R359" s="4"/>
      <c r="S359" s="217"/>
      <c r="T359" s="4"/>
      <c r="U359" s="4"/>
      <c r="V359" s="4"/>
      <c r="W359" s="4"/>
      <c r="X359" s="4"/>
      <c r="Y359" s="217"/>
      <c r="Z359" s="4"/>
      <c r="AA359" s="4"/>
      <c r="AB359" s="4"/>
      <c r="AC359" s="231"/>
      <c r="AD359" s="12" t="s">
        <v>719</v>
      </c>
      <c r="AE359" s="12"/>
      <c r="AF359">
        <v>1</v>
      </c>
    </row>
    <row r="360" spans="1:33">
      <c r="A360" s="166" t="s">
        <v>46</v>
      </c>
      <c r="B360" s="167" t="s">
        <v>33</v>
      </c>
      <c r="C360" s="38">
        <f t="shared" ref="C360" si="297">C361</f>
        <v>1687</v>
      </c>
      <c r="D360" s="38">
        <f>D361</f>
        <v>1687</v>
      </c>
      <c r="E360" s="38">
        <f t="shared" ref="E360:H360" si="298">E361</f>
        <v>1687</v>
      </c>
      <c r="F360" s="38">
        <f t="shared" si="298"/>
        <v>0</v>
      </c>
      <c r="G360" s="38">
        <f t="shared" si="298"/>
        <v>0</v>
      </c>
      <c r="H360" s="38">
        <f t="shared" si="298"/>
        <v>0</v>
      </c>
      <c r="I360" s="38"/>
      <c r="J360" s="38"/>
      <c r="K360" s="38"/>
      <c r="L360" s="38"/>
      <c r="M360" s="38"/>
      <c r="N360" s="38"/>
      <c r="O360" s="38"/>
      <c r="P360" s="4"/>
      <c r="Q360" s="4"/>
      <c r="R360" s="4"/>
      <c r="S360" s="217"/>
      <c r="T360" s="4"/>
      <c r="U360" s="4"/>
      <c r="V360" s="4"/>
      <c r="W360" s="4"/>
      <c r="X360" s="4"/>
      <c r="Y360" s="217"/>
      <c r="Z360" s="4"/>
      <c r="AA360" s="4"/>
      <c r="AB360" s="4"/>
      <c r="AC360" s="231"/>
      <c r="AD360" s="12"/>
      <c r="AE360" s="12"/>
      <c r="AF360">
        <v>5</v>
      </c>
      <c r="AG360">
        <v>1</v>
      </c>
    </row>
    <row r="361" spans="1:33" ht="54">
      <c r="A361" s="142">
        <v>1</v>
      </c>
      <c r="B361" s="143" t="s">
        <v>655</v>
      </c>
      <c r="C361" s="227">
        <f t="shared" ref="C361:C365" si="299">D361+J361</f>
        <v>1687</v>
      </c>
      <c r="D361" s="35">
        <f t="shared" ref="D361" si="300">SUM(E361:H361)</f>
        <v>1687</v>
      </c>
      <c r="E361" s="35">
        <v>1687</v>
      </c>
      <c r="F361" s="35"/>
      <c r="G361" s="35"/>
      <c r="H361" s="35"/>
      <c r="I361" s="35"/>
      <c r="J361" s="35"/>
      <c r="K361" s="35"/>
      <c r="L361" s="35"/>
      <c r="M361" s="35"/>
      <c r="N361" s="35"/>
      <c r="O361" s="35"/>
      <c r="P361" s="4"/>
      <c r="Q361" s="4"/>
      <c r="R361" s="4"/>
      <c r="S361" s="217"/>
      <c r="T361" s="4"/>
      <c r="U361" s="4"/>
      <c r="V361" s="4"/>
      <c r="W361" s="4"/>
      <c r="X361" s="4"/>
      <c r="Y361" s="217"/>
      <c r="Z361" s="4"/>
      <c r="AA361" s="4"/>
      <c r="AB361" s="4"/>
      <c r="AC361" s="231"/>
      <c r="AD361" s="12" t="s">
        <v>259</v>
      </c>
      <c r="AE361" s="12" t="s">
        <v>713</v>
      </c>
      <c r="AF361">
        <v>1</v>
      </c>
      <c r="AG361">
        <v>1</v>
      </c>
    </row>
    <row r="362" spans="1:33" ht="36">
      <c r="A362" s="142">
        <v>2</v>
      </c>
      <c r="B362" s="143" t="s">
        <v>656</v>
      </c>
      <c r="C362" s="227">
        <f t="shared" si="299"/>
        <v>0</v>
      </c>
      <c r="D362" s="35">
        <v>0</v>
      </c>
      <c r="E362" s="35"/>
      <c r="F362" s="35"/>
      <c r="G362" s="35"/>
      <c r="H362" s="35"/>
      <c r="I362" s="35"/>
      <c r="J362" s="35"/>
      <c r="K362" s="35"/>
      <c r="L362" s="35"/>
      <c r="M362" s="35"/>
      <c r="N362" s="35"/>
      <c r="O362" s="35"/>
      <c r="P362" s="4"/>
      <c r="Q362" s="4"/>
      <c r="R362" s="4"/>
      <c r="S362" s="217"/>
      <c r="T362" s="4"/>
      <c r="U362" s="4"/>
      <c r="V362" s="4"/>
      <c r="W362" s="4"/>
      <c r="X362" s="4"/>
      <c r="Y362" s="217"/>
      <c r="Z362" s="4"/>
      <c r="AA362" s="4"/>
      <c r="AB362" s="4"/>
      <c r="AC362" s="231"/>
      <c r="AD362" s="12" t="s">
        <v>265</v>
      </c>
      <c r="AE362" s="4">
        <v>0</v>
      </c>
      <c r="AF362">
        <v>1</v>
      </c>
    </row>
    <row r="363" spans="1:33" ht="36">
      <c r="A363" s="142">
        <v>3</v>
      </c>
      <c r="B363" s="143" t="s">
        <v>657</v>
      </c>
      <c r="C363" s="227">
        <f t="shared" si="299"/>
        <v>0</v>
      </c>
      <c r="D363" s="35">
        <v>0</v>
      </c>
      <c r="E363" s="35"/>
      <c r="F363" s="35"/>
      <c r="G363" s="35"/>
      <c r="H363" s="35"/>
      <c r="I363" s="35"/>
      <c r="J363" s="35"/>
      <c r="K363" s="35"/>
      <c r="L363" s="35"/>
      <c r="M363" s="35"/>
      <c r="N363" s="35"/>
      <c r="O363" s="35"/>
      <c r="P363" s="4"/>
      <c r="Q363" s="4"/>
      <c r="R363" s="4"/>
      <c r="S363" s="217"/>
      <c r="T363" s="4"/>
      <c r="U363" s="4"/>
      <c r="V363" s="4"/>
      <c r="W363" s="4"/>
      <c r="X363" s="4"/>
      <c r="Y363" s="217"/>
      <c r="Z363" s="4"/>
      <c r="AA363" s="4"/>
      <c r="AB363" s="4"/>
      <c r="AC363" s="231"/>
      <c r="AD363" s="12" t="s">
        <v>271</v>
      </c>
      <c r="AE363" s="4"/>
      <c r="AF363">
        <v>1</v>
      </c>
    </row>
    <row r="364" spans="1:33" ht="36">
      <c r="A364" s="142">
        <v>4</v>
      </c>
      <c r="B364" s="143" t="s">
        <v>658</v>
      </c>
      <c r="C364" s="227">
        <f t="shared" si="299"/>
        <v>0</v>
      </c>
      <c r="D364" s="35">
        <v>0</v>
      </c>
      <c r="E364" s="35"/>
      <c r="F364" s="35"/>
      <c r="G364" s="35"/>
      <c r="H364" s="35"/>
      <c r="I364" s="35"/>
      <c r="J364" s="35"/>
      <c r="K364" s="35"/>
      <c r="L364" s="35"/>
      <c r="M364" s="35"/>
      <c r="N364" s="35"/>
      <c r="O364" s="35"/>
      <c r="P364" s="4"/>
      <c r="Q364" s="4"/>
      <c r="R364" s="4"/>
      <c r="S364" s="217"/>
      <c r="T364" s="4"/>
      <c r="U364" s="4"/>
      <c r="V364" s="4"/>
      <c r="W364" s="4"/>
      <c r="X364" s="4"/>
      <c r="Y364" s="217"/>
      <c r="Z364" s="4"/>
      <c r="AA364" s="4"/>
      <c r="AB364" s="4"/>
      <c r="AC364" s="231"/>
      <c r="AD364" s="12" t="s">
        <v>271</v>
      </c>
      <c r="AE364" s="4"/>
      <c r="AF364">
        <v>1</v>
      </c>
    </row>
    <row r="365" spans="1:33" ht="54">
      <c r="A365" s="142">
        <v>5</v>
      </c>
      <c r="B365" s="143" t="s">
        <v>659</v>
      </c>
      <c r="C365" s="227">
        <f t="shared" si="299"/>
        <v>0</v>
      </c>
      <c r="D365" s="35">
        <v>0</v>
      </c>
      <c r="E365" s="35"/>
      <c r="F365" s="35"/>
      <c r="G365" s="35"/>
      <c r="H365" s="35"/>
      <c r="I365" s="35"/>
      <c r="J365" s="35"/>
      <c r="K365" s="35"/>
      <c r="L365" s="35"/>
      <c r="M365" s="35"/>
      <c r="N365" s="35"/>
      <c r="O365" s="35"/>
      <c r="P365" s="4"/>
      <c r="Q365" s="4"/>
      <c r="R365" s="4"/>
      <c r="S365" s="217"/>
      <c r="T365" s="4"/>
      <c r="U365" s="4"/>
      <c r="V365" s="4"/>
      <c r="W365" s="4"/>
      <c r="X365" s="4"/>
      <c r="Y365" s="217"/>
      <c r="Z365" s="4"/>
      <c r="AA365" s="4"/>
      <c r="AB365" s="4"/>
      <c r="AC365" s="231"/>
      <c r="AD365" s="12" t="s">
        <v>271</v>
      </c>
      <c r="AE365" s="12" t="s">
        <v>729</v>
      </c>
      <c r="AF365">
        <v>1</v>
      </c>
    </row>
    <row r="366" spans="1:33">
      <c r="A366" s="131" t="s">
        <v>34</v>
      </c>
      <c r="B366" s="132" t="s">
        <v>477</v>
      </c>
      <c r="C366" s="34">
        <f>C367+C373</f>
        <v>3111</v>
      </c>
      <c r="D366" s="34">
        <f t="shared" ref="D366:AA366" si="301">D367+D373</f>
        <v>3111</v>
      </c>
      <c r="E366" s="34">
        <f t="shared" si="301"/>
        <v>963</v>
      </c>
      <c r="F366" s="34">
        <f t="shared" si="301"/>
        <v>2148</v>
      </c>
      <c r="G366" s="34">
        <f t="shared" si="301"/>
        <v>0</v>
      </c>
      <c r="H366" s="34">
        <f t="shared" si="301"/>
        <v>0</v>
      </c>
      <c r="I366" s="34">
        <f t="shared" ref="I366" si="302">I367+I373</f>
        <v>0</v>
      </c>
      <c r="J366" s="34">
        <f t="shared" si="301"/>
        <v>0</v>
      </c>
      <c r="K366" s="34">
        <f t="shared" si="301"/>
        <v>0</v>
      </c>
      <c r="L366" s="34">
        <f t="shared" si="301"/>
        <v>0</v>
      </c>
      <c r="M366" s="34">
        <f t="shared" si="301"/>
        <v>0</v>
      </c>
      <c r="N366" s="34">
        <f t="shared" si="301"/>
        <v>0</v>
      </c>
      <c r="O366" s="34"/>
      <c r="P366" s="34">
        <f t="shared" si="301"/>
        <v>2000</v>
      </c>
      <c r="Q366" s="34">
        <f t="shared" si="301"/>
        <v>2000</v>
      </c>
      <c r="R366" s="34">
        <f t="shared" si="301"/>
        <v>0</v>
      </c>
      <c r="S366" s="34">
        <f t="shared" si="301"/>
        <v>2000</v>
      </c>
      <c r="T366" s="34">
        <f t="shared" si="301"/>
        <v>0</v>
      </c>
      <c r="U366" s="34">
        <f t="shared" si="301"/>
        <v>0</v>
      </c>
      <c r="V366" s="34">
        <f t="shared" si="301"/>
        <v>0</v>
      </c>
      <c r="W366" s="34"/>
      <c r="X366" s="34">
        <f t="shared" si="301"/>
        <v>0</v>
      </c>
      <c r="Y366" s="34">
        <f t="shared" si="301"/>
        <v>0</v>
      </c>
      <c r="Z366" s="34">
        <f t="shared" si="301"/>
        <v>0</v>
      </c>
      <c r="AA366" s="34">
        <f t="shared" si="301"/>
        <v>0</v>
      </c>
      <c r="AB366" s="34"/>
      <c r="AC366" s="231">
        <f t="shared" si="240"/>
        <v>64.288010286081644</v>
      </c>
      <c r="AD366" s="12"/>
      <c r="AE366" s="12">
        <v>0</v>
      </c>
      <c r="AF366">
        <v>14</v>
      </c>
      <c r="AG366">
        <v>4</v>
      </c>
    </row>
    <row r="367" spans="1:33">
      <c r="A367" s="166" t="s">
        <v>52</v>
      </c>
      <c r="B367" s="167" t="s">
        <v>32</v>
      </c>
      <c r="C367" s="264">
        <f>SUM(C368:C372)</f>
        <v>0</v>
      </c>
      <c r="D367" s="264">
        <f t="shared" ref="D367:AA367" si="303">SUM(D368:D372)</f>
        <v>0</v>
      </c>
      <c r="E367" s="264">
        <f t="shared" si="303"/>
        <v>0</v>
      </c>
      <c r="F367" s="264">
        <f t="shared" si="303"/>
        <v>0</v>
      </c>
      <c r="G367" s="264">
        <f t="shared" si="303"/>
        <v>0</v>
      </c>
      <c r="H367" s="264">
        <f t="shared" si="303"/>
        <v>0</v>
      </c>
      <c r="I367" s="264">
        <f t="shared" ref="I367" si="304">SUM(I368:I372)</f>
        <v>0</v>
      </c>
      <c r="J367" s="264">
        <f t="shared" si="303"/>
        <v>0</v>
      </c>
      <c r="K367" s="264">
        <f t="shared" si="303"/>
        <v>0</v>
      </c>
      <c r="L367" s="264">
        <f t="shared" si="303"/>
        <v>0</v>
      </c>
      <c r="M367" s="264">
        <f t="shared" si="303"/>
        <v>0</v>
      </c>
      <c r="N367" s="264">
        <f t="shared" si="303"/>
        <v>0</v>
      </c>
      <c r="O367" s="264"/>
      <c r="P367" s="264">
        <f t="shared" si="303"/>
        <v>0</v>
      </c>
      <c r="Q367" s="264">
        <f t="shared" si="303"/>
        <v>0</v>
      </c>
      <c r="R367" s="264">
        <f t="shared" si="303"/>
        <v>0</v>
      </c>
      <c r="S367" s="264">
        <f t="shared" si="303"/>
        <v>0</v>
      </c>
      <c r="T367" s="264">
        <f t="shared" si="303"/>
        <v>0</v>
      </c>
      <c r="U367" s="264">
        <f t="shared" si="303"/>
        <v>0</v>
      </c>
      <c r="V367" s="264">
        <f t="shared" si="303"/>
        <v>0</v>
      </c>
      <c r="W367" s="264"/>
      <c r="X367" s="264">
        <f t="shared" si="303"/>
        <v>0</v>
      </c>
      <c r="Y367" s="264">
        <f t="shared" si="303"/>
        <v>0</v>
      </c>
      <c r="Z367" s="264">
        <f t="shared" si="303"/>
        <v>0</v>
      </c>
      <c r="AA367" s="264">
        <f t="shared" si="303"/>
        <v>0</v>
      </c>
      <c r="AB367" s="264"/>
      <c r="AC367" s="231"/>
      <c r="AD367" s="12"/>
      <c r="AE367" s="12">
        <v>0</v>
      </c>
      <c r="AF367">
        <v>4</v>
      </c>
      <c r="AG367">
        <v>0</v>
      </c>
    </row>
    <row r="368" spans="1:33" ht="54">
      <c r="A368" s="142">
        <v>1</v>
      </c>
      <c r="B368" s="143" t="s">
        <v>200</v>
      </c>
      <c r="C368" s="227">
        <f>D368+I368</f>
        <v>0</v>
      </c>
      <c r="D368" s="35">
        <v>0</v>
      </c>
      <c r="E368" s="35"/>
      <c r="F368" s="35"/>
      <c r="G368" s="35"/>
      <c r="H368" s="35"/>
      <c r="I368" s="35">
        <f>J368+O368</f>
        <v>0</v>
      </c>
      <c r="J368" s="35"/>
      <c r="K368" s="35"/>
      <c r="L368" s="35"/>
      <c r="M368" s="35"/>
      <c r="N368" s="35"/>
      <c r="O368" s="35"/>
      <c r="P368" s="4"/>
      <c r="Q368" s="4"/>
      <c r="R368" s="4"/>
      <c r="S368" s="217"/>
      <c r="T368" s="4"/>
      <c r="U368" s="4"/>
      <c r="V368" s="4"/>
      <c r="W368" s="4"/>
      <c r="X368" s="4"/>
      <c r="Y368" s="217"/>
      <c r="Z368" s="4"/>
      <c r="AA368" s="4"/>
      <c r="AB368" s="4"/>
      <c r="AC368" s="231"/>
      <c r="AD368" s="12" t="s">
        <v>271</v>
      </c>
      <c r="AE368" s="12"/>
      <c r="AF368">
        <v>1</v>
      </c>
    </row>
    <row r="369" spans="1:33" ht="36">
      <c r="A369" s="142">
        <v>2</v>
      </c>
      <c r="B369" s="143" t="s">
        <v>660</v>
      </c>
      <c r="C369" s="227">
        <f t="shared" ref="C369:C372" si="305">D369+I369</f>
        <v>0</v>
      </c>
      <c r="D369" s="35">
        <v>0</v>
      </c>
      <c r="E369" s="35"/>
      <c r="F369" s="35"/>
      <c r="G369" s="35"/>
      <c r="H369" s="35"/>
      <c r="I369" s="35">
        <f>J369+O369</f>
        <v>0</v>
      </c>
      <c r="J369" s="35"/>
      <c r="K369" s="35"/>
      <c r="L369" s="35"/>
      <c r="M369" s="35"/>
      <c r="N369" s="35"/>
      <c r="O369" s="35"/>
      <c r="P369" s="4"/>
      <c r="Q369" s="4"/>
      <c r="R369" s="4"/>
      <c r="S369" s="217"/>
      <c r="T369" s="4"/>
      <c r="U369" s="4"/>
      <c r="V369" s="4"/>
      <c r="W369" s="4"/>
      <c r="X369" s="4"/>
      <c r="Y369" s="217"/>
      <c r="Z369" s="4"/>
      <c r="AA369" s="4"/>
      <c r="AB369" s="4"/>
      <c r="AC369" s="231"/>
      <c r="AD369" s="12" t="s">
        <v>271</v>
      </c>
      <c r="AE369" s="12" t="s">
        <v>730</v>
      </c>
      <c r="AF369">
        <v>1</v>
      </c>
    </row>
    <row r="370" spans="1:33" ht="36">
      <c r="A370" s="142">
        <v>3</v>
      </c>
      <c r="B370" s="143" t="s">
        <v>197</v>
      </c>
      <c r="C370" s="227">
        <f t="shared" si="305"/>
        <v>0</v>
      </c>
      <c r="D370" s="35">
        <v>0</v>
      </c>
      <c r="E370" s="35"/>
      <c r="F370" s="35">
        <v>0</v>
      </c>
      <c r="G370" s="35"/>
      <c r="H370" s="35"/>
      <c r="I370" s="35">
        <f>J370+O370</f>
        <v>0</v>
      </c>
      <c r="J370" s="35"/>
      <c r="K370" s="35"/>
      <c r="L370" s="35"/>
      <c r="M370" s="35"/>
      <c r="N370" s="35"/>
      <c r="O370" s="35"/>
      <c r="P370" s="4"/>
      <c r="Q370" s="4"/>
      <c r="R370" s="4"/>
      <c r="S370" s="217"/>
      <c r="T370" s="4"/>
      <c r="U370" s="4"/>
      <c r="V370" s="4"/>
      <c r="W370" s="4"/>
      <c r="X370" s="4"/>
      <c r="Y370" s="217"/>
      <c r="Z370" s="4"/>
      <c r="AA370" s="4"/>
      <c r="AB370" s="4"/>
      <c r="AC370" s="231"/>
      <c r="AD370" s="12" t="s">
        <v>721</v>
      </c>
      <c r="AE370" s="12">
        <v>0</v>
      </c>
      <c r="AF370">
        <v>1</v>
      </c>
    </row>
    <row r="371" spans="1:33">
      <c r="A371" s="142">
        <v>4</v>
      </c>
      <c r="B371" s="143" t="s">
        <v>205</v>
      </c>
      <c r="C371" s="227">
        <f t="shared" si="305"/>
        <v>0</v>
      </c>
      <c r="D371" s="35"/>
      <c r="E371" s="35"/>
      <c r="F371" s="35">
        <v>0</v>
      </c>
      <c r="G371" s="35"/>
      <c r="H371" s="35"/>
      <c r="I371" s="35">
        <f>J371+O371</f>
        <v>0</v>
      </c>
      <c r="J371" s="35"/>
      <c r="K371" s="35"/>
      <c r="L371" s="35"/>
      <c r="M371" s="35"/>
      <c r="N371" s="35"/>
      <c r="O371" s="35"/>
      <c r="P371" s="4"/>
      <c r="Q371" s="4"/>
      <c r="R371" s="4"/>
      <c r="S371" s="217"/>
      <c r="T371" s="4"/>
      <c r="U371" s="4"/>
      <c r="V371" s="4"/>
      <c r="W371" s="4"/>
      <c r="X371" s="4"/>
      <c r="Y371" s="217"/>
      <c r="Z371" s="4"/>
      <c r="AA371" s="4"/>
      <c r="AB371" s="4"/>
      <c r="AC371" s="231"/>
      <c r="AD371" s="12" t="s">
        <v>731</v>
      </c>
      <c r="AE371" s="12"/>
      <c r="AF371">
        <v>1</v>
      </c>
    </row>
    <row r="372" spans="1:33" ht="36">
      <c r="A372" s="142">
        <v>5</v>
      </c>
      <c r="B372" s="265" t="s">
        <v>838</v>
      </c>
      <c r="C372" s="227">
        <f t="shared" si="305"/>
        <v>0</v>
      </c>
      <c r="D372" s="35"/>
      <c r="E372" s="35"/>
      <c r="F372" s="35"/>
      <c r="G372" s="35"/>
      <c r="H372" s="35"/>
      <c r="I372" s="35">
        <f>J372+O372</f>
        <v>0</v>
      </c>
      <c r="J372" s="35">
        <f t="shared" ref="J372" si="306">SUM(K372:N372)</f>
        <v>0</v>
      </c>
      <c r="K372" s="35"/>
      <c r="L372" s="35"/>
      <c r="M372" s="35"/>
      <c r="N372" s="35"/>
      <c r="O372" s="35"/>
      <c r="P372" s="4"/>
      <c r="Q372" s="4"/>
      <c r="R372" s="4"/>
      <c r="S372" s="217"/>
      <c r="T372" s="4"/>
      <c r="U372" s="4"/>
      <c r="V372" s="4"/>
      <c r="W372" s="4"/>
      <c r="X372" s="4"/>
      <c r="Y372" s="217"/>
      <c r="Z372" s="4"/>
      <c r="AA372" s="4"/>
      <c r="AB372" s="4"/>
      <c r="AC372" s="231"/>
      <c r="AD372" s="12" t="s">
        <v>271</v>
      </c>
      <c r="AE372" s="12"/>
    </row>
    <row r="373" spans="1:33">
      <c r="A373" s="166" t="s">
        <v>46</v>
      </c>
      <c r="B373" s="167" t="s">
        <v>33</v>
      </c>
      <c r="C373" s="38">
        <f>SUM(C374:C383)</f>
        <v>3111</v>
      </c>
      <c r="D373" s="38">
        <f>SUM(D374:D383)</f>
        <v>3111</v>
      </c>
      <c r="E373" s="38">
        <f t="shared" ref="E373:AB373" si="307">SUM(E374:E383)</f>
        <v>963</v>
      </c>
      <c r="F373" s="38">
        <f t="shared" si="307"/>
        <v>2148</v>
      </c>
      <c r="G373" s="38">
        <f t="shared" si="307"/>
        <v>0</v>
      </c>
      <c r="H373" s="38">
        <f t="shared" si="307"/>
        <v>0</v>
      </c>
      <c r="I373" s="38">
        <f t="shared" si="307"/>
        <v>0</v>
      </c>
      <c r="J373" s="38">
        <f t="shared" si="307"/>
        <v>0</v>
      </c>
      <c r="K373" s="38">
        <f t="shared" si="307"/>
        <v>0</v>
      </c>
      <c r="L373" s="38">
        <f t="shared" si="307"/>
        <v>0</v>
      </c>
      <c r="M373" s="38">
        <f t="shared" si="307"/>
        <v>0</v>
      </c>
      <c r="N373" s="38">
        <f t="shared" si="307"/>
        <v>0</v>
      </c>
      <c r="O373" s="38">
        <f t="shared" si="307"/>
        <v>0</v>
      </c>
      <c r="P373" s="38">
        <f t="shared" si="307"/>
        <v>2000</v>
      </c>
      <c r="Q373" s="38">
        <f t="shared" si="307"/>
        <v>2000</v>
      </c>
      <c r="R373" s="38">
        <f t="shared" si="307"/>
        <v>0</v>
      </c>
      <c r="S373" s="38">
        <f t="shared" si="307"/>
        <v>2000</v>
      </c>
      <c r="T373" s="38">
        <f t="shared" si="307"/>
        <v>0</v>
      </c>
      <c r="U373" s="38">
        <f t="shared" si="307"/>
        <v>0</v>
      </c>
      <c r="V373" s="38">
        <f t="shared" si="307"/>
        <v>0</v>
      </c>
      <c r="W373" s="38">
        <f t="shared" si="307"/>
        <v>0</v>
      </c>
      <c r="X373" s="38">
        <f t="shared" si="307"/>
        <v>0</v>
      </c>
      <c r="Y373" s="38">
        <f t="shared" si="307"/>
        <v>0</v>
      </c>
      <c r="Z373" s="38">
        <f t="shared" si="307"/>
        <v>0</v>
      </c>
      <c r="AA373" s="38">
        <f t="shared" si="307"/>
        <v>0</v>
      </c>
      <c r="AB373" s="38">
        <f t="shared" si="307"/>
        <v>0</v>
      </c>
      <c r="AC373" s="231"/>
      <c r="AD373" s="12"/>
      <c r="AE373" s="12"/>
      <c r="AF373">
        <v>10</v>
      </c>
      <c r="AG373">
        <v>4</v>
      </c>
    </row>
    <row r="374" spans="1:33" ht="36">
      <c r="A374" s="142">
        <v>1</v>
      </c>
      <c r="B374" s="143" t="s">
        <v>661</v>
      </c>
      <c r="C374" s="227">
        <f t="shared" ref="C374:C382" si="308">D374+J374</f>
        <v>0</v>
      </c>
      <c r="D374" s="35">
        <v>0</v>
      </c>
      <c r="E374" s="35"/>
      <c r="F374" s="35"/>
      <c r="G374" s="35"/>
      <c r="H374" s="35"/>
      <c r="I374" s="35"/>
      <c r="J374" s="35"/>
      <c r="K374" s="35"/>
      <c r="L374" s="35"/>
      <c r="M374" s="35"/>
      <c r="N374" s="35"/>
      <c r="O374" s="35"/>
      <c r="P374" s="4"/>
      <c r="Q374" s="4"/>
      <c r="R374" s="4"/>
      <c r="S374" s="217"/>
      <c r="T374" s="4"/>
      <c r="U374" s="4"/>
      <c r="V374" s="4"/>
      <c r="W374" s="4"/>
      <c r="X374" s="4"/>
      <c r="Y374" s="217"/>
      <c r="Z374" s="4"/>
      <c r="AA374" s="4"/>
      <c r="AB374" s="4"/>
      <c r="AC374" s="231"/>
      <c r="AD374" s="12" t="s">
        <v>721</v>
      </c>
      <c r="AE374" s="12"/>
      <c r="AF374">
        <v>1</v>
      </c>
    </row>
    <row r="375" spans="1:33" ht="54">
      <c r="A375" s="142">
        <v>2</v>
      </c>
      <c r="B375" s="143" t="s">
        <v>206</v>
      </c>
      <c r="C375" s="227">
        <f t="shared" si="308"/>
        <v>2000</v>
      </c>
      <c r="D375" s="35">
        <f t="shared" ref="D375:D383" si="309">SUM(E375:H375)</f>
        <v>2000</v>
      </c>
      <c r="E375" s="35">
        <v>0</v>
      </c>
      <c r="F375" s="35">
        <v>2000</v>
      </c>
      <c r="G375" s="35"/>
      <c r="H375" s="35"/>
      <c r="I375" s="35"/>
      <c r="J375" s="35"/>
      <c r="K375" s="35"/>
      <c r="L375" s="35"/>
      <c r="M375" s="35"/>
      <c r="N375" s="35"/>
      <c r="O375" s="35"/>
      <c r="P375" s="35">
        <f>Q375+V375</f>
        <v>2000</v>
      </c>
      <c r="Q375" s="35">
        <f>SUM(R375:U375)</f>
        <v>2000</v>
      </c>
      <c r="R375" s="4"/>
      <c r="S375" s="273">
        <v>2000</v>
      </c>
      <c r="T375" s="4"/>
      <c r="U375" s="4"/>
      <c r="V375" s="4"/>
      <c r="W375" s="4"/>
      <c r="X375" s="4"/>
      <c r="Y375" s="217"/>
      <c r="Z375" s="4"/>
      <c r="AA375" s="4"/>
      <c r="AB375" s="4"/>
      <c r="AC375" s="231"/>
      <c r="AD375" s="12" t="s">
        <v>262</v>
      </c>
      <c r="AE375" s="12" t="s">
        <v>718</v>
      </c>
      <c r="AF375">
        <v>1</v>
      </c>
      <c r="AG375">
        <v>1</v>
      </c>
    </row>
    <row r="376" spans="1:33" ht="54">
      <c r="A376" s="142">
        <v>3</v>
      </c>
      <c r="B376" s="143" t="s">
        <v>217</v>
      </c>
      <c r="C376" s="227">
        <f t="shared" si="308"/>
        <v>148</v>
      </c>
      <c r="D376" s="35">
        <f t="shared" si="309"/>
        <v>148</v>
      </c>
      <c r="E376" s="35"/>
      <c r="F376" s="35">
        <v>148</v>
      </c>
      <c r="G376" s="35"/>
      <c r="H376" s="35"/>
      <c r="I376" s="35"/>
      <c r="J376" s="35"/>
      <c r="K376" s="35"/>
      <c r="L376" s="35"/>
      <c r="M376" s="35"/>
      <c r="N376" s="35"/>
      <c r="O376" s="35"/>
      <c r="P376" s="4"/>
      <c r="Q376" s="4"/>
      <c r="R376" s="4"/>
      <c r="S376" s="217"/>
      <c r="T376" s="4"/>
      <c r="U376" s="4"/>
      <c r="V376" s="4"/>
      <c r="W376" s="4"/>
      <c r="X376" s="4"/>
      <c r="Y376" s="217"/>
      <c r="Z376" s="4"/>
      <c r="AA376" s="4"/>
      <c r="AB376" s="4"/>
      <c r="AC376" s="231"/>
      <c r="AD376" s="12" t="s">
        <v>262</v>
      </c>
      <c r="AE376" s="12" t="s">
        <v>718</v>
      </c>
      <c r="AF376">
        <v>1</v>
      </c>
      <c r="AG376">
        <v>1</v>
      </c>
    </row>
    <row r="377" spans="1:33" ht="36">
      <c r="A377" s="142">
        <v>4</v>
      </c>
      <c r="B377" s="143" t="s">
        <v>662</v>
      </c>
      <c r="C377" s="227">
        <f t="shared" si="308"/>
        <v>0</v>
      </c>
      <c r="D377" s="35">
        <f t="shared" si="309"/>
        <v>0</v>
      </c>
      <c r="E377" s="35">
        <v>0</v>
      </c>
      <c r="F377" s="35">
        <v>0</v>
      </c>
      <c r="G377" s="35"/>
      <c r="H377" s="35"/>
      <c r="I377" s="35"/>
      <c r="J377" s="35"/>
      <c r="K377" s="35"/>
      <c r="L377" s="35"/>
      <c r="M377" s="35"/>
      <c r="N377" s="35"/>
      <c r="O377" s="35"/>
      <c r="P377" s="4"/>
      <c r="Q377" s="4"/>
      <c r="R377" s="4"/>
      <c r="S377" s="217"/>
      <c r="T377" s="4"/>
      <c r="U377" s="4"/>
      <c r="V377" s="4"/>
      <c r="W377" s="4"/>
      <c r="X377" s="4"/>
      <c r="Y377" s="217"/>
      <c r="Z377" s="4"/>
      <c r="AA377" s="4"/>
      <c r="AB377" s="4"/>
      <c r="AC377" s="231"/>
      <c r="AD377" s="12" t="s">
        <v>265</v>
      </c>
      <c r="AE377" s="4"/>
      <c r="AF377">
        <v>1</v>
      </c>
    </row>
    <row r="378" spans="1:33" ht="36">
      <c r="A378" s="142">
        <v>5</v>
      </c>
      <c r="B378" s="143" t="s">
        <v>663</v>
      </c>
      <c r="C378" s="227">
        <f t="shared" si="308"/>
        <v>0</v>
      </c>
      <c r="D378" s="35">
        <f t="shared" si="309"/>
        <v>0</v>
      </c>
      <c r="E378" s="35">
        <v>0</v>
      </c>
      <c r="F378" s="35">
        <v>0</v>
      </c>
      <c r="G378" s="35"/>
      <c r="H378" s="35"/>
      <c r="I378" s="35"/>
      <c r="J378" s="35"/>
      <c r="K378" s="35"/>
      <c r="L378" s="35"/>
      <c r="M378" s="35"/>
      <c r="N378" s="35"/>
      <c r="O378" s="35"/>
      <c r="P378" s="4"/>
      <c r="Q378" s="4"/>
      <c r="R378" s="4"/>
      <c r="S378" s="217"/>
      <c r="T378" s="4"/>
      <c r="U378" s="4"/>
      <c r="V378" s="4"/>
      <c r="W378" s="4"/>
      <c r="X378" s="4"/>
      <c r="Y378" s="217"/>
      <c r="Z378" s="4"/>
      <c r="AA378" s="4"/>
      <c r="AB378" s="4"/>
      <c r="AC378" s="231"/>
      <c r="AD378" s="12" t="s">
        <v>267</v>
      </c>
      <c r="AE378" s="4"/>
      <c r="AF378">
        <v>1</v>
      </c>
    </row>
    <row r="379" spans="1:33" ht="54">
      <c r="A379" s="142">
        <v>6</v>
      </c>
      <c r="B379" s="173" t="s">
        <v>664</v>
      </c>
      <c r="C379" s="227">
        <f t="shared" si="308"/>
        <v>876</v>
      </c>
      <c r="D379" s="35">
        <f t="shared" si="309"/>
        <v>876</v>
      </c>
      <c r="E379" s="35">
        <v>876</v>
      </c>
      <c r="F379" s="35">
        <v>0</v>
      </c>
      <c r="G379" s="35"/>
      <c r="H379" s="35"/>
      <c r="I379" s="35"/>
      <c r="J379" s="35"/>
      <c r="K379" s="35"/>
      <c r="L379" s="35"/>
      <c r="M379" s="35"/>
      <c r="N379" s="35"/>
      <c r="O379" s="35"/>
      <c r="P379" s="4"/>
      <c r="Q379" s="4"/>
      <c r="R379" s="4"/>
      <c r="S379" s="217"/>
      <c r="T379" s="4"/>
      <c r="U379" s="4"/>
      <c r="V379" s="4"/>
      <c r="W379" s="4"/>
      <c r="X379" s="4"/>
      <c r="Y379" s="217"/>
      <c r="Z379" s="4"/>
      <c r="AA379" s="4"/>
      <c r="AB379" s="4"/>
      <c r="AC379" s="231">
        <f t="shared" ref="AC379:AC405" si="310">P379/C379*100</f>
        <v>0</v>
      </c>
      <c r="AD379" s="12" t="s">
        <v>271</v>
      </c>
      <c r="AE379" s="12" t="s">
        <v>713</v>
      </c>
      <c r="AF379">
        <v>1</v>
      </c>
      <c r="AG379">
        <v>1</v>
      </c>
    </row>
    <row r="380" spans="1:33" ht="54">
      <c r="A380" s="142">
        <v>7</v>
      </c>
      <c r="B380" s="143" t="s">
        <v>665</v>
      </c>
      <c r="C380" s="227">
        <f t="shared" si="308"/>
        <v>0</v>
      </c>
      <c r="D380" s="35">
        <f t="shared" si="309"/>
        <v>0</v>
      </c>
      <c r="E380" s="35">
        <v>0</v>
      </c>
      <c r="F380" s="35">
        <v>0</v>
      </c>
      <c r="G380" s="35"/>
      <c r="H380" s="35"/>
      <c r="I380" s="35"/>
      <c r="J380" s="35"/>
      <c r="K380" s="35"/>
      <c r="L380" s="35"/>
      <c r="M380" s="35"/>
      <c r="N380" s="35"/>
      <c r="O380" s="35"/>
      <c r="P380" s="4"/>
      <c r="Q380" s="4"/>
      <c r="R380" s="4"/>
      <c r="S380" s="217"/>
      <c r="T380" s="4"/>
      <c r="U380" s="4"/>
      <c r="V380" s="4"/>
      <c r="W380" s="4"/>
      <c r="X380" s="4"/>
      <c r="Y380" s="217"/>
      <c r="Z380" s="4"/>
      <c r="AA380" s="4"/>
      <c r="AB380" s="4"/>
      <c r="AC380" s="231"/>
      <c r="AD380" s="12" t="s">
        <v>266</v>
      </c>
      <c r="AE380" s="12"/>
      <c r="AF380">
        <v>1</v>
      </c>
    </row>
    <row r="381" spans="1:33" ht="54">
      <c r="A381" s="142">
        <v>8</v>
      </c>
      <c r="B381" s="143" t="s">
        <v>666</v>
      </c>
      <c r="C381" s="227">
        <f t="shared" si="308"/>
        <v>0</v>
      </c>
      <c r="D381" s="35">
        <f t="shared" si="309"/>
        <v>0</v>
      </c>
      <c r="E381" s="35">
        <v>0</v>
      </c>
      <c r="F381" s="35">
        <v>0</v>
      </c>
      <c r="G381" s="35"/>
      <c r="H381" s="35"/>
      <c r="I381" s="35"/>
      <c r="J381" s="35"/>
      <c r="K381" s="35"/>
      <c r="L381" s="35"/>
      <c r="M381" s="35"/>
      <c r="N381" s="35"/>
      <c r="O381" s="35"/>
      <c r="P381" s="4"/>
      <c r="Q381" s="4"/>
      <c r="R381" s="4"/>
      <c r="S381" s="217"/>
      <c r="T381" s="4"/>
      <c r="U381" s="4"/>
      <c r="V381" s="4"/>
      <c r="W381" s="4"/>
      <c r="X381" s="4"/>
      <c r="Y381" s="217"/>
      <c r="Z381" s="4"/>
      <c r="AA381" s="4"/>
      <c r="AB381" s="4"/>
      <c r="AC381" s="231"/>
      <c r="AD381" s="12" t="s">
        <v>266</v>
      </c>
      <c r="AE381" s="12"/>
      <c r="AF381">
        <v>1</v>
      </c>
    </row>
    <row r="382" spans="1:33" ht="54">
      <c r="A382" s="142">
        <v>9</v>
      </c>
      <c r="B382" s="143" t="s">
        <v>667</v>
      </c>
      <c r="C382" s="227">
        <f t="shared" si="308"/>
        <v>0</v>
      </c>
      <c r="D382" s="35">
        <f t="shared" si="309"/>
        <v>0</v>
      </c>
      <c r="E382" s="35">
        <v>0</v>
      </c>
      <c r="F382" s="35">
        <v>0</v>
      </c>
      <c r="G382" s="35"/>
      <c r="H382" s="35"/>
      <c r="I382" s="35"/>
      <c r="J382" s="35"/>
      <c r="K382" s="35"/>
      <c r="L382" s="35"/>
      <c r="M382" s="35"/>
      <c r="N382" s="35"/>
      <c r="O382" s="35"/>
      <c r="P382" s="4"/>
      <c r="Q382" s="4"/>
      <c r="R382" s="4"/>
      <c r="S382" s="217"/>
      <c r="T382" s="4"/>
      <c r="U382" s="4"/>
      <c r="V382" s="4"/>
      <c r="W382" s="4"/>
      <c r="X382" s="4"/>
      <c r="Y382" s="217"/>
      <c r="Z382" s="4"/>
      <c r="AA382" s="4"/>
      <c r="AB382" s="4"/>
      <c r="AC382" s="231"/>
      <c r="AD382" s="12" t="s">
        <v>266</v>
      </c>
      <c r="AE382" s="12"/>
      <c r="AF382">
        <v>1</v>
      </c>
    </row>
    <row r="383" spans="1:33" ht="54">
      <c r="A383" s="142">
        <v>10</v>
      </c>
      <c r="B383" s="143" t="s">
        <v>668</v>
      </c>
      <c r="C383" s="227">
        <f t="shared" ref="C383" si="311">D383+J383</f>
        <v>87</v>
      </c>
      <c r="D383" s="35">
        <f t="shared" si="309"/>
        <v>87</v>
      </c>
      <c r="E383" s="35">
        <v>87</v>
      </c>
      <c r="F383" s="35">
        <v>0</v>
      </c>
      <c r="G383" s="35"/>
      <c r="H383" s="35"/>
      <c r="I383" s="35"/>
      <c r="J383" s="35"/>
      <c r="K383" s="35"/>
      <c r="L383" s="35"/>
      <c r="M383" s="35"/>
      <c r="N383" s="35"/>
      <c r="O383" s="35"/>
      <c r="P383" s="4"/>
      <c r="Q383" s="4"/>
      <c r="R383" s="4"/>
      <c r="S383" s="217"/>
      <c r="T383" s="4"/>
      <c r="U383" s="4"/>
      <c r="V383" s="4"/>
      <c r="W383" s="4"/>
      <c r="X383" s="4"/>
      <c r="Y383" s="217"/>
      <c r="Z383" s="4"/>
      <c r="AA383" s="4"/>
      <c r="AB383" s="4"/>
      <c r="AC383" s="231"/>
      <c r="AD383" s="12" t="s">
        <v>268</v>
      </c>
      <c r="AE383" s="12" t="s">
        <v>713</v>
      </c>
      <c r="AF383">
        <v>1</v>
      </c>
      <c r="AG383">
        <v>1</v>
      </c>
    </row>
    <row r="384" spans="1:33">
      <c r="A384" s="131" t="s">
        <v>36</v>
      </c>
      <c r="B384" s="141" t="s">
        <v>478</v>
      </c>
      <c r="C384" s="34">
        <f t="shared" ref="C384:H384" si="312">C385+C387+C392</f>
        <v>1500</v>
      </c>
      <c r="D384" s="34">
        <f t="shared" si="312"/>
        <v>1500</v>
      </c>
      <c r="E384" s="34">
        <f t="shared" si="312"/>
        <v>1500</v>
      </c>
      <c r="F384" s="34">
        <f t="shared" si="312"/>
        <v>0</v>
      </c>
      <c r="G384" s="34">
        <f t="shared" si="312"/>
        <v>0</v>
      </c>
      <c r="H384" s="34">
        <f t="shared" si="312"/>
        <v>0</v>
      </c>
      <c r="I384" s="34"/>
      <c r="J384" s="34">
        <f>J385+J387+J392</f>
        <v>0</v>
      </c>
      <c r="K384" s="34">
        <f>K385+K387+K392</f>
        <v>0</v>
      </c>
      <c r="L384" s="34">
        <f>L385+L387+L392</f>
        <v>0</v>
      </c>
      <c r="M384" s="34">
        <f>M385+M387+M392</f>
        <v>0</v>
      </c>
      <c r="N384" s="34">
        <f>N385+N387+N392</f>
        <v>0</v>
      </c>
      <c r="O384" s="34"/>
      <c r="P384" s="34">
        <f t="shared" ref="P384:AA384" si="313">P385+P387+P392</f>
        <v>1500</v>
      </c>
      <c r="Q384" s="34">
        <f t="shared" si="313"/>
        <v>1500</v>
      </c>
      <c r="R384" s="34">
        <f t="shared" si="313"/>
        <v>1500</v>
      </c>
      <c r="S384" s="34">
        <f t="shared" si="313"/>
        <v>0</v>
      </c>
      <c r="T384" s="34">
        <f t="shared" si="313"/>
        <v>0</v>
      </c>
      <c r="U384" s="34">
        <f t="shared" si="313"/>
        <v>0</v>
      </c>
      <c r="V384" s="34">
        <f t="shared" si="313"/>
        <v>0</v>
      </c>
      <c r="W384" s="34"/>
      <c r="X384" s="34">
        <f t="shared" si="313"/>
        <v>0</v>
      </c>
      <c r="Y384" s="34">
        <f t="shared" si="313"/>
        <v>0</v>
      </c>
      <c r="Z384" s="34">
        <f t="shared" si="313"/>
        <v>0</v>
      </c>
      <c r="AA384" s="34">
        <f t="shared" si="313"/>
        <v>0</v>
      </c>
      <c r="AB384" s="34"/>
      <c r="AC384" s="231"/>
      <c r="AD384" s="12"/>
      <c r="AE384" s="12"/>
      <c r="AF384">
        <v>11</v>
      </c>
      <c r="AG384">
        <v>1</v>
      </c>
    </row>
    <row r="385" spans="1:33">
      <c r="A385" s="166" t="s">
        <v>209</v>
      </c>
      <c r="B385" s="167" t="s">
        <v>210</v>
      </c>
      <c r="C385" s="167"/>
      <c r="D385" s="35">
        <v>0</v>
      </c>
      <c r="E385" s="35">
        <v>0</v>
      </c>
      <c r="F385" s="35">
        <v>0</v>
      </c>
      <c r="G385" s="35"/>
      <c r="H385" s="35"/>
      <c r="I385" s="35"/>
      <c r="J385" s="35"/>
      <c r="K385" s="35"/>
      <c r="L385" s="35"/>
      <c r="M385" s="35"/>
      <c r="N385" s="35"/>
      <c r="O385" s="35"/>
      <c r="P385" s="4"/>
      <c r="Q385" s="4"/>
      <c r="R385" s="4"/>
      <c r="S385" s="217"/>
      <c r="T385" s="4"/>
      <c r="U385" s="4"/>
      <c r="V385" s="4"/>
      <c r="W385" s="4"/>
      <c r="X385" s="4"/>
      <c r="Y385" s="217"/>
      <c r="Z385" s="4"/>
      <c r="AA385" s="4"/>
      <c r="AB385" s="4"/>
      <c r="AC385" s="231"/>
      <c r="AD385" s="12"/>
      <c r="AE385" s="12"/>
      <c r="AF385">
        <v>1</v>
      </c>
      <c r="AG385">
        <v>0</v>
      </c>
    </row>
    <row r="386" spans="1:33" ht="54">
      <c r="A386" s="142"/>
      <c r="B386" s="143" t="s">
        <v>669</v>
      </c>
      <c r="C386" s="227">
        <f>D386+J386</f>
        <v>0</v>
      </c>
      <c r="D386" s="35"/>
      <c r="E386" s="35"/>
      <c r="F386" s="35"/>
      <c r="G386" s="35"/>
      <c r="H386" s="35"/>
      <c r="I386" s="35"/>
      <c r="J386" s="35"/>
      <c r="K386" s="35"/>
      <c r="L386" s="35"/>
      <c r="M386" s="35"/>
      <c r="N386" s="35"/>
      <c r="O386" s="35"/>
      <c r="P386" s="4"/>
      <c r="Q386" s="4"/>
      <c r="R386" s="4"/>
      <c r="S386" s="217"/>
      <c r="T386" s="4"/>
      <c r="U386" s="4"/>
      <c r="V386" s="4"/>
      <c r="W386" s="4"/>
      <c r="X386" s="4"/>
      <c r="Y386" s="217"/>
      <c r="Z386" s="4"/>
      <c r="AA386" s="4"/>
      <c r="AB386" s="4"/>
      <c r="AC386" s="231"/>
      <c r="AD386" s="12" t="s">
        <v>271</v>
      </c>
      <c r="AE386" s="12"/>
      <c r="AF386">
        <v>1</v>
      </c>
    </row>
    <row r="387" spans="1:33">
      <c r="A387" s="166" t="s">
        <v>52</v>
      </c>
      <c r="B387" s="167" t="s">
        <v>32</v>
      </c>
      <c r="C387" s="264">
        <f t="shared" ref="C387:H387" si="314">SUM(C388:C391)</f>
        <v>0</v>
      </c>
      <c r="D387" s="264">
        <f t="shared" si="314"/>
        <v>0</v>
      </c>
      <c r="E387" s="264">
        <f t="shared" si="314"/>
        <v>0</v>
      </c>
      <c r="F387" s="264">
        <f t="shared" si="314"/>
        <v>0</v>
      </c>
      <c r="G387" s="264">
        <f t="shared" si="314"/>
        <v>0</v>
      </c>
      <c r="H387" s="264">
        <f t="shared" si="314"/>
        <v>0</v>
      </c>
      <c r="I387" s="264"/>
      <c r="J387" s="264">
        <f>SUM(J388:J391)</f>
        <v>0</v>
      </c>
      <c r="K387" s="264">
        <f>SUM(K388:K391)</f>
        <v>0</v>
      </c>
      <c r="L387" s="264">
        <f>SUM(L388:L391)</f>
        <v>0</v>
      </c>
      <c r="M387" s="264">
        <f>SUM(M388:M391)</f>
        <v>0</v>
      </c>
      <c r="N387" s="264">
        <f>SUM(N388:N391)</f>
        <v>0</v>
      </c>
      <c r="O387" s="264"/>
      <c r="P387" s="264">
        <f t="shared" ref="P387:AA387" si="315">SUM(P388:P391)</f>
        <v>0</v>
      </c>
      <c r="Q387" s="264">
        <f t="shared" si="315"/>
        <v>0</v>
      </c>
      <c r="R387" s="264">
        <f t="shared" si="315"/>
        <v>0</v>
      </c>
      <c r="S387" s="264">
        <f t="shared" si="315"/>
        <v>0</v>
      </c>
      <c r="T387" s="264">
        <f t="shared" si="315"/>
        <v>0</v>
      </c>
      <c r="U387" s="264">
        <f t="shared" si="315"/>
        <v>0</v>
      </c>
      <c r="V387" s="264">
        <f t="shared" si="315"/>
        <v>0</v>
      </c>
      <c r="W387" s="264"/>
      <c r="X387" s="264">
        <f t="shared" si="315"/>
        <v>0</v>
      </c>
      <c r="Y387" s="264">
        <f t="shared" si="315"/>
        <v>0</v>
      </c>
      <c r="Z387" s="264">
        <f t="shared" si="315"/>
        <v>0</v>
      </c>
      <c r="AA387" s="264">
        <f t="shared" si="315"/>
        <v>0</v>
      </c>
      <c r="AB387" s="264"/>
      <c r="AC387" s="231"/>
      <c r="AD387" s="12"/>
      <c r="AE387" s="12"/>
      <c r="AF387">
        <v>4</v>
      </c>
    </row>
    <row r="388" spans="1:33" ht="54">
      <c r="A388" s="142">
        <v>1</v>
      </c>
      <c r="B388" s="143" t="s">
        <v>215</v>
      </c>
      <c r="C388" s="227">
        <f>D388+J388</f>
        <v>0</v>
      </c>
      <c r="D388" s="35"/>
      <c r="E388" s="35"/>
      <c r="F388" s="35"/>
      <c r="G388" s="35"/>
      <c r="H388" s="35"/>
      <c r="I388" s="35"/>
      <c r="J388" s="35">
        <f t="shared" ref="J388:J391" si="316">SUM(K388:N388)</f>
        <v>0</v>
      </c>
      <c r="K388" s="35"/>
      <c r="L388" s="35"/>
      <c r="M388" s="35"/>
      <c r="N388" s="35"/>
      <c r="O388" s="35"/>
      <c r="P388" s="4"/>
      <c r="Q388" s="4"/>
      <c r="R388" s="4"/>
      <c r="S388" s="217"/>
      <c r="T388" s="4"/>
      <c r="U388" s="4"/>
      <c r="V388" s="4"/>
      <c r="W388" s="4"/>
      <c r="X388" s="4"/>
      <c r="Y388" s="217"/>
      <c r="Z388" s="4"/>
      <c r="AA388" s="4"/>
      <c r="AB388" s="4"/>
      <c r="AC388" s="231"/>
      <c r="AD388" s="12" t="s">
        <v>721</v>
      </c>
      <c r="AE388" s="12"/>
      <c r="AF388">
        <v>1</v>
      </c>
    </row>
    <row r="389" spans="1:33" ht="36">
      <c r="A389" s="142">
        <v>2</v>
      </c>
      <c r="B389" s="143" t="s">
        <v>213</v>
      </c>
      <c r="C389" s="227">
        <f>D389+J389</f>
        <v>0</v>
      </c>
      <c r="D389" s="35"/>
      <c r="E389" s="35"/>
      <c r="F389" s="35"/>
      <c r="G389" s="35"/>
      <c r="H389" s="35"/>
      <c r="I389" s="35"/>
      <c r="J389" s="35">
        <f t="shared" si="316"/>
        <v>0</v>
      </c>
      <c r="K389" s="35"/>
      <c r="L389" s="35"/>
      <c r="M389" s="35"/>
      <c r="N389" s="35"/>
      <c r="O389" s="35"/>
      <c r="P389" s="4"/>
      <c r="Q389" s="4"/>
      <c r="R389" s="4"/>
      <c r="S389" s="217"/>
      <c r="T389" s="4"/>
      <c r="U389" s="4"/>
      <c r="V389" s="4"/>
      <c r="W389" s="4"/>
      <c r="X389" s="4"/>
      <c r="Y389" s="217"/>
      <c r="Z389" s="4"/>
      <c r="AA389" s="4"/>
      <c r="AB389" s="4"/>
      <c r="AC389" s="231"/>
      <c r="AD389" s="12" t="s">
        <v>265</v>
      </c>
      <c r="AE389" s="4">
        <v>0</v>
      </c>
      <c r="AF389">
        <v>1</v>
      </c>
    </row>
    <row r="390" spans="1:33" ht="36">
      <c r="A390" s="142">
        <v>3</v>
      </c>
      <c r="B390" s="143" t="s">
        <v>214</v>
      </c>
      <c r="C390" s="227">
        <f>D390+J390</f>
        <v>0</v>
      </c>
      <c r="D390" s="35"/>
      <c r="E390" s="35"/>
      <c r="F390" s="35"/>
      <c r="G390" s="35"/>
      <c r="H390" s="35"/>
      <c r="I390" s="35"/>
      <c r="J390" s="35">
        <f t="shared" si="316"/>
        <v>0</v>
      </c>
      <c r="K390" s="35"/>
      <c r="L390" s="35"/>
      <c r="M390" s="35"/>
      <c r="N390" s="35"/>
      <c r="O390" s="35"/>
      <c r="P390" s="4"/>
      <c r="Q390" s="4"/>
      <c r="R390" s="4"/>
      <c r="S390" s="217"/>
      <c r="T390" s="4"/>
      <c r="U390" s="4"/>
      <c r="V390" s="4"/>
      <c r="W390" s="4"/>
      <c r="X390" s="4"/>
      <c r="Y390" s="217"/>
      <c r="Z390" s="4"/>
      <c r="AA390" s="4"/>
      <c r="AB390" s="4"/>
      <c r="AC390" s="231"/>
      <c r="AD390" s="12" t="s">
        <v>261</v>
      </c>
      <c r="AE390" s="4">
        <v>0</v>
      </c>
      <c r="AF390">
        <v>1</v>
      </c>
    </row>
    <row r="391" spans="1:33" ht="54">
      <c r="A391" s="142">
        <v>4</v>
      </c>
      <c r="B391" s="143" t="s">
        <v>670</v>
      </c>
      <c r="C391" s="227">
        <f>D391+J391</f>
        <v>0</v>
      </c>
      <c r="D391" s="35"/>
      <c r="E391" s="35"/>
      <c r="F391" s="35"/>
      <c r="G391" s="35"/>
      <c r="H391" s="35"/>
      <c r="I391" s="35"/>
      <c r="J391" s="35">
        <f t="shared" si="316"/>
        <v>0</v>
      </c>
      <c r="K391" s="35"/>
      <c r="L391" s="35"/>
      <c r="M391" s="35"/>
      <c r="N391" s="35"/>
      <c r="O391" s="35"/>
      <c r="P391" s="4"/>
      <c r="Q391" s="4"/>
      <c r="R391" s="4"/>
      <c r="S391" s="217"/>
      <c r="T391" s="4"/>
      <c r="U391" s="4"/>
      <c r="V391" s="4"/>
      <c r="W391" s="4"/>
      <c r="X391" s="4"/>
      <c r="Y391" s="217"/>
      <c r="Z391" s="4"/>
      <c r="AA391" s="4"/>
      <c r="AB391" s="4"/>
      <c r="AC391" s="231"/>
      <c r="AD391" s="12" t="s">
        <v>271</v>
      </c>
      <c r="AE391" s="4">
        <v>0</v>
      </c>
      <c r="AF391">
        <v>1</v>
      </c>
    </row>
    <row r="392" spans="1:33">
      <c r="A392" s="166" t="s">
        <v>46</v>
      </c>
      <c r="B392" s="167" t="s">
        <v>33</v>
      </c>
      <c r="C392" s="38">
        <f>SUM(C393:C398)</f>
        <v>1500</v>
      </c>
      <c r="D392" s="38">
        <f t="shared" ref="D392:AB392" si="317">SUM(D393:D398)</f>
        <v>1500</v>
      </c>
      <c r="E392" s="38">
        <f t="shared" si="317"/>
        <v>1500</v>
      </c>
      <c r="F392" s="38">
        <f t="shared" si="317"/>
        <v>0</v>
      </c>
      <c r="G392" s="38">
        <f t="shared" si="317"/>
        <v>0</v>
      </c>
      <c r="H392" s="38">
        <f t="shared" si="317"/>
        <v>0</v>
      </c>
      <c r="I392" s="38">
        <f t="shared" si="317"/>
        <v>0</v>
      </c>
      <c r="J392" s="38">
        <f t="shared" si="317"/>
        <v>0</v>
      </c>
      <c r="K392" s="38">
        <f t="shared" si="317"/>
        <v>0</v>
      </c>
      <c r="L392" s="38">
        <f t="shared" si="317"/>
        <v>0</v>
      </c>
      <c r="M392" s="38">
        <f t="shared" si="317"/>
        <v>0</v>
      </c>
      <c r="N392" s="38">
        <f t="shared" si="317"/>
        <v>0</v>
      </c>
      <c r="O392" s="38">
        <f t="shared" si="317"/>
        <v>0</v>
      </c>
      <c r="P392" s="38">
        <f t="shared" si="317"/>
        <v>1500</v>
      </c>
      <c r="Q392" s="38">
        <f t="shared" si="317"/>
        <v>1500</v>
      </c>
      <c r="R392" s="38">
        <f t="shared" si="317"/>
        <v>1500</v>
      </c>
      <c r="S392" s="38">
        <f t="shared" si="317"/>
        <v>0</v>
      </c>
      <c r="T392" s="38">
        <f t="shared" si="317"/>
        <v>0</v>
      </c>
      <c r="U392" s="38">
        <f t="shared" si="317"/>
        <v>0</v>
      </c>
      <c r="V392" s="38">
        <f t="shared" si="317"/>
        <v>0</v>
      </c>
      <c r="W392" s="38">
        <f t="shared" si="317"/>
        <v>0</v>
      </c>
      <c r="X392" s="38">
        <f t="shared" si="317"/>
        <v>0</v>
      </c>
      <c r="Y392" s="38">
        <f t="shared" si="317"/>
        <v>0</v>
      </c>
      <c r="Z392" s="38">
        <f t="shared" si="317"/>
        <v>0</v>
      </c>
      <c r="AA392" s="38">
        <f t="shared" si="317"/>
        <v>0</v>
      </c>
      <c r="AB392" s="38">
        <f t="shared" si="317"/>
        <v>0</v>
      </c>
      <c r="AC392" s="231">
        <f t="shared" si="310"/>
        <v>100</v>
      </c>
      <c r="AD392" s="12"/>
      <c r="AE392" s="4">
        <v>0</v>
      </c>
      <c r="AF392">
        <v>6</v>
      </c>
      <c r="AG392">
        <v>1</v>
      </c>
    </row>
    <row r="393" spans="1:33" ht="36">
      <c r="A393" s="142">
        <v>1</v>
      </c>
      <c r="B393" s="143" t="s">
        <v>671</v>
      </c>
      <c r="C393" s="227">
        <f t="shared" ref="C393:C398" si="318">D393+J393</f>
        <v>0</v>
      </c>
      <c r="D393" s="35">
        <v>0</v>
      </c>
      <c r="E393" s="35"/>
      <c r="F393" s="35"/>
      <c r="G393" s="35"/>
      <c r="H393" s="35"/>
      <c r="I393" s="35"/>
      <c r="J393" s="35"/>
      <c r="K393" s="35"/>
      <c r="L393" s="35"/>
      <c r="M393" s="35"/>
      <c r="N393" s="35"/>
      <c r="O393" s="35"/>
      <c r="P393" s="4"/>
      <c r="Q393" s="4"/>
      <c r="R393" s="4"/>
      <c r="S393" s="217"/>
      <c r="T393" s="4"/>
      <c r="U393" s="4"/>
      <c r="V393" s="4"/>
      <c r="W393" s="4"/>
      <c r="X393" s="4"/>
      <c r="Y393" s="217"/>
      <c r="Z393" s="4"/>
      <c r="AA393" s="4"/>
      <c r="AB393" s="4"/>
      <c r="AC393" s="231"/>
      <c r="AD393" s="12" t="s">
        <v>717</v>
      </c>
      <c r="AE393" s="4"/>
      <c r="AF393">
        <v>1</v>
      </c>
    </row>
    <row r="394" spans="1:33" ht="54">
      <c r="A394" s="142">
        <v>2</v>
      </c>
      <c r="B394" s="143" t="s">
        <v>672</v>
      </c>
      <c r="C394" s="227">
        <f t="shared" si="318"/>
        <v>0</v>
      </c>
      <c r="D394" s="35">
        <v>0</v>
      </c>
      <c r="E394" s="35"/>
      <c r="F394" s="35"/>
      <c r="G394" s="35"/>
      <c r="H394" s="35"/>
      <c r="I394" s="35"/>
      <c r="J394" s="35"/>
      <c r="K394" s="35"/>
      <c r="L394" s="35"/>
      <c r="M394" s="35"/>
      <c r="N394" s="35"/>
      <c r="O394" s="35"/>
      <c r="P394" s="4"/>
      <c r="Q394" s="4"/>
      <c r="R394" s="4"/>
      <c r="S394" s="217"/>
      <c r="T394" s="4"/>
      <c r="U394" s="4"/>
      <c r="V394" s="4"/>
      <c r="W394" s="4"/>
      <c r="X394" s="4"/>
      <c r="Y394" s="217"/>
      <c r="Z394" s="4"/>
      <c r="AA394" s="4"/>
      <c r="AB394" s="4"/>
      <c r="AC394" s="231"/>
      <c r="AD394" s="12" t="s">
        <v>262</v>
      </c>
      <c r="AE394" s="4"/>
      <c r="AF394">
        <v>1</v>
      </c>
    </row>
    <row r="395" spans="1:33" ht="71.25" customHeight="1">
      <c r="A395" s="142">
        <v>3</v>
      </c>
      <c r="B395" s="143" t="s">
        <v>673</v>
      </c>
      <c r="C395" s="227">
        <f t="shared" si="318"/>
        <v>1500</v>
      </c>
      <c r="D395" s="35">
        <f t="shared" ref="D395" si="319">SUM(E395:H395)</f>
        <v>1500</v>
      </c>
      <c r="E395" s="35">
        <v>1500</v>
      </c>
      <c r="F395" s="35"/>
      <c r="G395" s="35"/>
      <c r="H395" s="35"/>
      <c r="I395" s="35"/>
      <c r="J395" s="35"/>
      <c r="K395" s="35"/>
      <c r="L395" s="35"/>
      <c r="M395" s="35"/>
      <c r="N395" s="35"/>
      <c r="O395" s="35"/>
      <c r="P395" s="35">
        <f>Q395+V395</f>
        <v>1500</v>
      </c>
      <c r="Q395" s="35">
        <f>SUM(R395:U395)</f>
        <v>1500</v>
      </c>
      <c r="R395" s="262">
        <v>1500</v>
      </c>
      <c r="S395" s="217"/>
      <c r="T395" s="4"/>
      <c r="U395" s="4"/>
      <c r="V395" s="4"/>
      <c r="W395" s="4"/>
      <c r="X395" s="4"/>
      <c r="Y395" s="217"/>
      <c r="Z395" s="4"/>
      <c r="AA395" s="4"/>
      <c r="AB395" s="4"/>
      <c r="AC395" s="231"/>
      <c r="AD395" s="12" t="s">
        <v>262</v>
      </c>
      <c r="AE395" s="12" t="s">
        <v>718</v>
      </c>
      <c r="AF395">
        <v>1</v>
      </c>
      <c r="AG395">
        <v>1</v>
      </c>
    </row>
    <row r="396" spans="1:33" ht="36">
      <c r="A396" s="142">
        <v>4</v>
      </c>
      <c r="B396" s="143" t="s">
        <v>218</v>
      </c>
      <c r="C396" s="227">
        <f t="shared" si="318"/>
        <v>0</v>
      </c>
      <c r="D396" s="35">
        <v>0</v>
      </c>
      <c r="E396" s="35"/>
      <c r="F396" s="35"/>
      <c r="G396" s="35"/>
      <c r="H396" s="35"/>
      <c r="I396" s="35"/>
      <c r="J396" s="35"/>
      <c r="K396" s="35"/>
      <c r="L396" s="35"/>
      <c r="M396" s="35"/>
      <c r="N396" s="35"/>
      <c r="O396" s="35"/>
      <c r="P396" s="4"/>
      <c r="Q396" s="4"/>
      <c r="R396" s="4"/>
      <c r="S396" s="217"/>
      <c r="T396" s="4"/>
      <c r="U396" s="4"/>
      <c r="V396" s="4"/>
      <c r="W396" s="4"/>
      <c r="X396" s="4"/>
      <c r="Y396" s="217"/>
      <c r="Z396" s="4"/>
      <c r="AA396" s="4"/>
      <c r="AB396" s="4"/>
      <c r="AC396" s="231"/>
      <c r="AD396" s="12" t="s">
        <v>261</v>
      </c>
      <c r="AE396" s="12"/>
      <c r="AF396">
        <v>1</v>
      </c>
    </row>
    <row r="397" spans="1:33" ht="36">
      <c r="A397" s="142">
        <v>5</v>
      </c>
      <c r="B397" s="28" t="s">
        <v>216</v>
      </c>
      <c r="C397" s="227">
        <f t="shared" si="318"/>
        <v>0</v>
      </c>
      <c r="D397" s="35">
        <v>0</v>
      </c>
      <c r="E397" s="35"/>
      <c r="F397" s="35"/>
      <c r="G397" s="35"/>
      <c r="H397" s="35"/>
      <c r="I397" s="35"/>
      <c r="J397" s="35"/>
      <c r="K397" s="35"/>
      <c r="L397" s="35"/>
      <c r="M397" s="35"/>
      <c r="N397" s="35"/>
      <c r="O397" s="35"/>
      <c r="P397" s="4"/>
      <c r="Q397" s="4"/>
      <c r="R397" s="4"/>
      <c r="S397" s="217"/>
      <c r="T397" s="4"/>
      <c r="U397" s="4"/>
      <c r="V397" s="4"/>
      <c r="W397" s="4"/>
      <c r="X397" s="4"/>
      <c r="Y397" s="217"/>
      <c r="Z397" s="4"/>
      <c r="AA397" s="4"/>
      <c r="AB397" s="4"/>
      <c r="AC397" s="231"/>
      <c r="AD397" s="12" t="s">
        <v>271</v>
      </c>
      <c r="AE397" s="12" t="s">
        <v>732</v>
      </c>
      <c r="AF397">
        <v>1</v>
      </c>
    </row>
    <row r="398" spans="1:33" ht="77.25" customHeight="1">
      <c r="A398" s="142">
        <v>6</v>
      </c>
      <c r="B398" s="28" t="s">
        <v>208</v>
      </c>
      <c r="C398" s="227">
        <f t="shared" si="318"/>
        <v>0</v>
      </c>
      <c r="D398" s="35">
        <v>0</v>
      </c>
      <c r="E398" s="35"/>
      <c r="F398" s="35"/>
      <c r="G398" s="35"/>
      <c r="H398" s="35"/>
      <c r="I398" s="35"/>
      <c r="J398" s="35"/>
      <c r="K398" s="35"/>
      <c r="L398" s="35"/>
      <c r="M398" s="35"/>
      <c r="N398" s="35"/>
      <c r="O398" s="35"/>
      <c r="P398" s="4"/>
      <c r="Q398" s="4"/>
      <c r="R398" s="4"/>
      <c r="S398" s="217"/>
      <c r="T398" s="4"/>
      <c r="U398" s="4"/>
      <c r="V398" s="4"/>
      <c r="W398" s="4"/>
      <c r="X398" s="4"/>
      <c r="Y398" s="217"/>
      <c r="Z398" s="4"/>
      <c r="AA398" s="4"/>
      <c r="AB398" s="4"/>
      <c r="AC398" s="231"/>
      <c r="AD398" s="12" t="s">
        <v>719</v>
      </c>
      <c r="AE398" s="12" t="s">
        <v>732</v>
      </c>
      <c r="AF398">
        <v>1</v>
      </c>
    </row>
    <row r="399" spans="1:33">
      <c r="A399" s="169" t="s">
        <v>674</v>
      </c>
      <c r="B399" s="141" t="s">
        <v>221</v>
      </c>
      <c r="C399" s="34">
        <f t="shared" ref="C399" si="320">C400</f>
        <v>1288</v>
      </c>
      <c r="D399" s="34">
        <f>D400</f>
        <v>1288</v>
      </c>
      <c r="E399" s="34">
        <f t="shared" ref="E399:AB399" si="321">E400</f>
        <v>1288</v>
      </c>
      <c r="F399" s="34">
        <f t="shared" si="321"/>
        <v>0</v>
      </c>
      <c r="G399" s="34">
        <f t="shared" si="321"/>
        <v>0</v>
      </c>
      <c r="H399" s="34">
        <f t="shared" si="321"/>
        <v>0</v>
      </c>
      <c r="I399" s="34">
        <f t="shared" si="321"/>
        <v>0</v>
      </c>
      <c r="J399" s="34">
        <f t="shared" si="321"/>
        <v>0</v>
      </c>
      <c r="K399" s="34">
        <f t="shared" si="321"/>
        <v>0</v>
      </c>
      <c r="L399" s="34">
        <f t="shared" si="321"/>
        <v>0</v>
      </c>
      <c r="M399" s="34">
        <f t="shared" si="321"/>
        <v>0</v>
      </c>
      <c r="N399" s="34">
        <f t="shared" si="321"/>
        <v>0</v>
      </c>
      <c r="O399" s="34">
        <f t="shared" si="321"/>
        <v>0</v>
      </c>
      <c r="P399" s="34">
        <f t="shared" si="321"/>
        <v>8</v>
      </c>
      <c r="Q399" s="34">
        <f t="shared" si="321"/>
        <v>8</v>
      </c>
      <c r="R399" s="34">
        <f t="shared" si="321"/>
        <v>8</v>
      </c>
      <c r="S399" s="34">
        <f t="shared" si="321"/>
        <v>0</v>
      </c>
      <c r="T399" s="34">
        <f t="shared" si="321"/>
        <v>0</v>
      </c>
      <c r="U399" s="34">
        <f t="shared" si="321"/>
        <v>0</v>
      </c>
      <c r="V399" s="34">
        <f t="shared" si="321"/>
        <v>0</v>
      </c>
      <c r="W399" s="34">
        <f t="shared" si="321"/>
        <v>0</v>
      </c>
      <c r="X399" s="34">
        <f t="shared" si="321"/>
        <v>0</v>
      </c>
      <c r="Y399" s="34">
        <f t="shared" si="321"/>
        <v>0</v>
      </c>
      <c r="Z399" s="34">
        <f t="shared" si="321"/>
        <v>0</v>
      </c>
      <c r="AA399" s="34">
        <f t="shared" si="321"/>
        <v>0</v>
      </c>
      <c r="AB399" s="34">
        <f t="shared" si="321"/>
        <v>0</v>
      </c>
      <c r="AC399" s="231">
        <f t="shared" si="310"/>
        <v>0.6211180124223602</v>
      </c>
      <c r="AD399" s="12"/>
      <c r="AE399" s="12">
        <v>0</v>
      </c>
      <c r="AF399">
        <v>5</v>
      </c>
      <c r="AG399">
        <v>2</v>
      </c>
    </row>
    <row r="400" spans="1:33">
      <c r="A400" s="169" t="s">
        <v>38</v>
      </c>
      <c r="B400" s="141" t="s">
        <v>29</v>
      </c>
      <c r="C400" s="34">
        <f t="shared" ref="C400" si="322">C401+C406</f>
        <v>1288</v>
      </c>
      <c r="D400" s="34">
        <f>D401+D406</f>
        <v>1288</v>
      </c>
      <c r="E400" s="34">
        <f t="shared" ref="E400" si="323">E401+E406</f>
        <v>1288</v>
      </c>
      <c r="F400" s="34">
        <f t="shared" ref="F400:AB400" si="324">F401+F406</f>
        <v>0</v>
      </c>
      <c r="G400" s="34">
        <f t="shared" si="324"/>
        <v>0</v>
      </c>
      <c r="H400" s="34">
        <f t="shared" si="324"/>
        <v>0</v>
      </c>
      <c r="I400" s="34">
        <f t="shared" si="324"/>
        <v>0</v>
      </c>
      <c r="J400" s="34">
        <f t="shared" si="324"/>
        <v>0</v>
      </c>
      <c r="K400" s="34">
        <f t="shared" si="324"/>
        <v>0</v>
      </c>
      <c r="L400" s="34">
        <f t="shared" si="324"/>
        <v>0</v>
      </c>
      <c r="M400" s="34">
        <f t="shared" si="324"/>
        <v>0</v>
      </c>
      <c r="N400" s="34">
        <f t="shared" si="324"/>
        <v>0</v>
      </c>
      <c r="O400" s="34">
        <f t="shared" si="324"/>
        <v>0</v>
      </c>
      <c r="P400" s="34">
        <f t="shared" si="324"/>
        <v>8</v>
      </c>
      <c r="Q400" s="34">
        <f t="shared" si="324"/>
        <v>8</v>
      </c>
      <c r="R400" s="34">
        <f t="shared" si="324"/>
        <v>8</v>
      </c>
      <c r="S400" s="34">
        <f t="shared" si="324"/>
        <v>0</v>
      </c>
      <c r="T400" s="34">
        <f t="shared" si="324"/>
        <v>0</v>
      </c>
      <c r="U400" s="34">
        <f t="shared" si="324"/>
        <v>0</v>
      </c>
      <c r="V400" s="34">
        <f t="shared" si="324"/>
        <v>0</v>
      </c>
      <c r="W400" s="34">
        <f t="shared" si="324"/>
        <v>0</v>
      </c>
      <c r="X400" s="34">
        <f t="shared" si="324"/>
        <v>0</v>
      </c>
      <c r="Y400" s="34">
        <f t="shared" si="324"/>
        <v>0</v>
      </c>
      <c r="Z400" s="34">
        <f t="shared" si="324"/>
        <v>0</v>
      </c>
      <c r="AA400" s="34">
        <f t="shared" si="324"/>
        <v>0</v>
      </c>
      <c r="AB400" s="34">
        <f t="shared" si="324"/>
        <v>0</v>
      </c>
      <c r="AC400" s="231">
        <f t="shared" si="310"/>
        <v>0.6211180124223602</v>
      </c>
      <c r="AD400" s="12"/>
      <c r="AE400" s="12"/>
      <c r="AF400">
        <v>5</v>
      </c>
      <c r="AG400">
        <v>2</v>
      </c>
    </row>
    <row r="401" spans="1:33">
      <c r="A401" s="165" t="s">
        <v>30</v>
      </c>
      <c r="B401" s="132" t="s">
        <v>476</v>
      </c>
      <c r="C401" s="34">
        <f t="shared" ref="C401" si="325">C402+C404</f>
        <v>1288</v>
      </c>
      <c r="D401" s="34">
        <f>D402+D404</f>
        <v>1288</v>
      </c>
      <c r="E401" s="34">
        <f t="shared" ref="E401" si="326">E402+E404</f>
        <v>1288</v>
      </c>
      <c r="F401" s="34">
        <f t="shared" ref="F401:AB401" si="327">F402+F404</f>
        <v>0</v>
      </c>
      <c r="G401" s="34">
        <f t="shared" si="327"/>
        <v>0</v>
      </c>
      <c r="H401" s="34">
        <f t="shared" si="327"/>
        <v>0</v>
      </c>
      <c r="I401" s="34">
        <f t="shared" si="327"/>
        <v>0</v>
      </c>
      <c r="J401" s="34">
        <f t="shared" si="327"/>
        <v>0</v>
      </c>
      <c r="K401" s="34">
        <f t="shared" si="327"/>
        <v>0</v>
      </c>
      <c r="L401" s="34">
        <f t="shared" si="327"/>
        <v>0</v>
      </c>
      <c r="M401" s="34">
        <f t="shared" si="327"/>
        <v>0</v>
      </c>
      <c r="N401" s="34">
        <f t="shared" si="327"/>
        <v>0</v>
      </c>
      <c r="O401" s="34">
        <f t="shared" si="327"/>
        <v>0</v>
      </c>
      <c r="P401" s="34">
        <f t="shared" si="327"/>
        <v>8</v>
      </c>
      <c r="Q401" s="34">
        <f t="shared" si="327"/>
        <v>8</v>
      </c>
      <c r="R401" s="34">
        <f t="shared" si="327"/>
        <v>8</v>
      </c>
      <c r="S401" s="34">
        <f t="shared" si="327"/>
        <v>0</v>
      </c>
      <c r="T401" s="34">
        <f t="shared" si="327"/>
        <v>0</v>
      </c>
      <c r="U401" s="34">
        <f t="shared" si="327"/>
        <v>0</v>
      </c>
      <c r="V401" s="34">
        <f t="shared" si="327"/>
        <v>0</v>
      </c>
      <c r="W401" s="34">
        <f t="shared" si="327"/>
        <v>0</v>
      </c>
      <c r="X401" s="34">
        <f t="shared" si="327"/>
        <v>0</v>
      </c>
      <c r="Y401" s="34">
        <f t="shared" si="327"/>
        <v>0</v>
      </c>
      <c r="Z401" s="34">
        <f t="shared" si="327"/>
        <v>0</v>
      </c>
      <c r="AA401" s="34">
        <f t="shared" si="327"/>
        <v>0</v>
      </c>
      <c r="AB401" s="34">
        <f t="shared" si="327"/>
        <v>0</v>
      </c>
      <c r="AC401" s="231">
        <f t="shared" si="310"/>
        <v>0.6211180124223602</v>
      </c>
      <c r="AD401" s="12"/>
      <c r="AE401" s="12"/>
      <c r="AF401">
        <v>2</v>
      </c>
      <c r="AG401">
        <v>2</v>
      </c>
    </row>
    <row r="402" spans="1:33">
      <c r="A402" s="170" t="s">
        <v>52</v>
      </c>
      <c r="B402" s="167" t="s">
        <v>32</v>
      </c>
      <c r="C402" s="38">
        <f t="shared" ref="C402" si="328">C403</f>
        <v>600</v>
      </c>
      <c r="D402" s="38">
        <f>D403</f>
        <v>600</v>
      </c>
      <c r="E402" s="38">
        <f t="shared" ref="E402:AB402" si="329">E403</f>
        <v>600</v>
      </c>
      <c r="F402" s="38">
        <f t="shared" si="329"/>
        <v>0</v>
      </c>
      <c r="G402" s="38">
        <f t="shared" si="329"/>
        <v>0</v>
      </c>
      <c r="H402" s="38">
        <f t="shared" si="329"/>
        <v>0</v>
      </c>
      <c r="I402" s="38">
        <f t="shared" si="329"/>
        <v>0</v>
      </c>
      <c r="J402" s="38">
        <f t="shared" si="329"/>
        <v>0</v>
      </c>
      <c r="K402" s="38">
        <f t="shared" si="329"/>
        <v>0</v>
      </c>
      <c r="L402" s="38">
        <f t="shared" si="329"/>
        <v>0</v>
      </c>
      <c r="M402" s="38">
        <f t="shared" si="329"/>
        <v>0</v>
      </c>
      <c r="N402" s="38">
        <f t="shared" si="329"/>
        <v>0</v>
      </c>
      <c r="O402" s="38">
        <f t="shared" si="329"/>
        <v>0</v>
      </c>
      <c r="P402" s="38">
        <f t="shared" si="329"/>
        <v>0</v>
      </c>
      <c r="Q402" s="38">
        <f t="shared" si="329"/>
        <v>0</v>
      </c>
      <c r="R402" s="38">
        <f t="shared" si="329"/>
        <v>0</v>
      </c>
      <c r="S402" s="38">
        <f t="shared" si="329"/>
        <v>0</v>
      </c>
      <c r="T402" s="38">
        <f t="shared" si="329"/>
        <v>0</v>
      </c>
      <c r="U402" s="38">
        <f t="shared" si="329"/>
        <v>0</v>
      </c>
      <c r="V402" s="38">
        <f t="shared" si="329"/>
        <v>0</v>
      </c>
      <c r="W402" s="38">
        <f t="shared" si="329"/>
        <v>0</v>
      </c>
      <c r="X402" s="38">
        <f t="shared" si="329"/>
        <v>0</v>
      </c>
      <c r="Y402" s="38">
        <f t="shared" si="329"/>
        <v>0</v>
      </c>
      <c r="Z402" s="38">
        <f t="shared" si="329"/>
        <v>0</v>
      </c>
      <c r="AA402" s="38">
        <f t="shared" si="329"/>
        <v>0</v>
      </c>
      <c r="AB402" s="38">
        <f t="shared" si="329"/>
        <v>0</v>
      </c>
      <c r="AC402" s="231">
        <f t="shared" si="310"/>
        <v>0</v>
      </c>
      <c r="AD402" s="12"/>
      <c r="AE402" s="12"/>
      <c r="AF402">
        <v>1</v>
      </c>
      <c r="AG402">
        <v>1</v>
      </c>
    </row>
    <row r="403" spans="1:33" ht="54">
      <c r="A403" s="174"/>
      <c r="B403" s="133" t="s">
        <v>675</v>
      </c>
      <c r="C403" s="227">
        <f t="shared" ref="C403:C405" si="330">D403+J403</f>
        <v>600</v>
      </c>
      <c r="D403" s="35">
        <f t="shared" ref="D403:D405" si="331">SUM(E403:H403)</f>
        <v>600</v>
      </c>
      <c r="E403" s="35">
        <v>600</v>
      </c>
      <c r="F403" s="35"/>
      <c r="G403" s="35"/>
      <c r="H403" s="35"/>
      <c r="I403" s="35"/>
      <c r="J403" s="35"/>
      <c r="K403" s="35"/>
      <c r="L403" s="35"/>
      <c r="M403" s="35"/>
      <c r="N403" s="35"/>
      <c r="O403" s="35"/>
      <c r="P403" s="4"/>
      <c r="Q403" s="4"/>
      <c r="R403" s="4"/>
      <c r="S403" s="217"/>
      <c r="T403" s="4"/>
      <c r="U403" s="4"/>
      <c r="V403" s="4"/>
      <c r="W403" s="4"/>
      <c r="X403" s="4"/>
      <c r="Y403" s="217"/>
      <c r="Z403" s="4"/>
      <c r="AA403" s="4"/>
      <c r="AB403" s="4"/>
      <c r="AC403" s="231">
        <f t="shared" si="310"/>
        <v>0</v>
      </c>
      <c r="AD403" s="12" t="s">
        <v>276</v>
      </c>
      <c r="AE403" s="12" t="s">
        <v>713</v>
      </c>
      <c r="AF403">
        <v>1</v>
      </c>
      <c r="AG403">
        <v>1</v>
      </c>
    </row>
    <row r="404" spans="1:33">
      <c r="A404" s="166" t="s">
        <v>46</v>
      </c>
      <c r="B404" s="167" t="s">
        <v>33</v>
      </c>
      <c r="C404" s="38">
        <f t="shared" ref="C404" si="332">C405</f>
        <v>688</v>
      </c>
      <c r="D404" s="38">
        <f>D405</f>
        <v>688</v>
      </c>
      <c r="E404" s="38">
        <f t="shared" ref="E404:AB404" si="333">E405</f>
        <v>688</v>
      </c>
      <c r="F404" s="38">
        <f t="shared" si="333"/>
        <v>0</v>
      </c>
      <c r="G404" s="38">
        <f t="shared" si="333"/>
        <v>0</v>
      </c>
      <c r="H404" s="38">
        <f t="shared" si="333"/>
        <v>0</v>
      </c>
      <c r="I404" s="38">
        <f t="shared" si="333"/>
        <v>0</v>
      </c>
      <c r="J404" s="38">
        <f t="shared" si="333"/>
        <v>0</v>
      </c>
      <c r="K404" s="38">
        <f t="shared" si="333"/>
        <v>0</v>
      </c>
      <c r="L404" s="38">
        <f t="shared" si="333"/>
        <v>0</v>
      </c>
      <c r="M404" s="38">
        <f t="shared" si="333"/>
        <v>0</v>
      </c>
      <c r="N404" s="38">
        <f t="shared" si="333"/>
        <v>0</v>
      </c>
      <c r="O404" s="38">
        <f t="shared" si="333"/>
        <v>0</v>
      </c>
      <c r="P404" s="38">
        <f t="shared" si="333"/>
        <v>8</v>
      </c>
      <c r="Q404" s="38">
        <f t="shared" si="333"/>
        <v>8</v>
      </c>
      <c r="R404" s="38">
        <f t="shared" si="333"/>
        <v>8</v>
      </c>
      <c r="S404" s="38">
        <f t="shared" si="333"/>
        <v>0</v>
      </c>
      <c r="T404" s="38">
        <f t="shared" si="333"/>
        <v>0</v>
      </c>
      <c r="U404" s="38">
        <f t="shared" si="333"/>
        <v>0</v>
      </c>
      <c r="V404" s="38">
        <f t="shared" si="333"/>
        <v>0</v>
      </c>
      <c r="W404" s="38">
        <f t="shared" si="333"/>
        <v>0</v>
      </c>
      <c r="X404" s="38">
        <f t="shared" si="333"/>
        <v>0</v>
      </c>
      <c r="Y404" s="38">
        <f t="shared" si="333"/>
        <v>0</v>
      </c>
      <c r="Z404" s="38">
        <f t="shared" si="333"/>
        <v>0</v>
      </c>
      <c r="AA404" s="38">
        <f t="shared" si="333"/>
        <v>0</v>
      </c>
      <c r="AB404" s="38">
        <f t="shared" si="333"/>
        <v>0</v>
      </c>
      <c r="AC404" s="231">
        <f t="shared" si="310"/>
        <v>1.1627906976744187</v>
      </c>
      <c r="AD404" s="12"/>
      <c r="AE404" s="12">
        <v>0</v>
      </c>
      <c r="AF404">
        <v>1</v>
      </c>
      <c r="AG404">
        <v>1</v>
      </c>
    </row>
    <row r="405" spans="1:33" ht="54">
      <c r="A405" s="142"/>
      <c r="B405" s="28" t="s">
        <v>676</v>
      </c>
      <c r="C405" s="227">
        <f t="shared" si="330"/>
        <v>688</v>
      </c>
      <c r="D405" s="35">
        <f t="shared" si="331"/>
        <v>688</v>
      </c>
      <c r="E405" s="35">
        <v>688</v>
      </c>
      <c r="F405" s="35"/>
      <c r="G405" s="35"/>
      <c r="H405" s="35"/>
      <c r="I405" s="35"/>
      <c r="J405" s="35"/>
      <c r="K405" s="35"/>
      <c r="L405" s="35"/>
      <c r="M405" s="35"/>
      <c r="N405" s="35"/>
      <c r="O405" s="35"/>
      <c r="P405" s="35">
        <f>Q405+V405</f>
        <v>8</v>
      </c>
      <c r="Q405" s="35">
        <f>SUM(R405:U405)</f>
        <v>8</v>
      </c>
      <c r="R405" s="262">
        <v>8</v>
      </c>
      <c r="S405" s="217"/>
      <c r="T405" s="4"/>
      <c r="U405" s="4"/>
      <c r="V405" s="4"/>
      <c r="W405" s="4"/>
      <c r="X405" s="4"/>
      <c r="Y405" s="217"/>
      <c r="Z405" s="4"/>
      <c r="AA405" s="4"/>
      <c r="AB405" s="4"/>
      <c r="AC405" s="231">
        <f t="shared" si="310"/>
        <v>1.1627906976744187</v>
      </c>
      <c r="AD405" s="12" t="s">
        <v>276</v>
      </c>
      <c r="AE405" s="12" t="s">
        <v>713</v>
      </c>
      <c r="AF405">
        <v>1</v>
      </c>
      <c r="AG405">
        <v>1</v>
      </c>
    </row>
    <row r="406" spans="1:33" ht="42.75" customHeight="1">
      <c r="A406" s="131" t="s">
        <v>34</v>
      </c>
      <c r="B406" s="132" t="s">
        <v>477</v>
      </c>
      <c r="C406" s="132"/>
      <c r="D406" s="35">
        <v>0</v>
      </c>
      <c r="E406" s="35">
        <v>0</v>
      </c>
      <c r="F406" s="35">
        <v>0</v>
      </c>
      <c r="G406" s="35"/>
      <c r="H406" s="35"/>
      <c r="I406" s="35"/>
      <c r="J406" s="35"/>
      <c r="K406" s="35"/>
      <c r="L406" s="35"/>
      <c r="M406" s="35"/>
      <c r="N406" s="35"/>
      <c r="O406" s="35"/>
      <c r="P406" s="4"/>
      <c r="Q406" s="4"/>
      <c r="R406" s="4"/>
      <c r="S406" s="217"/>
      <c r="T406" s="4"/>
      <c r="U406" s="4"/>
      <c r="V406" s="4"/>
      <c r="W406" s="4"/>
      <c r="X406" s="4"/>
      <c r="Y406" s="217"/>
      <c r="Z406" s="4"/>
      <c r="AA406" s="4"/>
      <c r="AB406" s="4"/>
      <c r="AC406" s="231"/>
      <c r="AD406" s="12"/>
      <c r="AE406" s="4"/>
      <c r="AF406">
        <v>3</v>
      </c>
      <c r="AG406">
        <v>0</v>
      </c>
    </row>
    <row r="407" spans="1:33">
      <c r="A407" s="166" t="s">
        <v>52</v>
      </c>
      <c r="B407" s="167" t="s">
        <v>32</v>
      </c>
      <c r="C407" s="167"/>
      <c r="D407" s="35">
        <v>0</v>
      </c>
      <c r="E407" s="35">
        <v>0</v>
      </c>
      <c r="F407" s="35">
        <v>0</v>
      </c>
      <c r="G407" s="35"/>
      <c r="H407" s="35"/>
      <c r="I407" s="35"/>
      <c r="J407" s="35"/>
      <c r="K407" s="35"/>
      <c r="L407" s="35"/>
      <c r="M407" s="35"/>
      <c r="N407" s="35"/>
      <c r="O407" s="35"/>
      <c r="P407" s="4"/>
      <c r="Q407" s="4"/>
      <c r="R407" s="4"/>
      <c r="S407" s="217"/>
      <c r="T407" s="4"/>
      <c r="U407" s="4"/>
      <c r="V407" s="4"/>
      <c r="W407" s="4"/>
      <c r="X407" s="4"/>
      <c r="Y407" s="217"/>
      <c r="Z407" s="4"/>
      <c r="AA407" s="4"/>
      <c r="AB407" s="4"/>
      <c r="AC407" s="231"/>
      <c r="AD407" s="12"/>
      <c r="AE407" s="4">
        <v>0</v>
      </c>
      <c r="AF407">
        <v>2</v>
      </c>
      <c r="AG407">
        <v>0</v>
      </c>
    </row>
    <row r="408" spans="1:33" ht="36">
      <c r="A408" s="142">
        <v>1</v>
      </c>
      <c r="B408" s="143" t="s">
        <v>223</v>
      </c>
      <c r="C408" s="143"/>
      <c r="D408" s="35"/>
      <c r="E408" s="35"/>
      <c r="F408" s="35"/>
      <c r="G408" s="35"/>
      <c r="H408" s="35"/>
      <c r="I408" s="35"/>
      <c r="J408" s="35"/>
      <c r="K408" s="35"/>
      <c r="L408" s="35"/>
      <c r="M408" s="35"/>
      <c r="N408" s="35"/>
      <c r="O408" s="35"/>
      <c r="P408" s="35"/>
      <c r="Q408" s="35"/>
      <c r="R408" s="262"/>
      <c r="S408" s="217"/>
      <c r="T408" s="4"/>
      <c r="U408" s="4"/>
      <c r="V408" s="4"/>
      <c r="W408" s="4"/>
      <c r="X408" s="4"/>
      <c r="Y408" s="217"/>
      <c r="Z408" s="4"/>
      <c r="AA408" s="4"/>
      <c r="AB408" s="4"/>
      <c r="AC408" s="231"/>
      <c r="AD408" s="12" t="s">
        <v>276</v>
      </c>
      <c r="AE408" s="4">
        <v>0</v>
      </c>
      <c r="AF408">
        <v>1</v>
      </c>
    </row>
    <row r="409" spans="1:33" ht="36">
      <c r="A409" s="142">
        <v>2</v>
      </c>
      <c r="B409" s="143" t="s">
        <v>222</v>
      </c>
      <c r="C409" s="143"/>
      <c r="D409" s="35"/>
      <c r="E409" s="35"/>
      <c r="F409" s="35"/>
      <c r="G409" s="35"/>
      <c r="H409" s="35"/>
      <c r="I409" s="35"/>
      <c r="J409" s="35"/>
      <c r="K409" s="35"/>
      <c r="L409" s="35"/>
      <c r="M409" s="35"/>
      <c r="N409" s="35"/>
      <c r="O409" s="35"/>
      <c r="P409" s="4"/>
      <c r="Q409" s="4"/>
      <c r="R409" s="4"/>
      <c r="S409" s="217"/>
      <c r="T409" s="4"/>
      <c r="U409" s="4"/>
      <c r="V409" s="4"/>
      <c r="W409" s="4"/>
      <c r="X409" s="4"/>
      <c r="Y409" s="217"/>
      <c r="Z409" s="4"/>
      <c r="AA409" s="4"/>
      <c r="AB409" s="4"/>
      <c r="AC409" s="231"/>
      <c r="AD409" s="12" t="s">
        <v>275</v>
      </c>
      <c r="AE409" s="4">
        <v>0</v>
      </c>
      <c r="AF409">
        <v>1</v>
      </c>
    </row>
    <row r="410" spans="1:33">
      <c r="A410" s="166" t="s">
        <v>46</v>
      </c>
      <c r="B410" s="167" t="s">
        <v>33</v>
      </c>
      <c r="C410" s="167"/>
      <c r="D410" s="35">
        <v>0</v>
      </c>
      <c r="E410" s="35">
        <v>0</v>
      </c>
      <c r="F410" s="35">
        <v>0</v>
      </c>
      <c r="G410" s="35"/>
      <c r="H410" s="35"/>
      <c r="I410" s="35"/>
      <c r="J410" s="35"/>
      <c r="K410" s="35"/>
      <c r="L410" s="35"/>
      <c r="M410" s="35"/>
      <c r="N410" s="35"/>
      <c r="O410" s="35"/>
      <c r="P410" s="4"/>
      <c r="Q410" s="4"/>
      <c r="R410" s="4"/>
      <c r="S410" s="217"/>
      <c r="T410" s="4"/>
      <c r="U410" s="4"/>
      <c r="V410" s="4"/>
      <c r="W410" s="4"/>
      <c r="X410" s="4"/>
      <c r="Y410" s="217"/>
      <c r="Z410" s="4"/>
      <c r="AA410" s="4"/>
      <c r="AB410" s="4"/>
      <c r="AC410" s="231"/>
      <c r="AD410" s="12"/>
      <c r="AE410" s="4"/>
      <c r="AF410">
        <v>1</v>
      </c>
      <c r="AG410">
        <v>0</v>
      </c>
    </row>
    <row r="411" spans="1:33" ht="36">
      <c r="A411" s="142"/>
      <c r="B411" s="143" t="s">
        <v>224</v>
      </c>
      <c r="C411" s="143"/>
      <c r="D411" s="35"/>
      <c r="E411" s="35"/>
      <c r="F411" s="35"/>
      <c r="G411" s="35"/>
      <c r="H411" s="35"/>
      <c r="I411" s="35"/>
      <c r="J411" s="35"/>
      <c r="K411" s="35"/>
      <c r="L411" s="35"/>
      <c r="M411" s="35"/>
      <c r="N411" s="35"/>
      <c r="O411" s="35"/>
      <c r="P411" s="4"/>
      <c r="Q411" s="4"/>
      <c r="R411" s="4"/>
      <c r="S411" s="217"/>
      <c r="T411" s="4"/>
      <c r="U411" s="4"/>
      <c r="V411" s="4"/>
      <c r="W411" s="4"/>
      <c r="X411" s="4"/>
      <c r="Y411" s="217"/>
      <c r="Z411" s="4"/>
      <c r="AA411" s="4"/>
      <c r="AB411" s="4"/>
      <c r="AC411" s="231"/>
      <c r="AD411" s="12" t="s">
        <v>277</v>
      </c>
      <c r="AE411" s="4">
        <v>0</v>
      </c>
      <c r="AF411">
        <v>1</v>
      </c>
    </row>
    <row r="412" spans="1:33">
      <c r="A412" s="169" t="s">
        <v>677</v>
      </c>
      <c r="B412" s="141" t="s">
        <v>226</v>
      </c>
      <c r="C412" s="141"/>
      <c r="D412" s="35">
        <v>0</v>
      </c>
      <c r="E412" s="35">
        <v>0</v>
      </c>
      <c r="F412" s="35">
        <v>0</v>
      </c>
      <c r="G412" s="35"/>
      <c r="H412" s="35"/>
      <c r="I412" s="35"/>
      <c r="J412" s="35"/>
      <c r="K412" s="35"/>
      <c r="L412" s="35"/>
      <c r="M412" s="35"/>
      <c r="N412" s="35"/>
      <c r="O412" s="35"/>
      <c r="P412" s="4"/>
      <c r="Q412" s="4"/>
      <c r="R412" s="4"/>
      <c r="S412" s="217"/>
      <c r="T412" s="4"/>
      <c r="U412" s="4"/>
      <c r="V412" s="4"/>
      <c r="W412" s="4"/>
      <c r="X412" s="4"/>
      <c r="Y412" s="217"/>
      <c r="Z412" s="4"/>
      <c r="AA412" s="4"/>
      <c r="AB412" s="4"/>
      <c r="AC412" s="231"/>
      <c r="AD412" s="12"/>
      <c r="AE412" s="4">
        <v>0</v>
      </c>
      <c r="AF412">
        <v>1</v>
      </c>
      <c r="AG412">
        <v>0</v>
      </c>
    </row>
    <row r="413" spans="1:33">
      <c r="A413" s="165" t="s">
        <v>38</v>
      </c>
      <c r="B413" s="141" t="s">
        <v>29</v>
      </c>
      <c r="C413" s="141"/>
      <c r="D413" s="35">
        <v>0</v>
      </c>
      <c r="E413" s="35">
        <v>0</v>
      </c>
      <c r="F413" s="35">
        <v>0</v>
      </c>
      <c r="G413" s="35"/>
      <c r="H413" s="35"/>
      <c r="I413" s="35"/>
      <c r="J413" s="35"/>
      <c r="K413" s="35"/>
      <c r="L413" s="35"/>
      <c r="M413" s="35"/>
      <c r="N413" s="35"/>
      <c r="O413" s="35"/>
      <c r="P413" s="4"/>
      <c r="Q413" s="4"/>
      <c r="R413" s="4"/>
      <c r="S413" s="217"/>
      <c r="T413" s="4"/>
      <c r="U413" s="4"/>
      <c r="V413" s="4"/>
      <c r="W413" s="4"/>
      <c r="X413" s="4"/>
      <c r="Y413" s="217"/>
      <c r="Z413" s="4"/>
      <c r="AA413" s="4"/>
      <c r="AB413" s="4"/>
      <c r="AC413" s="231"/>
      <c r="AD413" s="12">
        <v>0</v>
      </c>
      <c r="AE413" s="4"/>
      <c r="AF413">
        <v>1</v>
      </c>
      <c r="AG413">
        <v>0</v>
      </c>
    </row>
    <row r="414" spans="1:33">
      <c r="A414" s="165" t="s">
        <v>30</v>
      </c>
      <c r="B414" s="132" t="s">
        <v>476</v>
      </c>
      <c r="C414" s="132"/>
      <c r="D414" s="35">
        <v>0</v>
      </c>
      <c r="E414" s="35">
        <v>0</v>
      </c>
      <c r="F414" s="35">
        <v>0</v>
      </c>
      <c r="G414" s="35"/>
      <c r="H414" s="35"/>
      <c r="I414" s="35"/>
      <c r="J414" s="35"/>
      <c r="K414" s="35"/>
      <c r="L414" s="35"/>
      <c r="M414" s="35"/>
      <c r="N414" s="35"/>
      <c r="O414" s="35"/>
      <c r="P414" s="4"/>
      <c r="Q414" s="4"/>
      <c r="R414" s="4"/>
      <c r="S414" s="217"/>
      <c r="T414" s="4"/>
      <c r="U414" s="4"/>
      <c r="V414" s="4"/>
      <c r="W414" s="4"/>
      <c r="X414" s="4"/>
      <c r="Y414" s="217"/>
      <c r="Z414" s="4"/>
      <c r="AA414" s="4"/>
      <c r="AB414" s="4"/>
      <c r="AC414" s="231"/>
      <c r="AD414" s="12"/>
      <c r="AE414" s="4"/>
      <c r="AF414">
        <v>1</v>
      </c>
      <c r="AG414">
        <v>0</v>
      </c>
    </row>
    <row r="415" spans="1:33">
      <c r="A415" s="166" t="s">
        <v>46</v>
      </c>
      <c r="B415" s="167" t="s">
        <v>33</v>
      </c>
      <c r="C415" s="167"/>
      <c r="D415" s="35">
        <v>0</v>
      </c>
      <c r="E415" s="35">
        <v>0</v>
      </c>
      <c r="F415" s="35">
        <v>0</v>
      </c>
      <c r="G415" s="35"/>
      <c r="H415" s="35"/>
      <c r="I415" s="35"/>
      <c r="J415" s="35"/>
      <c r="K415" s="35"/>
      <c r="L415" s="35"/>
      <c r="M415" s="35"/>
      <c r="N415" s="35"/>
      <c r="O415" s="35"/>
      <c r="P415" s="4"/>
      <c r="Q415" s="4"/>
      <c r="R415" s="4"/>
      <c r="S415" s="217"/>
      <c r="T415" s="4"/>
      <c r="U415" s="4"/>
      <c r="V415" s="4"/>
      <c r="W415" s="4"/>
      <c r="X415" s="4"/>
      <c r="Y415" s="217"/>
      <c r="Z415" s="4"/>
      <c r="AA415" s="4"/>
      <c r="AB415" s="4"/>
      <c r="AC415" s="231"/>
      <c r="AD415" s="12"/>
      <c r="AE415" s="4"/>
      <c r="AF415">
        <v>1</v>
      </c>
      <c r="AG415">
        <v>0</v>
      </c>
    </row>
    <row r="416" spans="1:33" ht="36">
      <c r="A416" s="142"/>
      <c r="B416" s="133" t="s">
        <v>678</v>
      </c>
      <c r="C416" s="133"/>
      <c r="D416" s="35"/>
      <c r="E416" s="35"/>
      <c r="F416" s="35"/>
      <c r="G416" s="35"/>
      <c r="H416" s="35"/>
      <c r="I416" s="35"/>
      <c r="J416" s="35"/>
      <c r="K416" s="35"/>
      <c r="L416" s="35"/>
      <c r="M416" s="35"/>
      <c r="N416" s="35"/>
      <c r="O416" s="35"/>
      <c r="P416" s="4"/>
      <c r="Q416" s="4"/>
      <c r="R416" s="4"/>
      <c r="S416" s="217"/>
      <c r="T416" s="4"/>
      <c r="U416" s="4"/>
      <c r="V416" s="4"/>
      <c r="W416" s="4"/>
      <c r="X416" s="4"/>
      <c r="Y416" s="217"/>
      <c r="Z416" s="4"/>
      <c r="AA416" s="4"/>
      <c r="AB416" s="4"/>
      <c r="AC416" s="231"/>
      <c r="AD416" s="12" t="s">
        <v>723</v>
      </c>
      <c r="AE416" s="4"/>
      <c r="AF416">
        <v>1</v>
      </c>
    </row>
    <row r="417" spans="1:33">
      <c r="A417" s="169" t="s">
        <v>679</v>
      </c>
      <c r="B417" s="141" t="s">
        <v>228</v>
      </c>
      <c r="C417" s="141"/>
      <c r="D417" s="35">
        <v>0</v>
      </c>
      <c r="E417" s="35">
        <v>0</v>
      </c>
      <c r="F417" s="35">
        <v>0</v>
      </c>
      <c r="G417" s="35"/>
      <c r="H417" s="35"/>
      <c r="I417" s="35"/>
      <c r="J417" s="35"/>
      <c r="K417" s="35"/>
      <c r="L417" s="35"/>
      <c r="M417" s="35"/>
      <c r="N417" s="35"/>
      <c r="O417" s="35"/>
      <c r="P417" s="4"/>
      <c r="Q417" s="4"/>
      <c r="R417" s="4"/>
      <c r="S417" s="217"/>
      <c r="T417" s="4"/>
      <c r="U417" s="4"/>
      <c r="V417" s="4"/>
      <c r="W417" s="4"/>
      <c r="X417" s="4"/>
      <c r="Y417" s="217"/>
      <c r="Z417" s="4"/>
      <c r="AA417" s="4"/>
      <c r="AB417" s="4"/>
      <c r="AC417" s="231"/>
      <c r="AD417" s="12"/>
      <c r="AE417" s="4">
        <v>0</v>
      </c>
      <c r="AF417">
        <v>8</v>
      </c>
      <c r="AG417">
        <v>0</v>
      </c>
    </row>
    <row r="418" spans="1:33">
      <c r="A418" s="140" t="s">
        <v>26</v>
      </c>
      <c r="B418" s="158" t="s">
        <v>28</v>
      </c>
      <c r="C418" s="158"/>
      <c r="D418" s="35">
        <v>0</v>
      </c>
      <c r="E418" s="35">
        <v>0</v>
      </c>
      <c r="F418" s="35">
        <v>0</v>
      </c>
      <c r="G418" s="35"/>
      <c r="H418" s="35"/>
      <c r="I418" s="35"/>
      <c r="J418" s="35"/>
      <c r="K418" s="35"/>
      <c r="L418" s="35"/>
      <c r="M418" s="35"/>
      <c r="N418" s="35"/>
      <c r="O418" s="35"/>
      <c r="P418" s="4"/>
      <c r="Q418" s="4"/>
      <c r="R418" s="4"/>
      <c r="S418" s="217"/>
      <c r="T418" s="4"/>
      <c r="U418" s="4"/>
      <c r="V418" s="4"/>
      <c r="W418" s="4"/>
      <c r="X418" s="4"/>
      <c r="Y418" s="217"/>
      <c r="Z418" s="4"/>
      <c r="AA418" s="4"/>
      <c r="AB418" s="4"/>
      <c r="AC418" s="231"/>
      <c r="AD418" s="12"/>
      <c r="AE418" s="4">
        <v>0</v>
      </c>
      <c r="AF418">
        <v>4</v>
      </c>
      <c r="AG418">
        <v>0</v>
      </c>
    </row>
    <row r="419" spans="1:33" ht="36">
      <c r="A419" s="147">
        <v>1</v>
      </c>
      <c r="B419" s="172" t="s">
        <v>232</v>
      </c>
      <c r="C419" s="172"/>
      <c r="D419" s="35"/>
      <c r="E419" s="35"/>
      <c r="F419" s="35"/>
      <c r="G419" s="35"/>
      <c r="H419" s="35"/>
      <c r="I419" s="35"/>
      <c r="J419" s="35"/>
      <c r="K419" s="35"/>
      <c r="L419" s="35"/>
      <c r="M419" s="35"/>
      <c r="N419" s="35"/>
      <c r="O419" s="35"/>
      <c r="P419" s="4"/>
      <c r="Q419" s="4"/>
      <c r="R419" s="4"/>
      <c r="S419" s="217"/>
      <c r="T419" s="4"/>
      <c r="U419" s="4"/>
      <c r="V419" s="4"/>
      <c r="W419" s="4"/>
      <c r="X419" s="4"/>
      <c r="Y419" s="217"/>
      <c r="Z419" s="4"/>
      <c r="AA419" s="4"/>
      <c r="AB419" s="4"/>
      <c r="AC419" s="231"/>
      <c r="AD419" s="12" t="s">
        <v>280</v>
      </c>
      <c r="AE419" s="4">
        <v>0</v>
      </c>
      <c r="AF419">
        <v>1</v>
      </c>
    </row>
    <row r="420" spans="1:33" ht="36">
      <c r="A420" s="147">
        <v>2</v>
      </c>
      <c r="B420" s="172" t="s">
        <v>680</v>
      </c>
      <c r="C420" s="172"/>
      <c r="D420" s="35"/>
      <c r="E420" s="35"/>
      <c r="F420" s="35"/>
      <c r="G420" s="35"/>
      <c r="H420" s="35"/>
      <c r="I420" s="35"/>
      <c r="J420" s="35"/>
      <c r="K420" s="35"/>
      <c r="L420" s="35"/>
      <c r="M420" s="35"/>
      <c r="N420" s="35"/>
      <c r="O420" s="35"/>
      <c r="P420" s="4"/>
      <c r="Q420" s="4"/>
      <c r="R420" s="4"/>
      <c r="S420" s="217"/>
      <c r="T420" s="4"/>
      <c r="U420" s="4"/>
      <c r="V420" s="4"/>
      <c r="W420" s="4"/>
      <c r="X420" s="4"/>
      <c r="Y420" s="217"/>
      <c r="Z420" s="4"/>
      <c r="AA420" s="4"/>
      <c r="AB420" s="4"/>
      <c r="AC420" s="231"/>
      <c r="AD420" s="12" t="s">
        <v>733</v>
      </c>
      <c r="AE420" s="4">
        <v>0</v>
      </c>
      <c r="AF420">
        <v>1</v>
      </c>
    </row>
    <row r="421" spans="1:33" ht="54">
      <c r="A421" s="147">
        <v>3</v>
      </c>
      <c r="B421" s="28" t="s">
        <v>681</v>
      </c>
      <c r="C421" s="28"/>
      <c r="D421" s="35"/>
      <c r="E421" s="35"/>
      <c r="F421" s="35"/>
      <c r="G421" s="35"/>
      <c r="H421" s="35"/>
      <c r="I421" s="35"/>
      <c r="J421" s="35"/>
      <c r="K421" s="35"/>
      <c r="L421" s="35"/>
      <c r="M421" s="35"/>
      <c r="N421" s="35"/>
      <c r="O421" s="35"/>
      <c r="P421" s="4"/>
      <c r="Q421" s="4"/>
      <c r="R421" s="4"/>
      <c r="S421" s="217"/>
      <c r="T421" s="4"/>
      <c r="U421" s="4"/>
      <c r="V421" s="4"/>
      <c r="W421" s="4"/>
      <c r="X421" s="4"/>
      <c r="Y421" s="217"/>
      <c r="Z421" s="4"/>
      <c r="AA421" s="4"/>
      <c r="AB421" s="4"/>
      <c r="AC421" s="231"/>
      <c r="AD421" s="12" t="s">
        <v>733</v>
      </c>
      <c r="AE421" s="4"/>
      <c r="AF421">
        <v>1</v>
      </c>
    </row>
    <row r="422" spans="1:33" ht="54">
      <c r="A422" s="147">
        <v>4</v>
      </c>
      <c r="B422" s="28" t="s">
        <v>682</v>
      </c>
      <c r="C422" s="28"/>
      <c r="D422" s="35"/>
      <c r="E422" s="35"/>
      <c r="F422" s="35"/>
      <c r="G422" s="35"/>
      <c r="H422" s="35"/>
      <c r="I422" s="35"/>
      <c r="J422" s="35"/>
      <c r="K422" s="35"/>
      <c r="L422" s="35"/>
      <c r="M422" s="35"/>
      <c r="N422" s="35"/>
      <c r="O422" s="35"/>
      <c r="P422" s="4"/>
      <c r="Q422" s="4"/>
      <c r="R422" s="4"/>
      <c r="S422" s="217"/>
      <c r="T422" s="4"/>
      <c r="U422" s="4"/>
      <c r="V422" s="4"/>
      <c r="W422" s="4"/>
      <c r="X422" s="4"/>
      <c r="Y422" s="217"/>
      <c r="Z422" s="4"/>
      <c r="AA422" s="4"/>
      <c r="AB422" s="4"/>
      <c r="AC422" s="231"/>
      <c r="AD422" s="12" t="s">
        <v>259</v>
      </c>
      <c r="AE422" s="4">
        <v>0</v>
      </c>
      <c r="AF422">
        <v>1</v>
      </c>
    </row>
    <row r="423" spans="1:33">
      <c r="A423" s="20" t="s">
        <v>38</v>
      </c>
      <c r="B423" s="132" t="s">
        <v>29</v>
      </c>
      <c r="C423" s="132"/>
      <c r="D423" s="35">
        <v>0</v>
      </c>
      <c r="E423" s="35">
        <v>0</v>
      </c>
      <c r="F423" s="35">
        <v>0</v>
      </c>
      <c r="G423" s="35"/>
      <c r="H423" s="35"/>
      <c r="I423" s="35"/>
      <c r="J423" s="35"/>
      <c r="K423" s="35"/>
      <c r="L423" s="35"/>
      <c r="M423" s="35"/>
      <c r="N423" s="35"/>
      <c r="O423" s="35"/>
      <c r="P423" s="4"/>
      <c r="Q423" s="4"/>
      <c r="R423" s="4"/>
      <c r="S423" s="217"/>
      <c r="T423" s="4"/>
      <c r="U423" s="4"/>
      <c r="V423" s="4"/>
      <c r="W423" s="4"/>
      <c r="X423" s="4"/>
      <c r="Y423" s="217"/>
      <c r="Z423" s="4"/>
      <c r="AA423" s="4"/>
      <c r="AB423" s="4"/>
      <c r="AC423" s="231"/>
      <c r="AD423" s="12"/>
      <c r="AE423" s="4">
        <v>0</v>
      </c>
      <c r="AF423">
        <v>4</v>
      </c>
      <c r="AG423">
        <v>0</v>
      </c>
    </row>
    <row r="424" spans="1:33">
      <c r="A424" s="131" t="s">
        <v>30</v>
      </c>
      <c r="B424" s="132" t="s">
        <v>476</v>
      </c>
      <c r="C424" s="132"/>
      <c r="D424" s="35">
        <v>0</v>
      </c>
      <c r="E424" s="35">
        <v>0</v>
      </c>
      <c r="F424" s="35">
        <v>0</v>
      </c>
      <c r="G424" s="35"/>
      <c r="H424" s="35"/>
      <c r="I424" s="35"/>
      <c r="J424" s="35"/>
      <c r="K424" s="35"/>
      <c r="L424" s="35"/>
      <c r="M424" s="35"/>
      <c r="N424" s="35"/>
      <c r="O424" s="35"/>
      <c r="P424" s="4"/>
      <c r="Q424" s="4"/>
      <c r="R424" s="4"/>
      <c r="S424" s="217"/>
      <c r="T424" s="4"/>
      <c r="U424" s="4"/>
      <c r="V424" s="4"/>
      <c r="W424" s="4"/>
      <c r="X424" s="4"/>
      <c r="Y424" s="217"/>
      <c r="Z424" s="4"/>
      <c r="AA424" s="4"/>
      <c r="AB424" s="4"/>
      <c r="AC424" s="231"/>
      <c r="AD424" s="12"/>
      <c r="AE424" s="4"/>
      <c r="AF424">
        <v>3</v>
      </c>
      <c r="AG424">
        <v>0</v>
      </c>
    </row>
    <row r="425" spans="1:33">
      <c r="A425" s="145" t="s">
        <v>46</v>
      </c>
      <c r="B425" s="156" t="s">
        <v>33</v>
      </c>
      <c r="C425" s="156"/>
      <c r="D425" s="35">
        <v>0</v>
      </c>
      <c r="E425" s="35">
        <v>0</v>
      </c>
      <c r="F425" s="35">
        <v>0</v>
      </c>
      <c r="G425" s="35"/>
      <c r="H425" s="35"/>
      <c r="I425" s="35"/>
      <c r="J425" s="35"/>
      <c r="K425" s="35"/>
      <c r="L425" s="35"/>
      <c r="M425" s="35"/>
      <c r="N425" s="35"/>
      <c r="O425" s="35"/>
      <c r="P425" s="4"/>
      <c r="Q425" s="4"/>
      <c r="R425" s="4"/>
      <c r="S425" s="217"/>
      <c r="T425" s="4"/>
      <c r="U425" s="4"/>
      <c r="V425" s="4"/>
      <c r="W425" s="4"/>
      <c r="X425" s="4"/>
      <c r="Y425" s="217"/>
      <c r="Z425" s="4"/>
      <c r="AA425" s="4"/>
      <c r="AB425" s="4"/>
      <c r="AC425" s="231"/>
      <c r="AD425" s="12"/>
      <c r="AE425" s="4"/>
      <c r="AF425">
        <v>3</v>
      </c>
      <c r="AG425">
        <v>0</v>
      </c>
    </row>
    <row r="426" spans="1:33" ht="54">
      <c r="A426" s="147">
        <v>1</v>
      </c>
      <c r="B426" s="143" t="s">
        <v>229</v>
      </c>
      <c r="C426" s="143"/>
      <c r="D426" s="35"/>
      <c r="E426" s="35"/>
      <c r="F426" s="35"/>
      <c r="G426" s="35"/>
      <c r="H426" s="35"/>
      <c r="I426" s="35"/>
      <c r="J426" s="35"/>
      <c r="K426" s="35"/>
      <c r="L426" s="35"/>
      <c r="M426" s="35"/>
      <c r="N426" s="35"/>
      <c r="O426" s="35"/>
      <c r="P426" s="4"/>
      <c r="Q426" s="4"/>
      <c r="R426" s="4"/>
      <c r="S426" s="217"/>
      <c r="T426" s="4"/>
      <c r="U426" s="4"/>
      <c r="V426" s="4"/>
      <c r="W426" s="4"/>
      <c r="X426" s="4"/>
      <c r="Y426" s="217"/>
      <c r="Z426" s="4"/>
      <c r="AA426" s="4"/>
      <c r="AB426" s="4"/>
      <c r="AC426" s="231"/>
      <c r="AD426" s="12" t="s">
        <v>259</v>
      </c>
      <c r="AE426" s="4"/>
      <c r="AF426">
        <v>1</v>
      </c>
    </row>
    <row r="427" spans="1:33" ht="43.5" customHeight="1">
      <c r="A427" s="147">
        <v>2</v>
      </c>
      <c r="B427" s="143" t="s">
        <v>230</v>
      </c>
      <c r="C427" s="143"/>
      <c r="D427" s="35"/>
      <c r="E427" s="35"/>
      <c r="F427" s="35"/>
      <c r="G427" s="35"/>
      <c r="H427" s="35"/>
      <c r="I427" s="35"/>
      <c r="J427" s="35"/>
      <c r="K427" s="35"/>
      <c r="L427" s="35"/>
      <c r="M427" s="35"/>
      <c r="N427" s="35"/>
      <c r="O427" s="35"/>
      <c r="P427" s="4"/>
      <c r="Q427" s="4"/>
      <c r="R427" s="4"/>
      <c r="S427" s="217"/>
      <c r="T427" s="4"/>
      <c r="U427" s="4"/>
      <c r="V427" s="4"/>
      <c r="W427" s="4"/>
      <c r="X427" s="4"/>
      <c r="Y427" s="217"/>
      <c r="Z427" s="4"/>
      <c r="AA427" s="4"/>
      <c r="AB427" s="4"/>
      <c r="AC427" s="231"/>
      <c r="AD427" s="12" t="s">
        <v>278</v>
      </c>
      <c r="AE427" s="4">
        <v>0</v>
      </c>
      <c r="AF427">
        <v>1</v>
      </c>
    </row>
    <row r="428" spans="1:33" ht="54">
      <c r="A428" s="147">
        <v>3</v>
      </c>
      <c r="B428" s="143" t="s">
        <v>683</v>
      </c>
      <c r="C428" s="143"/>
      <c r="D428" s="35"/>
      <c r="E428" s="35"/>
      <c r="F428" s="35"/>
      <c r="G428" s="35"/>
      <c r="H428" s="35"/>
      <c r="I428" s="35"/>
      <c r="J428" s="35"/>
      <c r="K428" s="35"/>
      <c r="L428" s="35"/>
      <c r="M428" s="35"/>
      <c r="N428" s="35"/>
      <c r="O428" s="35"/>
      <c r="P428" s="4"/>
      <c r="Q428" s="4"/>
      <c r="R428" s="4"/>
      <c r="S428" s="217"/>
      <c r="T428" s="4"/>
      <c r="U428" s="4"/>
      <c r="V428" s="4"/>
      <c r="W428" s="4"/>
      <c r="X428" s="4"/>
      <c r="Y428" s="217"/>
      <c r="Z428" s="4"/>
      <c r="AA428" s="4"/>
      <c r="AB428" s="4"/>
      <c r="AC428" s="231"/>
      <c r="AD428" s="12" t="s">
        <v>259</v>
      </c>
      <c r="AE428" s="4">
        <v>0</v>
      </c>
      <c r="AF428">
        <v>1</v>
      </c>
    </row>
    <row r="429" spans="1:33">
      <c r="A429" s="131" t="s">
        <v>36</v>
      </c>
      <c r="B429" s="141" t="s">
        <v>477</v>
      </c>
      <c r="C429" s="141"/>
      <c r="D429" s="35">
        <v>0</v>
      </c>
      <c r="E429" s="35">
        <v>0</v>
      </c>
      <c r="F429" s="35">
        <v>0</v>
      </c>
      <c r="G429" s="35"/>
      <c r="H429" s="35"/>
      <c r="I429" s="35"/>
      <c r="J429" s="35"/>
      <c r="K429" s="35"/>
      <c r="L429" s="35"/>
      <c r="M429" s="35"/>
      <c r="N429" s="35"/>
      <c r="O429" s="35"/>
      <c r="P429" s="4"/>
      <c r="Q429" s="4"/>
      <c r="R429" s="4"/>
      <c r="S429" s="217"/>
      <c r="T429" s="4"/>
      <c r="U429" s="4"/>
      <c r="V429" s="4"/>
      <c r="W429" s="4"/>
      <c r="X429" s="4"/>
      <c r="Y429" s="217"/>
      <c r="Z429" s="4"/>
      <c r="AA429" s="4"/>
      <c r="AB429" s="4"/>
      <c r="AC429" s="231"/>
      <c r="AD429" s="12"/>
      <c r="AE429" s="4">
        <v>0</v>
      </c>
      <c r="AF429">
        <v>1</v>
      </c>
    </row>
    <row r="430" spans="1:33">
      <c r="A430" s="145" t="s">
        <v>46</v>
      </c>
      <c r="B430" s="156" t="s">
        <v>33</v>
      </c>
      <c r="C430" s="156"/>
      <c r="D430" s="35">
        <v>0</v>
      </c>
      <c r="E430" s="35">
        <v>0</v>
      </c>
      <c r="F430" s="35">
        <v>0</v>
      </c>
      <c r="G430" s="35"/>
      <c r="H430" s="35"/>
      <c r="I430" s="35"/>
      <c r="J430" s="35"/>
      <c r="K430" s="35"/>
      <c r="L430" s="35"/>
      <c r="M430" s="35"/>
      <c r="N430" s="35"/>
      <c r="O430" s="35"/>
      <c r="P430" s="4"/>
      <c r="Q430" s="4"/>
      <c r="R430" s="4"/>
      <c r="S430" s="217"/>
      <c r="T430" s="4"/>
      <c r="U430" s="4"/>
      <c r="V430" s="4"/>
      <c r="W430" s="4"/>
      <c r="X430" s="4"/>
      <c r="Y430" s="217"/>
      <c r="Z430" s="4"/>
      <c r="AA430" s="4"/>
      <c r="AB430" s="4"/>
      <c r="AC430" s="231"/>
      <c r="AD430" s="12"/>
      <c r="AE430" s="4"/>
      <c r="AF430">
        <v>1</v>
      </c>
    </row>
    <row r="431" spans="1:33">
      <c r="A431" s="147"/>
      <c r="B431" s="175" t="s">
        <v>231</v>
      </c>
      <c r="C431" s="175"/>
      <c r="D431" s="35"/>
      <c r="E431" s="35"/>
      <c r="F431" s="35"/>
      <c r="G431" s="35"/>
      <c r="H431" s="35"/>
      <c r="I431" s="35"/>
      <c r="J431" s="35"/>
      <c r="K431" s="35"/>
      <c r="L431" s="35"/>
      <c r="M431" s="35"/>
      <c r="N431" s="35"/>
      <c r="O431" s="35"/>
      <c r="P431" s="4"/>
      <c r="Q431" s="4"/>
      <c r="R431" s="4"/>
      <c r="S431" s="217"/>
      <c r="T431" s="4"/>
      <c r="U431" s="4"/>
      <c r="V431" s="4"/>
      <c r="W431" s="4"/>
      <c r="X431" s="4"/>
      <c r="Y431" s="217"/>
      <c r="Z431" s="4"/>
      <c r="AA431" s="4"/>
      <c r="AB431" s="4"/>
      <c r="AC431" s="231"/>
      <c r="AD431" s="12" t="s">
        <v>279</v>
      </c>
      <c r="AE431" s="4"/>
      <c r="AF431">
        <v>1</v>
      </c>
    </row>
    <row r="432" spans="1:33">
      <c r="A432" s="169" t="s">
        <v>684</v>
      </c>
      <c r="B432" s="141" t="s">
        <v>233</v>
      </c>
      <c r="C432" s="268">
        <f>C433</f>
        <v>114795</v>
      </c>
      <c r="D432" s="268">
        <f t="shared" ref="D432:AB432" si="334">D433</f>
        <v>0</v>
      </c>
      <c r="E432" s="268">
        <f t="shared" si="334"/>
        <v>0</v>
      </c>
      <c r="F432" s="268">
        <f t="shared" si="334"/>
        <v>0</v>
      </c>
      <c r="G432" s="268">
        <f t="shared" si="334"/>
        <v>0</v>
      </c>
      <c r="H432" s="268">
        <f t="shared" si="334"/>
        <v>0</v>
      </c>
      <c r="I432" s="268">
        <f t="shared" si="334"/>
        <v>114795</v>
      </c>
      <c r="J432" s="268">
        <f t="shared" si="334"/>
        <v>5945</v>
      </c>
      <c r="K432" s="268">
        <f t="shared" si="334"/>
        <v>5945</v>
      </c>
      <c r="L432" s="268">
        <f t="shared" si="334"/>
        <v>0</v>
      </c>
      <c r="M432" s="268">
        <f t="shared" si="334"/>
        <v>0</v>
      </c>
      <c r="N432" s="268">
        <f t="shared" si="334"/>
        <v>0</v>
      </c>
      <c r="O432" s="268">
        <f t="shared" si="334"/>
        <v>108850</v>
      </c>
      <c r="P432" s="268">
        <f t="shared" si="334"/>
        <v>13643</v>
      </c>
      <c r="Q432" s="268">
        <f t="shared" si="334"/>
        <v>0</v>
      </c>
      <c r="R432" s="268">
        <f t="shared" si="334"/>
        <v>0</v>
      </c>
      <c r="S432" s="268">
        <f t="shared" si="334"/>
        <v>0</v>
      </c>
      <c r="T432" s="268">
        <f t="shared" si="334"/>
        <v>0</v>
      </c>
      <c r="U432" s="268">
        <f t="shared" si="334"/>
        <v>0</v>
      </c>
      <c r="V432" s="268">
        <f t="shared" si="334"/>
        <v>13643</v>
      </c>
      <c r="W432" s="268">
        <f t="shared" si="334"/>
        <v>2326</v>
      </c>
      <c r="X432" s="268">
        <f t="shared" si="334"/>
        <v>2326</v>
      </c>
      <c r="Y432" s="268">
        <f t="shared" si="334"/>
        <v>0</v>
      </c>
      <c r="Z432" s="268">
        <f t="shared" si="334"/>
        <v>0</v>
      </c>
      <c r="AA432" s="268">
        <f t="shared" si="334"/>
        <v>0</v>
      </c>
      <c r="AB432" s="268">
        <f t="shared" si="334"/>
        <v>11317</v>
      </c>
      <c r="AC432" s="231"/>
      <c r="AD432" s="12"/>
      <c r="AE432" s="4"/>
      <c r="AF432">
        <v>4</v>
      </c>
      <c r="AG432">
        <v>0</v>
      </c>
    </row>
    <row r="433" spans="1:33">
      <c r="A433" s="20" t="s">
        <v>38</v>
      </c>
      <c r="B433" s="132" t="s">
        <v>29</v>
      </c>
      <c r="C433" s="132">
        <f>C434+C438</f>
        <v>114795</v>
      </c>
      <c r="D433" s="132">
        <f t="shared" ref="D433:X433" si="335">D434+D438</f>
        <v>0</v>
      </c>
      <c r="E433" s="132">
        <f t="shared" si="335"/>
        <v>0</v>
      </c>
      <c r="F433" s="132">
        <f t="shared" si="335"/>
        <v>0</v>
      </c>
      <c r="G433" s="132">
        <f t="shared" si="335"/>
        <v>0</v>
      </c>
      <c r="H433" s="132">
        <f t="shared" si="335"/>
        <v>0</v>
      </c>
      <c r="I433" s="132">
        <f t="shared" si="335"/>
        <v>114795</v>
      </c>
      <c r="J433" s="132">
        <f t="shared" si="335"/>
        <v>5945</v>
      </c>
      <c r="K433" s="132">
        <f t="shared" si="335"/>
        <v>5945</v>
      </c>
      <c r="L433" s="132">
        <f t="shared" si="335"/>
        <v>0</v>
      </c>
      <c r="M433" s="132">
        <f t="shared" si="335"/>
        <v>0</v>
      </c>
      <c r="N433" s="132">
        <f t="shared" si="335"/>
        <v>0</v>
      </c>
      <c r="O433" s="132">
        <f t="shared" si="335"/>
        <v>108850</v>
      </c>
      <c r="P433" s="132">
        <f t="shared" si="335"/>
        <v>13643</v>
      </c>
      <c r="Q433" s="132">
        <f t="shared" si="335"/>
        <v>0</v>
      </c>
      <c r="R433" s="132">
        <f t="shared" si="335"/>
        <v>0</v>
      </c>
      <c r="S433" s="132">
        <f t="shared" si="335"/>
        <v>0</v>
      </c>
      <c r="T433" s="132">
        <f t="shared" si="335"/>
        <v>0</v>
      </c>
      <c r="U433" s="132">
        <f t="shared" si="335"/>
        <v>0</v>
      </c>
      <c r="V433" s="132">
        <f t="shared" si="335"/>
        <v>13643</v>
      </c>
      <c r="W433" s="132">
        <f t="shared" ref="W433" si="336">W434+W438</f>
        <v>2326</v>
      </c>
      <c r="X433" s="132">
        <f t="shared" si="335"/>
        <v>2326</v>
      </c>
      <c r="Y433" s="132">
        <f t="shared" ref="Y433:AB433" si="337">Y434+Y438</f>
        <v>0</v>
      </c>
      <c r="Z433" s="132">
        <f t="shared" si="337"/>
        <v>0</v>
      </c>
      <c r="AA433" s="132">
        <f t="shared" si="337"/>
        <v>0</v>
      </c>
      <c r="AB433" s="132">
        <f t="shared" si="337"/>
        <v>11317</v>
      </c>
      <c r="AC433" s="231"/>
      <c r="AD433" s="12"/>
      <c r="AE433" s="4"/>
      <c r="AF433">
        <v>4</v>
      </c>
      <c r="AG433">
        <v>0</v>
      </c>
    </row>
    <row r="434" spans="1:33">
      <c r="A434" s="140" t="s">
        <v>30</v>
      </c>
      <c r="B434" s="132" t="s">
        <v>476</v>
      </c>
      <c r="C434" s="34">
        <f>C435</f>
        <v>114795</v>
      </c>
      <c r="D434" s="34">
        <f t="shared" ref="D434:AB434" si="338">D435</f>
        <v>0</v>
      </c>
      <c r="E434" s="34">
        <f t="shared" si="338"/>
        <v>0</v>
      </c>
      <c r="F434" s="34">
        <f t="shared" si="338"/>
        <v>0</v>
      </c>
      <c r="G434" s="34">
        <f t="shared" si="338"/>
        <v>0</v>
      </c>
      <c r="H434" s="34">
        <f t="shared" si="338"/>
        <v>0</v>
      </c>
      <c r="I434" s="34">
        <f t="shared" si="338"/>
        <v>114795</v>
      </c>
      <c r="J434" s="34">
        <f t="shared" si="338"/>
        <v>5945</v>
      </c>
      <c r="K434" s="34">
        <f t="shared" si="338"/>
        <v>5945</v>
      </c>
      <c r="L434" s="34">
        <f t="shared" si="338"/>
        <v>0</v>
      </c>
      <c r="M434" s="34">
        <f t="shared" si="338"/>
        <v>0</v>
      </c>
      <c r="N434" s="34">
        <f t="shared" si="338"/>
        <v>0</v>
      </c>
      <c r="O434" s="34">
        <f t="shared" si="338"/>
        <v>108850</v>
      </c>
      <c r="P434" s="34">
        <f t="shared" si="338"/>
        <v>13643</v>
      </c>
      <c r="Q434" s="34">
        <f t="shared" si="338"/>
        <v>0</v>
      </c>
      <c r="R434" s="34">
        <f t="shared" si="338"/>
        <v>0</v>
      </c>
      <c r="S434" s="34">
        <f t="shared" si="338"/>
        <v>0</v>
      </c>
      <c r="T434" s="34">
        <f t="shared" si="338"/>
        <v>0</v>
      </c>
      <c r="U434" s="34">
        <f t="shared" si="338"/>
        <v>0</v>
      </c>
      <c r="V434" s="34">
        <f t="shared" si="338"/>
        <v>13643</v>
      </c>
      <c r="W434" s="34">
        <f t="shared" si="338"/>
        <v>2326</v>
      </c>
      <c r="X434" s="34">
        <f t="shared" si="338"/>
        <v>2326</v>
      </c>
      <c r="Y434" s="34">
        <f t="shared" si="338"/>
        <v>0</v>
      </c>
      <c r="Z434" s="34">
        <f t="shared" si="338"/>
        <v>0</v>
      </c>
      <c r="AA434" s="34">
        <f t="shared" si="338"/>
        <v>0</v>
      </c>
      <c r="AB434" s="34">
        <f t="shared" si="338"/>
        <v>11317</v>
      </c>
      <c r="AC434" s="231"/>
      <c r="AD434" s="12"/>
      <c r="AE434" s="4">
        <v>0</v>
      </c>
      <c r="AF434">
        <v>1</v>
      </c>
      <c r="AG434">
        <v>0</v>
      </c>
    </row>
    <row r="435" spans="1:33">
      <c r="A435" s="145" t="s">
        <v>52</v>
      </c>
      <c r="B435" s="167" t="s">
        <v>32</v>
      </c>
      <c r="C435" s="267">
        <f>SUM(C436:C437)</f>
        <v>114795</v>
      </c>
      <c r="D435" s="267">
        <f t="shared" ref="D435:X435" si="339">SUM(D436:D437)</f>
        <v>0</v>
      </c>
      <c r="E435" s="267">
        <f t="shared" si="339"/>
        <v>0</v>
      </c>
      <c r="F435" s="267">
        <f t="shared" si="339"/>
        <v>0</v>
      </c>
      <c r="G435" s="267">
        <f t="shared" si="339"/>
        <v>0</v>
      </c>
      <c r="H435" s="267">
        <f t="shared" si="339"/>
        <v>0</v>
      </c>
      <c r="I435" s="267">
        <f t="shared" si="339"/>
        <v>114795</v>
      </c>
      <c r="J435" s="267">
        <f t="shared" si="339"/>
        <v>5945</v>
      </c>
      <c r="K435" s="267">
        <f t="shared" si="339"/>
        <v>5945</v>
      </c>
      <c r="L435" s="267">
        <f t="shared" si="339"/>
        <v>0</v>
      </c>
      <c r="M435" s="267">
        <f t="shared" si="339"/>
        <v>0</v>
      </c>
      <c r="N435" s="267">
        <f t="shared" si="339"/>
        <v>0</v>
      </c>
      <c r="O435" s="267">
        <f t="shared" si="339"/>
        <v>108850</v>
      </c>
      <c r="P435" s="267">
        <f t="shared" si="339"/>
        <v>13643</v>
      </c>
      <c r="Q435" s="267">
        <f t="shared" si="339"/>
        <v>0</v>
      </c>
      <c r="R435" s="267">
        <f t="shared" si="339"/>
        <v>0</v>
      </c>
      <c r="S435" s="267">
        <f t="shared" si="339"/>
        <v>0</v>
      </c>
      <c r="T435" s="267">
        <f t="shared" si="339"/>
        <v>0</v>
      </c>
      <c r="U435" s="267">
        <f t="shared" si="339"/>
        <v>0</v>
      </c>
      <c r="V435" s="267">
        <f t="shared" si="339"/>
        <v>13643</v>
      </c>
      <c r="W435" s="267">
        <f t="shared" ref="W435" si="340">SUM(W436:W437)</f>
        <v>2326</v>
      </c>
      <c r="X435" s="267">
        <f t="shared" si="339"/>
        <v>2326</v>
      </c>
      <c r="Y435" s="267">
        <f t="shared" ref="Y435:AB435" si="341">SUM(Y436:Y437)</f>
        <v>0</v>
      </c>
      <c r="Z435" s="267">
        <f t="shared" si="341"/>
        <v>0</v>
      </c>
      <c r="AA435" s="267">
        <f t="shared" si="341"/>
        <v>0</v>
      </c>
      <c r="AB435" s="267">
        <f t="shared" si="341"/>
        <v>11317</v>
      </c>
      <c r="AC435" s="231"/>
      <c r="AD435" s="12"/>
      <c r="AE435" s="4">
        <v>0</v>
      </c>
      <c r="AF435">
        <v>1</v>
      </c>
      <c r="AG435">
        <v>0</v>
      </c>
    </row>
    <row r="436" spans="1:33" ht="36">
      <c r="A436" s="138" t="s">
        <v>49</v>
      </c>
      <c r="B436" s="139" t="s">
        <v>685</v>
      </c>
      <c r="C436" s="139">
        <f>D436+I436</f>
        <v>0</v>
      </c>
      <c r="D436" s="35"/>
      <c r="E436" s="35"/>
      <c r="F436" s="35"/>
      <c r="G436" s="35"/>
      <c r="H436" s="35"/>
      <c r="I436" s="35"/>
      <c r="J436" s="35"/>
      <c r="K436" s="35"/>
      <c r="L436" s="35"/>
      <c r="M436" s="35"/>
      <c r="N436" s="35"/>
      <c r="O436" s="35"/>
      <c r="P436" s="4"/>
      <c r="Q436" s="4"/>
      <c r="R436" s="4"/>
      <c r="S436" s="217"/>
      <c r="T436" s="4"/>
      <c r="U436" s="4"/>
      <c r="V436" s="4"/>
      <c r="W436" s="4"/>
      <c r="X436" s="4"/>
      <c r="Y436" s="217"/>
      <c r="Z436" s="4"/>
      <c r="AA436" s="4"/>
      <c r="AB436" s="4"/>
      <c r="AC436" s="231"/>
      <c r="AD436" s="12" t="s">
        <v>281</v>
      </c>
      <c r="AE436" s="4"/>
      <c r="AF436">
        <v>1</v>
      </c>
    </row>
    <row r="437" spans="1:33" ht="57.75" customHeight="1">
      <c r="A437" s="138" t="s">
        <v>54</v>
      </c>
      <c r="B437" s="266" t="s">
        <v>841</v>
      </c>
      <c r="C437" s="139">
        <f>D437+I437</f>
        <v>114795</v>
      </c>
      <c r="D437" s="35"/>
      <c r="E437" s="35"/>
      <c r="F437" s="35"/>
      <c r="G437" s="35"/>
      <c r="H437" s="35"/>
      <c r="I437" s="35">
        <f>J437+O437</f>
        <v>114795</v>
      </c>
      <c r="J437" s="35">
        <f>SUM(K437:N437)</f>
        <v>5945</v>
      </c>
      <c r="K437" s="35">
        <v>5945</v>
      </c>
      <c r="L437" s="35"/>
      <c r="M437" s="35"/>
      <c r="N437" s="35"/>
      <c r="O437" s="35">
        <v>108850</v>
      </c>
      <c r="P437" s="35">
        <f>Q437+V437</f>
        <v>13643</v>
      </c>
      <c r="Q437" s="4"/>
      <c r="R437" s="4"/>
      <c r="S437" s="217"/>
      <c r="T437" s="4"/>
      <c r="U437" s="4"/>
      <c r="V437" s="35">
        <f>W437+AB437</f>
        <v>13643</v>
      </c>
      <c r="W437" s="35">
        <f>SUM(X437:AA437)</f>
        <v>2326</v>
      </c>
      <c r="X437" s="262">
        <v>2326</v>
      </c>
      <c r="Y437" s="217"/>
      <c r="Z437" s="4"/>
      <c r="AA437" s="4"/>
      <c r="AB437" s="262">
        <v>11317</v>
      </c>
      <c r="AC437" s="231"/>
      <c r="AD437" s="12" t="s">
        <v>846</v>
      </c>
      <c r="AE437" s="4"/>
    </row>
    <row r="438" spans="1:33">
      <c r="A438" s="131" t="s">
        <v>36</v>
      </c>
      <c r="B438" s="176" t="s">
        <v>478</v>
      </c>
      <c r="C438" s="176"/>
      <c r="D438" s="35">
        <v>0</v>
      </c>
      <c r="E438" s="35">
        <v>0</v>
      </c>
      <c r="F438" s="35">
        <v>0</v>
      </c>
      <c r="G438" s="35"/>
      <c r="H438" s="35"/>
      <c r="I438" s="35"/>
      <c r="J438" s="35"/>
      <c r="K438" s="35"/>
      <c r="L438" s="35"/>
      <c r="M438" s="35"/>
      <c r="N438" s="35"/>
      <c r="O438" s="35"/>
      <c r="P438" s="4"/>
      <c r="Q438" s="4"/>
      <c r="R438" s="4"/>
      <c r="S438" s="217"/>
      <c r="T438" s="4"/>
      <c r="U438" s="4"/>
      <c r="V438" s="4"/>
      <c r="W438" s="4"/>
      <c r="X438" s="4"/>
      <c r="Y438" s="217"/>
      <c r="Z438" s="4"/>
      <c r="AA438" s="4"/>
      <c r="AB438" s="4"/>
      <c r="AC438" s="231"/>
      <c r="AD438" s="12"/>
      <c r="AE438" s="4">
        <v>0</v>
      </c>
      <c r="AF438">
        <v>3</v>
      </c>
      <c r="AG438">
        <v>0</v>
      </c>
    </row>
    <row r="439" spans="1:33">
      <c r="A439" s="145" t="s">
        <v>46</v>
      </c>
      <c r="B439" s="167" t="s">
        <v>33</v>
      </c>
      <c r="C439" s="167"/>
      <c r="D439" s="35">
        <v>0</v>
      </c>
      <c r="E439" s="35">
        <v>0</v>
      </c>
      <c r="F439" s="35">
        <v>0</v>
      </c>
      <c r="G439" s="35"/>
      <c r="H439" s="35"/>
      <c r="I439" s="35"/>
      <c r="J439" s="35"/>
      <c r="K439" s="35"/>
      <c r="L439" s="35"/>
      <c r="M439" s="35"/>
      <c r="N439" s="35"/>
      <c r="O439" s="35"/>
      <c r="P439" s="4"/>
      <c r="Q439" s="4"/>
      <c r="R439" s="4"/>
      <c r="S439" s="217"/>
      <c r="T439" s="4"/>
      <c r="U439" s="4"/>
      <c r="V439" s="4"/>
      <c r="W439" s="4"/>
      <c r="X439" s="4"/>
      <c r="Y439" s="217"/>
      <c r="Z439" s="4"/>
      <c r="AA439" s="4"/>
      <c r="AB439" s="4"/>
      <c r="AC439" s="231"/>
      <c r="AD439" s="12"/>
      <c r="AE439" s="4">
        <v>0</v>
      </c>
      <c r="AF439">
        <v>3</v>
      </c>
      <c r="AG439">
        <v>0</v>
      </c>
    </row>
    <row r="440" spans="1:33" ht="116.25" customHeight="1">
      <c r="A440" s="147">
        <v>1</v>
      </c>
      <c r="B440" s="177" t="s">
        <v>234</v>
      </c>
      <c r="C440" s="177"/>
      <c r="D440" s="35"/>
      <c r="E440" s="35"/>
      <c r="F440" s="35"/>
      <c r="G440" s="35"/>
      <c r="H440" s="35"/>
      <c r="I440" s="35"/>
      <c r="J440" s="35"/>
      <c r="K440" s="35"/>
      <c r="L440" s="35"/>
      <c r="M440" s="35"/>
      <c r="N440" s="35"/>
      <c r="O440" s="35"/>
      <c r="P440" s="4"/>
      <c r="Q440" s="4"/>
      <c r="R440" s="4"/>
      <c r="S440" s="217"/>
      <c r="T440" s="4"/>
      <c r="U440" s="4"/>
      <c r="V440" s="4"/>
      <c r="W440" s="4"/>
      <c r="X440" s="4"/>
      <c r="Y440" s="217"/>
      <c r="Z440" s="4"/>
      <c r="AA440" s="4"/>
      <c r="AB440" s="4"/>
      <c r="AC440" s="231"/>
      <c r="AD440" s="12" t="s">
        <v>281</v>
      </c>
      <c r="AE440" s="4"/>
      <c r="AF440">
        <v>1</v>
      </c>
    </row>
    <row r="441" spans="1:33" ht="93.75" customHeight="1">
      <c r="A441" s="147">
        <v>2</v>
      </c>
      <c r="B441" s="177" t="s">
        <v>235</v>
      </c>
      <c r="C441" s="177"/>
      <c r="D441" s="35"/>
      <c r="E441" s="35"/>
      <c r="F441" s="35"/>
      <c r="G441" s="35"/>
      <c r="H441" s="35"/>
      <c r="I441" s="35"/>
      <c r="J441" s="35"/>
      <c r="K441" s="35"/>
      <c r="L441" s="35"/>
      <c r="M441" s="35"/>
      <c r="N441" s="35"/>
      <c r="O441" s="35"/>
      <c r="P441" s="4"/>
      <c r="Q441" s="4"/>
      <c r="R441" s="4"/>
      <c r="S441" s="217"/>
      <c r="T441" s="4"/>
      <c r="U441" s="4"/>
      <c r="V441" s="4"/>
      <c r="W441" s="4"/>
      <c r="X441" s="4"/>
      <c r="Y441" s="217"/>
      <c r="Z441" s="4"/>
      <c r="AA441" s="4"/>
      <c r="AB441" s="4"/>
      <c r="AC441" s="231"/>
      <c r="AD441" s="12" t="s">
        <v>281</v>
      </c>
      <c r="AE441" s="4"/>
      <c r="AF441">
        <v>1</v>
      </c>
    </row>
    <row r="442" spans="1:33" ht="117.75" customHeight="1">
      <c r="A442" s="178">
        <v>3</v>
      </c>
      <c r="B442" s="177" t="s">
        <v>686</v>
      </c>
      <c r="C442" s="177"/>
      <c r="D442" s="35"/>
      <c r="E442" s="35"/>
      <c r="F442" s="35"/>
      <c r="G442" s="35"/>
      <c r="H442" s="35"/>
      <c r="I442" s="35"/>
      <c r="J442" s="35"/>
      <c r="K442" s="35"/>
      <c r="L442" s="35"/>
      <c r="M442" s="35"/>
      <c r="N442" s="35"/>
      <c r="O442" s="35"/>
      <c r="P442" s="4"/>
      <c r="Q442" s="4"/>
      <c r="R442" s="4"/>
      <c r="S442" s="217"/>
      <c r="T442" s="4"/>
      <c r="U442" s="4"/>
      <c r="V442" s="4"/>
      <c r="W442" s="4"/>
      <c r="X442" s="4"/>
      <c r="Y442" s="217"/>
      <c r="Z442" s="4"/>
      <c r="AA442" s="4"/>
      <c r="AB442" s="4"/>
      <c r="AC442" s="231"/>
      <c r="AD442" s="12" t="s">
        <v>734</v>
      </c>
      <c r="AE442" s="4"/>
      <c r="AF442">
        <v>1</v>
      </c>
    </row>
    <row r="443" spans="1:33">
      <c r="A443" s="169" t="s">
        <v>687</v>
      </c>
      <c r="B443" s="141" t="s">
        <v>688</v>
      </c>
      <c r="C443" s="34">
        <f t="shared" ref="C443:C446" si="342">C444</f>
        <v>759</v>
      </c>
      <c r="D443" s="34">
        <f>D444</f>
        <v>759</v>
      </c>
      <c r="E443" s="34">
        <f t="shared" ref="E443:H446" si="343">E444</f>
        <v>759</v>
      </c>
      <c r="F443" s="34">
        <f t="shared" si="343"/>
        <v>0</v>
      </c>
      <c r="G443" s="34">
        <f t="shared" si="343"/>
        <v>0</v>
      </c>
      <c r="H443" s="34">
        <f t="shared" si="343"/>
        <v>0</v>
      </c>
      <c r="I443" s="34"/>
      <c r="J443" s="34"/>
      <c r="K443" s="34"/>
      <c r="L443" s="34"/>
      <c r="M443" s="34"/>
      <c r="N443" s="34"/>
      <c r="O443" s="34"/>
      <c r="P443" s="34">
        <f t="shared" ref="P443:AA446" si="344">P444</f>
        <v>335</v>
      </c>
      <c r="Q443" s="34">
        <f t="shared" si="344"/>
        <v>335</v>
      </c>
      <c r="R443" s="34">
        <f t="shared" si="344"/>
        <v>335</v>
      </c>
      <c r="S443" s="34">
        <f t="shared" si="344"/>
        <v>0</v>
      </c>
      <c r="T443" s="34">
        <f t="shared" si="344"/>
        <v>0</v>
      </c>
      <c r="U443" s="34">
        <f t="shared" si="344"/>
        <v>0</v>
      </c>
      <c r="V443" s="34">
        <f t="shared" si="344"/>
        <v>0</v>
      </c>
      <c r="W443" s="34"/>
      <c r="X443" s="34">
        <f t="shared" si="344"/>
        <v>0</v>
      </c>
      <c r="Y443" s="34">
        <f t="shared" si="344"/>
        <v>0</v>
      </c>
      <c r="Z443" s="34">
        <f t="shared" si="344"/>
        <v>0</v>
      </c>
      <c r="AA443" s="34">
        <f t="shared" si="344"/>
        <v>0</v>
      </c>
      <c r="AB443" s="34"/>
      <c r="AC443" s="231">
        <f t="shared" ref="AC443:AC486" si="345">P443/C443*100</f>
        <v>44.137022397891961</v>
      </c>
      <c r="AD443" s="12"/>
      <c r="AE443" s="4">
        <v>0</v>
      </c>
      <c r="AF443">
        <v>1</v>
      </c>
      <c r="AG443">
        <v>1</v>
      </c>
    </row>
    <row r="444" spans="1:33">
      <c r="A444" s="20" t="s">
        <v>38</v>
      </c>
      <c r="B444" s="132" t="s">
        <v>29</v>
      </c>
      <c r="C444" s="34">
        <f t="shared" si="342"/>
        <v>759</v>
      </c>
      <c r="D444" s="34">
        <f>D445</f>
        <v>759</v>
      </c>
      <c r="E444" s="34">
        <f t="shared" si="343"/>
        <v>759</v>
      </c>
      <c r="F444" s="34">
        <f t="shared" si="343"/>
        <v>0</v>
      </c>
      <c r="G444" s="34">
        <f t="shared" si="343"/>
        <v>0</v>
      </c>
      <c r="H444" s="34">
        <f t="shared" si="343"/>
        <v>0</v>
      </c>
      <c r="I444" s="34"/>
      <c r="J444" s="34"/>
      <c r="K444" s="34"/>
      <c r="L444" s="34"/>
      <c r="M444" s="34"/>
      <c r="N444" s="34"/>
      <c r="O444" s="34"/>
      <c r="P444" s="34">
        <f t="shared" si="344"/>
        <v>335</v>
      </c>
      <c r="Q444" s="34">
        <f t="shared" si="344"/>
        <v>335</v>
      </c>
      <c r="R444" s="34">
        <f t="shared" si="344"/>
        <v>335</v>
      </c>
      <c r="S444" s="34">
        <f t="shared" si="344"/>
        <v>0</v>
      </c>
      <c r="T444" s="34">
        <f t="shared" si="344"/>
        <v>0</v>
      </c>
      <c r="U444" s="34">
        <f t="shared" si="344"/>
        <v>0</v>
      </c>
      <c r="V444" s="34">
        <f t="shared" si="344"/>
        <v>0</v>
      </c>
      <c r="W444" s="34"/>
      <c r="X444" s="34">
        <f t="shared" si="344"/>
        <v>0</v>
      </c>
      <c r="Y444" s="34">
        <f t="shared" si="344"/>
        <v>0</v>
      </c>
      <c r="Z444" s="34">
        <f t="shared" si="344"/>
        <v>0</v>
      </c>
      <c r="AA444" s="34">
        <f t="shared" si="344"/>
        <v>0</v>
      </c>
      <c r="AB444" s="34"/>
      <c r="AC444" s="231">
        <f t="shared" si="345"/>
        <v>44.137022397891961</v>
      </c>
      <c r="AD444" s="12"/>
      <c r="AE444" s="4">
        <v>0</v>
      </c>
      <c r="AF444">
        <v>1</v>
      </c>
      <c r="AG444">
        <v>1</v>
      </c>
    </row>
    <row r="445" spans="1:33">
      <c r="A445" s="140" t="s">
        <v>30</v>
      </c>
      <c r="B445" s="132" t="s">
        <v>476</v>
      </c>
      <c r="C445" s="34">
        <f t="shared" si="342"/>
        <v>759</v>
      </c>
      <c r="D445" s="34">
        <f>D446</f>
        <v>759</v>
      </c>
      <c r="E445" s="34">
        <f t="shared" si="343"/>
        <v>759</v>
      </c>
      <c r="F445" s="34">
        <f t="shared" si="343"/>
        <v>0</v>
      </c>
      <c r="G445" s="34">
        <f t="shared" si="343"/>
        <v>0</v>
      </c>
      <c r="H445" s="34">
        <f t="shared" si="343"/>
        <v>0</v>
      </c>
      <c r="I445" s="34"/>
      <c r="J445" s="34"/>
      <c r="K445" s="34"/>
      <c r="L445" s="34"/>
      <c r="M445" s="34"/>
      <c r="N445" s="34"/>
      <c r="O445" s="34"/>
      <c r="P445" s="34">
        <f t="shared" si="344"/>
        <v>335</v>
      </c>
      <c r="Q445" s="34">
        <f t="shared" si="344"/>
        <v>335</v>
      </c>
      <c r="R445" s="34">
        <f t="shared" si="344"/>
        <v>335</v>
      </c>
      <c r="S445" s="34">
        <f t="shared" si="344"/>
        <v>0</v>
      </c>
      <c r="T445" s="34">
        <f t="shared" si="344"/>
        <v>0</v>
      </c>
      <c r="U445" s="34">
        <f t="shared" si="344"/>
        <v>0</v>
      </c>
      <c r="V445" s="34">
        <f t="shared" si="344"/>
        <v>0</v>
      </c>
      <c r="W445" s="34"/>
      <c r="X445" s="34">
        <f t="shared" si="344"/>
        <v>0</v>
      </c>
      <c r="Y445" s="34">
        <f t="shared" si="344"/>
        <v>0</v>
      </c>
      <c r="Z445" s="34">
        <f t="shared" si="344"/>
        <v>0</v>
      </c>
      <c r="AA445" s="34">
        <f t="shared" si="344"/>
        <v>0</v>
      </c>
      <c r="AB445" s="34"/>
      <c r="AC445" s="231">
        <f t="shared" si="345"/>
        <v>44.137022397891961</v>
      </c>
      <c r="AD445" s="12"/>
      <c r="AE445" s="4">
        <v>0</v>
      </c>
      <c r="AF445">
        <v>1</v>
      </c>
      <c r="AG445">
        <v>1</v>
      </c>
    </row>
    <row r="446" spans="1:33">
      <c r="A446" s="179" t="s">
        <v>52</v>
      </c>
      <c r="B446" s="167" t="s">
        <v>32</v>
      </c>
      <c r="C446" s="38">
        <f t="shared" si="342"/>
        <v>759</v>
      </c>
      <c r="D446" s="38">
        <f>D447</f>
        <v>759</v>
      </c>
      <c r="E446" s="38">
        <f t="shared" si="343"/>
        <v>759</v>
      </c>
      <c r="F446" s="38">
        <f t="shared" si="343"/>
        <v>0</v>
      </c>
      <c r="G446" s="38">
        <f t="shared" si="343"/>
        <v>0</v>
      </c>
      <c r="H446" s="38">
        <f t="shared" si="343"/>
        <v>0</v>
      </c>
      <c r="I446" s="38"/>
      <c r="J446" s="38"/>
      <c r="K446" s="38"/>
      <c r="L446" s="38"/>
      <c r="M446" s="38"/>
      <c r="N446" s="38"/>
      <c r="O446" s="38"/>
      <c r="P446" s="38">
        <f t="shared" si="344"/>
        <v>335</v>
      </c>
      <c r="Q446" s="38">
        <f t="shared" si="344"/>
        <v>335</v>
      </c>
      <c r="R446" s="38">
        <f t="shared" si="344"/>
        <v>335</v>
      </c>
      <c r="S446" s="38">
        <f t="shared" si="344"/>
        <v>0</v>
      </c>
      <c r="T446" s="38">
        <f t="shared" si="344"/>
        <v>0</v>
      </c>
      <c r="U446" s="38">
        <f t="shared" si="344"/>
        <v>0</v>
      </c>
      <c r="V446" s="38">
        <f t="shared" si="344"/>
        <v>0</v>
      </c>
      <c r="W446" s="38"/>
      <c r="X446" s="38">
        <f t="shared" si="344"/>
        <v>0</v>
      </c>
      <c r="Y446" s="38">
        <f t="shared" si="344"/>
        <v>0</v>
      </c>
      <c r="Z446" s="38">
        <f t="shared" si="344"/>
        <v>0</v>
      </c>
      <c r="AA446" s="38">
        <f t="shared" si="344"/>
        <v>0</v>
      </c>
      <c r="AB446" s="38"/>
      <c r="AC446" s="278">
        <f t="shared" si="345"/>
        <v>44.137022397891961</v>
      </c>
      <c r="AD446" s="12"/>
      <c r="AE446" s="4"/>
      <c r="AF446">
        <v>1</v>
      </c>
      <c r="AG446">
        <v>1</v>
      </c>
    </row>
    <row r="447" spans="1:33" ht="54">
      <c r="A447" s="178"/>
      <c r="B447" s="143" t="s">
        <v>689</v>
      </c>
      <c r="C447" s="227">
        <f t="shared" ref="C447" si="346">D447+J447</f>
        <v>759</v>
      </c>
      <c r="D447" s="35">
        <f t="shared" ref="D447" si="347">SUM(E447:H447)</f>
        <v>759</v>
      </c>
      <c r="E447" s="35">
        <v>759</v>
      </c>
      <c r="F447" s="35"/>
      <c r="G447" s="35"/>
      <c r="H447" s="35"/>
      <c r="I447" s="35"/>
      <c r="J447" s="35"/>
      <c r="K447" s="35"/>
      <c r="L447" s="35"/>
      <c r="M447" s="35"/>
      <c r="N447" s="35"/>
      <c r="O447" s="35"/>
      <c r="P447" s="35">
        <f>Q447+V447</f>
        <v>335</v>
      </c>
      <c r="Q447" s="35">
        <f>SUM(R447:U447)</f>
        <v>335</v>
      </c>
      <c r="R447" s="262">
        <v>335</v>
      </c>
      <c r="S447" s="217"/>
      <c r="T447" s="4"/>
      <c r="U447" s="4"/>
      <c r="V447" s="4"/>
      <c r="W447" s="4"/>
      <c r="X447" s="4"/>
      <c r="Y447" s="217"/>
      <c r="Z447" s="4"/>
      <c r="AA447" s="4"/>
      <c r="AB447" s="4"/>
      <c r="AC447" s="232">
        <f t="shared" si="345"/>
        <v>44.137022397891961</v>
      </c>
      <c r="AD447" s="12" t="s">
        <v>280</v>
      </c>
      <c r="AE447" s="12" t="s">
        <v>713</v>
      </c>
      <c r="AF447">
        <v>1</v>
      </c>
      <c r="AG447">
        <v>1</v>
      </c>
    </row>
    <row r="448" spans="1:33" ht="52.2">
      <c r="A448" s="134" t="s">
        <v>690</v>
      </c>
      <c r="B448" s="135" t="s">
        <v>236</v>
      </c>
      <c r="C448" s="135"/>
      <c r="D448" s="35">
        <v>0</v>
      </c>
      <c r="E448" s="35">
        <v>0</v>
      </c>
      <c r="F448" s="35">
        <v>0</v>
      </c>
      <c r="G448" s="35"/>
      <c r="H448" s="35"/>
      <c r="I448" s="35"/>
      <c r="J448" s="35"/>
      <c r="K448" s="35"/>
      <c r="L448" s="35"/>
      <c r="M448" s="35"/>
      <c r="N448" s="35"/>
      <c r="O448" s="35"/>
      <c r="P448" s="4"/>
      <c r="Q448" s="4"/>
      <c r="R448" s="4"/>
      <c r="S448" s="217"/>
      <c r="T448" s="4"/>
      <c r="U448" s="4"/>
      <c r="V448" s="4"/>
      <c r="W448" s="4"/>
      <c r="X448" s="4"/>
      <c r="Y448" s="217"/>
      <c r="Z448" s="4"/>
      <c r="AA448" s="4"/>
      <c r="AB448" s="4"/>
      <c r="AC448" s="231"/>
      <c r="AD448" s="12"/>
      <c r="AE448" s="4"/>
      <c r="AF448">
        <v>17</v>
      </c>
      <c r="AG448">
        <v>0</v>
      </c>
    </row>
    <row r="449" spans="1:33">
      <c r="A449" s="140" t="s">
        <v>38</v>
      </c>
      <c r="B449" s="141" t="s">
        <v>29</v>
      </c>
      <c r="C449" s="141"/>
      <c r="D449" s="35">
        <v>0</v>
      </c>
      <c r="E449" s="35">
        <v>0</v>
      </c>
      <c r="F449" s="35">
        <v>0</v>
      </c>
      <c r="G449" s="35"/>
      <c r="H449" s="35"/>
      <c r="I449" s="35"/>
      <c r="J449" s="35"/>
      <c r="K449" s="35"/>
      <c r="L449" s="35"/>
      <c r="M449" s="35"/>
      <c r="N449" s="35"/>
      <c r="O449" s="35"/>
      <c r="P449" s="4"/>
      <c r="Q449" s="4"/>
      <c r="R449" s="4"/>
      <c r="S449" s="217"/>
      <c r="T449" s="4"/>
      <c r="U449" s="4"/>
      <c r="V449" s="4"/>
      <c r="W449" s="4"/>
      <c r="X449" s="4"/>
      <c r="Y449" s="217"/>
      <c r="Z449" s="4"/>
      <c r="AA449" s="4"/>
      <c r="AB449" s="4"/>
      <c r="AC449" s="231"/>
      <c r="AD449" s="12"/>
      <c r="AE449" s="4"/>
      <c r="AF449">
        <v>17</v>
      </c>
      <c r="AG449">
        <v>0</v>
      </c>
    </row>
    <row r="450" spans="1:33">
      <c r="A450" s="140" t="s">
        <v>30</v>
      </c>
      <c r="B450" s="132" t="s">
        <v>476</v>
      </c>
      <c r="C450" s="132"/>
      <c r="D450" s="35">
        <v>0</v>
      </c>
      <c r="E450" s="35">
        <v>0</v>
      </c>
      <c r="F450" s="35">
        <v>0</v>
      </c>
      <c r="G450" s="35"/>
      <c r="H450" s="35"/>
      <c r="I450" s="35"/>
      <c r="J450" s="35"/>
      <c r="K450" s="35"/>
      <c r="L450" s="35"/>
      <c r="M450" s="35"/>
      <c r="N450" s="35"/>
      <c r="O450" s="35"/>
      <c r="P450" s="4"/>
      <c r="Q450" s="4"/>
      <c r="R450" s="4"/>
      <c r="S450" s="217"/>
      <c r="T450" s="4"/>
      <c r="U450" s="4"/>
      <c r="V450" s="4"/>
      <c r="W450" s="4"/>
      <c r="X450" s="4"/>
      <c r="Y450" s="217"/>
      <c r="Z450" s="4"/>
      <c r="AA450" s="4"/>
      <c r="AB450" s="4"/>
      <c r="AC450" s="231"/>
      <c r="AD450" s="12"/>
      <c r="AE450" s="4"/>
      <c r="AF450">
        <v>10</v>
      </c>
      <c r="AG450">
        <v>0</v>
      </c>
    </row>
    <row r="451" spans="1:33">
      <c r="A451" s="145" t="s">
        <v>46</v>
      </c>
      <c r="B451" s="167" t="s">
        <v>33</v>
      </c>
      <c r="C451" s="167"/>
      <c r="D451" s="35">
        <v>0</v>
      </c>
      <c r="E451" s="35">
        <v>0</v>
      </c>
      <c r="F451" s="35">
        <v>0</v>
      </c>
      <c r="G451" s="35"/>
      <c r="H451" s="35"/>
      <c r="I451" s="35"/>
      <c r="J451" s="35"/>
      <c r="K451" s="35"/>
      <c r="L451" s="35"/>
      <c r="M451" s="35"/>
      <c r="N451" s="35"/>
      <c r="O451" s="35"/>
      <c r="P451" s="4"/>
      <c r="Q451" s="4"/>
      <c r="R451" s="4"/>
      <c r="S451" s="217"/>
      <c r="T451" s="4"/>
      <c r="U451" s="4"/>
      <c r="V451" s="4"/>
      <c r="W451" s="4"/>
      <c r="X451" s="4"/>
      <c r="Y451" s="217"/>
      <c r="Z451" s="4"/>
      <c r="AA451" s="4"/>
      <c r="AB451" s="4"/>
      <c r="AC451" s="231"/>
      <c r="AD451" s="12"/>
      <c r="AE451" s="4"/>
      <c r="AF451">
        <v>10</v>
      </c>
      <c r="AG451">
        <v>0</v>
      </c>
    </row>
    <row r="452" spans="1:33" ht="54">
      <c r="A452" s="147">
        <v>1</v>
      </c>
      <c r="B452" s="143" t="s">
        <v>691</v>
      </c>
      <c r="C452" s="143"/>
      <c r="D452" s="35"/>
      <c r="E452" s="35"/>
      <c r="F452" s="35"/>
      <c r="G452" s="35"/>
      <c r="H452" s="35"/>
      <c r="I452" s="35"/>
      <c r="J452" s="35"/>
      <c r="K452" s="35"/>
      <c r="L452" s="35"/>
      <c r="M452" s="35"/>
      <c r="N452" s="35"/>
      <c r="O452" s="35"/>
      <c r="P452" s="4"/>
      <c r="Q452" s="4"/>
      <c r="R452" s="4"/>
      <c r="S452" s="217"/>
      <c r="T452" s="4"/>
      <c r="U452" s="4"/>
      <c r="V452" s="4"/>
      <c r="W452" s="4"/>
      <c r="X452" s="4"/>
      <c r="Y452" s="217"/>
      <c r="Z452" s="4"/>
      <c r="AA452" s="4"/>
      <c r="AB452" s="4"/>
      <c r="AC452" s="231"/>
      <c r="AD452" s="12" t="s">
        <v>259</v>
      </c>
      <c r="AE452" s="4"/>
      <c r="AF452">
        <v>1</v>
      </c>
    </row>
    <row r="453" spans="1:33" ht="54">
      <c r="A453" s="147">
        <v>2</v>
      </c>
      <c r="B453" s="163" t="s">
        <v>692</v>
      </c>
      <c r="C453" s="163"/>
      <c r="D453" s="35"/>
      <c r="E453" s="35"/>
      <c r="F453" s="35"/>
      <c r="G453" s="35"/>
      <c r="H453" s="35"/>
      <c r="I453" s="35"/>
      <c r="J453" s="35"/>
      <c r="K453" s="35"/>
      <c r="L453" s="35"/>
      <c r="M453" s="35"/>
      <c r="N453" s="35"/>
      <c r="O453" s="35"/>
      <c r="P453" s="4"/>
      <c r="Q453" s="4"/>
      <c r="R453" s="4"/>
      <c r="S453" s="217"/>
      <c r="T453" s="4"/>
      <c r="U453" s="4"/>
      <c r="V453" s="4"/>
      <c r="W453" s="4"/>
      <c r="X453" s="4"/>
      <c r="Y453" s="217"/>
      <c r="Z453" s="4"/>
      <c r="AA453" s="4"/>
      <c r="AB453" s="4"/>
      <c r="AC453" s="231"/>
      <c r="AD453" s="12" t="s">
        <v>259</v>
      </c>
      <c r="AE453" s="4"/>
      <c r="AF453">
        <v>1</v>
      </c>
    </row>
    <row r="454" spans="1:33" ht="36">
      <c r="A454" s="147">
        <v>3</v>
      </c>
      <c r="B454" s="143" t="s">
        <v>693</v>
      </c>
      <c r="C454" s="143"/>
      <c r="D454" s="35"/>
      <c r="E454" s="35"/>
      <c r="F454" s="35"/>
      <c r="G454" s="35"/>
      <c r="H454" s="35"/>
      <c r="I454" s="35"/>
      <c r="J454" s="35"/>
      <c r="K454" s="35"/>
      <c r="L454" s="35"/>
      <c r="M454" s="35"/>
      <c r="N454" s="35"/>
      <c r="O454" s="35"/>
      <c r="P454" s="4"/>
      <c r="Q454" s="4"/>
      <c r="R454" s="4"/>
      <c r="S454" s="217"/>
      <c r="T454" s="4"/>
      <c r="U454" s="4"/>
      <c r="V454" s="4"/>
      <c r="W454" s="4"/>
      <c r="X454" s="4"/>
      <c r="Y454" s="217"/>
      <c r="Z454" s="4"/>
      <c r="AA454" s="4"/>
      <c r="AB454" s="4"/>
      <c r="AC454" s="231"/>
      <c r="AD454" s="12" t="s">
        <v>717</v>
      </c>
      <c r="AE454" s="4"/>
      <c r="AF454">
        <v>1</v>
      </c>
    </row>
    <row r="455" spans="1:33" ht="54">
      <c r="A455" s="147">
        <v>4</v>
      </c>
      <c r="B455" s="143" t="s">
        <v>694</v>
      </c>
      <c r="C455" s="143"/>
      <c r="D455" s="35"/>
      <c r="E455" s="35"/>
      <c r="F455" s="35"/>
      <c r="G455" s="35"/>
      <c r="H455" s="35"/>
      <c r="I455" s="35"/>
      <c r="J455" s="35"/>
      <c r="K455" s="35"/>
      <c r="L455" s="35"/>
      <c r="M455" s="35"/>
      <c r="N455" s="35"/>
      <c r="O455" s="35"/>
      <c r="P455" s="4"/>
      <c r="Q455" s="4"/>
      <c r="R455" s="4"/>
      <c r="S455" s="217"/>
      <c r="T455" s="4"/>
      <c r="U455" s="4"/>
      <c r="V455" s="4"/>
      <c r="W455" s="4"/>
      <c r="X455" s="4"/>
      <c r="Y455" s="217"/>
      <c r="Z455" s="4"/>
      <c r="AA455" s="4"/>
      <c r="AB455" s="4"/>
      <c r="AC455" s="231"/>
      <c r="AD455" s="12" t="s">
        <v>259</v>
      </c>
      <c r="AE455" s="4"/>
      <c r="AF455">
        <v>1</v>
      </c>
    </row>
    <row r="456" spans="1:33" ht="54">
      <c r="A456" s="147">
        <v>5</v>
      </c>
      <c r="B456" s="163" t="s">
        <v>695</v>
      </c>
      <c r="C456" s="163"/>
      <c r="D456" s="35"/>
      <c r="E456" s="35"/>
      <c r="F456" s="35"/>
      <c r="G456" s="35"/>
      <c r="H456" s="35"/>
      <c r="I456" s="35"/>
      <c r="J456" s="35"/>
      <c r="K456" s="35"/>
      <c r="L456" s="35"/>
      <c r="M456" s="35"/>
      <c r="N456" s="35"/>
      <c r="O456" s="35"/>
      <c r="P456" s="4"/>
      <c r="Q456" s="4"/>
      <c r="R456" s="4"/>
      <c r="S456" s="217"/>
      <c r="T456" s="4"/>
      <c r="U456" s="4"/>
      <c r="V456" s="4"/>
      <c r="W456" s="4"/>
      <c r="X456" s="4"/>
      <c r="Y456" s="217"/>
      <c r="Z456" s="4"/>
      <c r="AA456" s="4"/>
      <c r="AB456" s="4"/>
      <c r="AC456" s="231"/>
      <c r="AD456" s="12" t="s">
        <v>259</v>
      </c>
      <c r="AE456" s="4">
        <v>0</v>
      </c>
      <c r="AF456">
        <v>1</v>
      </c>
    </row>
    <row r="457" spans="1:33" ht="41.25" customHeight="1">
      <c r="A457" s="147">
        <v>6</v>
      </c>
      <c r="B457" s="143" t="s">
        <v>696</v>
      </c>
      <c r="C457" s="143"/>
      <c r="D457" s="35"/>
      <c r="E457" s="35"/>
      <c r="F457" s="35"/>
      <c r="G457" s="35"/>
      <c r="H457" s="35"/>
      <c r="I457" s="35"/>
      <c r="J457" s="35"/>
      <c r="K457" s="35"/>
      <c r="L457" s="35"/>
      <c r="M457" s="35"/>
      <c r="N457" s="35"/>
      <c r="O457" s="35"/>
      <c r="P457" s="4"/>
      <c r="Q457" s="4"/>
      <c r="R457" s="4"/>
      <c r="S457" s="217"/>
      <c r="T457" s="4"/>
      <c r="U457" s="4"/>
      <c r="V457" s="4"/>
      <c r="W457" s="4"/>
      <c r="X457" s="4"/>
      <c r="Y457" s="217"/>
      <c r="Z457" s="4"/>
      <c r="AA457" s="4"/>
      <c r="AB457" s="4"/>
      <c r="AC457" s="231"/>
      <c r="AD457" s="12" t="s">
        <v>267</v>
      </c>
      <c r="AE457" s="4">
        <v>0</v>
      </c>
      <c r="AF457">
        <v>1</v>
      </c>
    </row>
    <row r="458" spans="1:33" ht="43.5" customHeight="1">
      <c r="A458" s="147">
        <v>7</v>
      </c>
      <c r="B458" s="143" t="s">
        <v>697</v>
      </c>
      <c r="C458" s="143"/>
      <c r="D458" s="35"/>
      <c r="E458" s="35"/>
      <c r="F458" s="35"/>
      <c r="G458" s="35"/>
      <c r="H458" s="35"/>
      <c r="I458" s="35"/>
      <c r="J458" s="35"/>
      <c r="K458" s="35"/>
      <c r="L458" s="35"/>
      <c r="M458" s="35"/>
      <c r="N458" s="35"/>
      <c r="O458" s="35"/>
      <c r="P458" s="4"/>
      <c r="Q458" s="4"/>
      <c r="R458" s="4"/>
      <c r="S458" s="217"/>
      <c r="T458" s="4"/>
      <c r="U458" s="4"/>
      <c r="V458" s="4"/>
      <c r="W458" s="4"/>
      <c r="X458" s="4"/>
      <c r="Y458" s="217"/>
      <c r="Z458" s="4"/>
      <c r="AA458" s="4"/>
      <c r="AB458" s="4"/>
      <c r="AC458" s="231"/>
      <c r="AD458" s="12" t="s">
        <v>265</v>
      </c>
      <c r="AE458" s="4">
        <v>0</v>
      </c>
      <c r="AF458">
        <v>1</v>
      </c>
    </row>
    <row r="459" spans="1:33" ht="42.75" customHeight="1">
      <c r="A459" s="147">
        <v>9</v>
      </c>
      <c r="B459" s="143" t="s">
        <v>698</v>
      </c>
      <c r="C459" s="143"/>
      <c r="D459" s="35"/>
      <c r="E459" s="35"/>
      <c r="F459" s="35"/>
      <c r="G459" s="35"/>
      <c r="H459" s="35"/>
      <c r="I459" s="35"/>
      <c r="J459" s="35"/>
      <c r="K459" s="35"/>
      <c r="L459" s="35"/>
      <c r="M459" s="35"/>
      <c r="N459" s="35"/>
      <c r="O459" s="35"/>
      <c r="P459" s="4"/>
      <c r="Q459" s="4"/>
      <c r="R459" s="4"/>
      <c r="S459" s="217"/>
      <c r="T459" s="4"/>
      <c r="U459" s="4"/>
      <c r="V459" s="4"/>
      <c r="W459" s="4"/>
      <c r="X459" s="4"/>
      <c r="Y459" s="217"/>
      <c r="Z459" s="4"/>
      <c r="AA459" s="4"/>
      <c r="AB459" s="4"/>
      <c r="AC459" s="231"/>
      <c r="AD459" s="12" t="s">
        <v>266</v>
      </c>
      <c r="AE459" s="4">
        <v>0</v>
      </c>
      <c r="AF459">
        <v>1</v>
      </c>
    </row>
    <row r="460" spans="1:33" ht="42.75" customHeight="1">
      <c r="A460" s="147">
        <v>10</v>
      </c>
      <c r="B460" s="143" t="s">
        <v>699</v>
      </c>
      <c r="C460" s="143"/>
      <c r="D460" s="35"/>
      <c r="E460" s="35"/>
      <c r="F460" s="35"/>
      <c r="G460" s="35"/>
      <c r="H460" s="35"/>
      <c r="I460" s="35"/>
      <c r="J460" s="35"/>
      <c r="K460" s="35"/>
      <c r="L460" s="35"/>
      <c r="M460" s="35"/>
      <c r="N460" s="35"/>
      <c r="O460" s="35"/>
      <c r="P460" s="4"/>
      <c r="Q460" s="4"/>
      <c r="R460" s="4"/>
      <c r="S460" s="217"/>
      <c r="T460" s="4"/>
      <c r="U460" s="4"/>
      <c r="V460" s="4"/>
      <c r="W460" s="4"/>
      <c r="X460" s="4"/>
      <c r="Y460" s="217"/>
      <c r="Z460" s="4"/>
      <c r="AA460" s="4"/>
      <c r="AB460" s="4"/>
      <c r="AC460" s="231"/>
      <c r="AD460" s="12" t="s">
        <v>719</v>
      </c>
      <c r="AE460" s="4"/>
      <c r="AF460">
        <v>1</v>
      </c>
    </row>
    <row r="461" spans="1:33" ht="54">
      <c r="A461" s="147">
        <v>11</v>
      </c>
      <c r="B461" s="143" t="s">
        <v>700</v>
      </c>
      <c r="C461" s="143"/>
      <c r="D461" s="35"/>
      <c r="E461" s="35"/>
      <c r="F461" s="35"/>
      <c r="G461" s="35"/>
      <c r="H461" s="35"/>
      <c r="I461" s="35"/>
      <c r="J461" s="35"/>
      <c r="K461" s="35"/>
      <c r="L461" s="35"/>
      <c r="M461" s="35"/>
      <c r="N461" s="35"/>
      <c r="O461" s="35"/>
      <c r="P461" s="4"/>
      <c r="Q461" s="4"/>
      <c r="R461" s="4"/>
      <c r="S461" s="217"/>
      <c r="T461" s="4"/>
      <c r="U461" s="4"/>
      <c r="V461" s="4"/>
      <c r="W461" s="4"/>
      <c r="X461" s="4"/>
      <c r="Y461" s="217"/>
      <c r="Z461" s="4"/>
      <c r="AA461" s="4"/>
      <c r="AB461" s="4"/>
      <c r="AC461" s="231"/>
      <c r="AD461" s="12" t="s">
        <v>262</v>
      </c>
      <c r="AE461" s="4">
        <v>0</v>
      </c>
      <c r="AF461">
        <v>1</v>
      </c>
    </row>
    <row r="462" spans="1:33">
      <c r="A462" s="140" t="s">
        <v>34</v>
      </c>
      <c r="B462" s="132" t="s">
        <v>477</v>
      </c>
      <c r="C462" s="132"/>
      <c r="D462" s="35">
        <v>0</v>
      </c>
      <c r="E462" s="35">
        <v>0</v>
      </c>
      <c r="F462" s="35">
        <v>0</v>
      </c>
      <c r="G462" s="35"/>
      <c r="H462" s="35"/>
      <c r="I462" s="35"/>
      <c r="J462" s="35"/>
      <c r="K462" s="35"/>
      <c r="L462" s="35"/>
      <c r="M462" s="35"/>
      <c r="N462" s="35"/>
      <c r="O462" s="35"/>
      <c r="P462" s="4"/>
      <c r="Q462" s="4"/>
      <c r="R462" s="4"/>
      <c r="S462" s="217"/>
      <c r="T462" s="4"/>
      <c r="U462" s="4"/>
      <c r="V462" s="4"/>
      <c r="W462" s="4"/>
      <c r="X462" s="4"/>
      <c r="Y462" s="217"/>
      <c r="Z462" s="4"/>
      <c r="AA462" s="4"/>
      <c r="AB462" s="4"/>
      <c r="AC462" s="231"/>
      <c r="AD462" s="12"/>
      <c r="AE462" s="4"/>
      <c r="AF462">
        <v>3</v>
      </c>
      <c r="AG462">
        <v>0</v>
      </c>
    </row>
    <row r="463" spans="1:33">
      <c r="A463" s="145" t="s">
        <v>52</v>
      </c>
      <c r="B463" s="167" t="s">
        <v>32</v>
      </c>
      <c r="C463" s="167"/>
      <c r="D463" s="35">
        <v>0</v>
      </c>
      <c r="E463" s="35">
        <v>0</v>
      </c>
      <c r="F463" s="35">
        <v>0</v>
      </c>
      <c r="G463" s="35"/>
      <c r="H463" s="35"/>
      <c r="I463" s="35"/>
      <c r="J463" s="35"/>
      <c r="K463" s="35"/>
      <c r="L463" s="35"/>
      <c r="M463" s="35"/>
      <c r="N463" s="35"/>
      <c r="O463" s="35"/>
      <c r="P463" s="4"/>
      <c r="Q463" s="4"/>
      <c r="R463" s="4"/>
      <c r="S463" s="217"/>
      <c r="T463" s="4"/>
      <c r="U463" s="4"/>
      <c r="V463" s="4"/>
      <c r="W463" s="4"/>
      <c r="X463" s="4"/>
      <c r="Y463" s="217"/>
      <c r="Z463" s="4"/>
      <c r="AA463" s="4"/>
      <c r="AB463" s="4"/>
      <c r="AC463" s="231"/>
      <c r="AD463" s="12"/>
      <c r="AE463" s="4"/>
      <c r="AF463">
        <v>2</v>
      </c>
      <c r="AG463">
        <v>0</v>
      </c>
    </row>
    <row r="464" spans="1:33" ht="54">
      <c r="A464" s="147">
        <v>1</v>
      </c>
      <c r="B464" s="180" t="s">
        <v>237</v>
      </c>
      <c r="C464" s="180"/>
      <c r="D464" s="35"/>
      <c r="E464" s="35"/>
      <c r="F464" s="35"/>
      <c r="G464" s="35"/>
      <c r="H464" s="35"/>
      <c r="I464" s="35"/>
      <c r="J464" s="35"/>
      <c r="K464" s="35"/>
      <c r="L464" s="35"/>
      <c r="M464" s="35"/>
      <c r="N464" s="35"/>
      <c r="O464" s="35"/>
      <c r="P464" s="4"/>
      <c r="Q464" s="4"/>
      <c r="R464" s="4"/>
      <c r="S464" s="217"/>
      <c r="T464" s="4"/>
      <c r="U464" s="4"/>
      <c r="V464" s="4"/>
      <c r="W464" s="4"/>
      <c r="X464" s="4"/>
      <c r="Y464" s="217"/>
      <c r="Z464" s="4"/>
      <c r="AA464" s="4"/>
      <c r="AB464" s="4"/>
      <c r="AC464" s="231"/>
      <c r="AD464" s="12" t="s">
        <v>259</v>
      </c>
      <c r="AE464" s="4"/>
      <c r="AF464">
        <v>1</v>
      </c>
    </row>
    <row r="465" spans="1:33">
      <c r="A465" s="147">
        <v>2</v>
      </c>
      <c r="B465" s="143" t="s">
        <v>238</v>
      </c>
      <c r="C465" s="143"/>
      <c r="D465" s="35"/>
      <c r="E465" s="35"/>
      <c r="F465" s="35"/>
      <c r="G465" s="35"/>
      <c r="H465" s="35"/>
      <c r="I465" s="35"/>
      <c r="J465" s="35"/>
      <c r="K465" s="35"/>
      <c r="L465" s="35"/>
      <c r="M465" s="35"/>
      <c r="N465" s="35"/>
      <c r="O465" s="35"/>
      <c r="P465" s="4"/>
      <c r="Q465" s="4"/>
      <c r="R465" s="4"/>
      <c r="S465" s="217"/>
      <c r="T465" s="4"/>
      <c r="U465" s="4"/>
      <c r="V465" s="4"/>
      <c r="W465" s="4"/>
      <c r="X465" s="4"/>
      <c r="Y465" s="217"/>
      <c r="Z465" s="4"/>
      <c r="AA465" s="4"/>
      <c r="AB465" s="4"/>
      <c r="AC465" s="231"/>
      <c r="AD465" s="12" t="s">
        <v>282</v>
      </c>
      <c r="AE465" s="4"/>
      <c r="AF465">
        <v>1</v>
      </c>
    </row>
    <row r="466" spans="1:33">
      <c r="A466" s="145" t="s">
        <v>46</v>
      </c>
      <c r="B466" s="167" t="s">
        <v>33</v>
      </c>
      <c r="C466" s="167"/>
      <c r="D466" s="35">
        <v>0</v>
      </c>
      <c r="E466" s="35">
        <v>0</v>
      </c>
      <c r="F466" s="35">
        <v>0</v>
      </c>
      <c r="G466" s="35"/>
      <c r="H466" s="35"/>
      <c r="I466" s="35"/>
      <c r="J466" s="35"/>
      <c r="K466" s="35"/>
      <c r="L466" s="35"/>
      <c r="M466" s="35"/>
      <c r="N466" s="35"/>
      <c r="O466" s="35"/>
      <c r="P466" s="4"/>
      <c r="Q466" s="4"/>
      <c r="R466" s="4"/>
      <c r="S466" s="217"/>
      <c r="T466" s="4"/>
      <c r="U466" s="4"/>
      <c r="V466" s="4"/>
      <c r="W466" s="4"/>
      <c r="X466" s="4"/>
      <c r="Y466" s="217"/>
      <c r="Z466" s="4"/>
      <c r="AA466" s="4"/>
      <c r="AB466" s="4"/>
      <c r="AC466" s="231"/>
      <c r="AD466" s="12"/>
      <c r="AE466" s="4"/>
      <c r="AF466">
        <v>1</v>
      </c>
      <c r="AG466">
        <v>0</v>
      </c>
    </row>
    <row r="467" spans="1:33" ht="54">
      <c r="A467" s="147"/>
      <c r="B467" s="143" t="s">
        <v>701</v>
      </c>
      <c r="C467" s="143"/>
      <c r="D467" s="35"/>
      <c r="E467" s="35"/>
      <c r="F467" s="35"/>
      <c r="G467" s="35"/>
      <c r="H467" s="35"/>
      <c r="I467" s="35"/>
      <c r="J467" s="35"/>
      <c r="K467" s="35"/>
      <c r="L467" s="35"/>
      <c r="M467" s="35"/>
      <c r="N467" s="35"/>
      <c r="O467" s="35"/>
      <c r="P467" s="4"/>
      <c r="Q467" s="4"/>
      <c r="R467" s="4"/>
      <c r="S467" s="217"/>
      <c r="T467" s="4"/>
      <c r="U467" s="4"/>
      <c r="V467" s="4"/>
      <c r="W467" s="4"/>
      <c r="X467" s="4"/>
      <c r="Y467" s="217"/>
      <c r="Z467" s="4"/>
      <c r="AA467" s="4"/>
      <c r="AB467" s="4"/>
      <c r="AC467" s="231"/>
      <c r="AD467" s="12" t="s">
        <v>259</v>
      </c>
      <c r="AE467" s="4">
        <v>0</v>
      </c>
      <c r="AF467">
        <v>1</v>
      </c>
    </row>
    <row r="468" spans="1:33">
      <c r="A468" s="131" t="s">
        <v>36</v>
      </c>
      <c r="B468" s="176" t="s">
        <v>478</v>
      </c>
      <c r="C468" s="176"/>
      <c r="D468" s="35">
        <v>0</v>
      </c>
      <c r="E468" s="35">
        <v>0</v>
      </c>
      <c r="F468" s="35">
        <v>0</v>
      </c>
      <c r="G468" s="35"/>
      <c r="H468" s="35"/>
      <c r="I468" s="35"/>
      <c r="J468" s="35"/>
      <c r="K468" s="35"/>
      <c r="L468" s="35"/>
      <c r="M468" s="35"/>
      <c r="N468" s="35"/>
      <c r="O468" s="35"/>
      <c r="P468" s="4"/>
      <c r="Q468" s="4"/>
      <c r="R468" s="4"/>
      <c r="S468" s="217"/>
      <c r="T468" s="4"/>
      <c r="U468" s="4"/>
      <c r="V468" s="4"/>
      <c r="W468" s="4"/>
      <c r="X468" s="4"/>
      <c r="Y468" s="217"/>
      <c r="Z468" s="4"/>
      <c r="AA468" s="4"/>
      <c r="AB468" s="4"/>
      <c r="AC468" s="231"/>
      <c r="AD468" s="12"/>
      <c r="AE468" s="4"/>
      <c r="AF468">
        <v>4</v>
      </c>
      <c r="AG468">
        <v>0</v>
      </c>
    </row>
    <row r="469" spans="1:33">
      <c r="A469" s="145" t="s">
        <v>46</v>
      </c>
      <c r="B469" s="167" t="s">
        <v>33</v>
      </c>
      <c r="C469" s="167"/>
      <c r="D469" s="35">
        <v>0</v>
      </c>
      <c r="E469" s="35">
        <v>0</v>
      </c>
      <c r="F469" s="35">
        <v>0</v>
      </c>
      <c r="G469" s="35"/>
      <c r="H469" s="35"/>
      <c r="I469" s="35"/>
      <c r="J469" s="35"/>
      <c r="K469" s="35"/>
      <c r="L469" s="35"/>
      <c r="M469" s="35"/>
      <c r="N469" s="35"/>
      <c r="O469" s="35"/>
      <c r="P469" s="4"/>
      <c r="Q469" s="4"/>
      <c r="R469" s="4"/>
      <c r="S469" s="217"/>
      <c r="T469" s="4"/>
      <c r="U469" s="4"/>
      <c r="V469" s="4"/>
      <c r="W469" s="4"/>
      <c r="X469" s="4"/>
      <c r="Y469" s="217"/>
      <c r="Z469" s="4"/>
      <c r="AA469" s="4"/>
      <c r="AB469" s="4"/>
      <c r="AC469" s="231"/>
      <c r="AD469" s="12"/>
      <c r="AE469" s="4"/>
      <c r="AF469">
        <v>4</v>
      </c>
      <c r="AG469">
        <v>0</v>
      </c>
    </row>
    <row r="470" spans="1:33" ht="54">
      <c r="A470" s="147">
        <v>1</v>
      </c>
      <c r="B470" s="162" t="s">
        <v>241</v>
      </c>
      <c r="C470" s="227">
        <f t="shared" ref="C470:C473" si="348">D470+J470</f>
        <v>0</v>
      </c>
      <c r="D470" s="35">
        <v>0</v>
      </c>
      <c r="E470" s="35"/>
      <c r="F470" s="35"/>
      <c r="G470" s="35"/>
      <c r="H470" s="35"/>
      <c r="I470" s="35"/>
      <c r="J470" s="35"/>
      <c r="K470" s="35"/>
      <c r="L470" s="35"/>
      <c r="M470" s="35"/>
      <c r="N470" s="35"/>
      <c r="O470" s="35"/>
      <c r="P470" s="4"/>
      <c r="Q470" s="4"/>
      <c r="R470" s="4"/>
      <c r="S470" s="217"/>
      <c r="T470" s="4"/>
      <c r="U470" s="4"/>
      <c r="V470" s="4"/>
      <c r="W470" s="4"/>
      <c r="X470" s="4"/>
      <c r="Y470" s="217"/>
      <c r="Z470" s="4"/>
      <c r="AA470" s="4"/>
      <c r="AB470" s="4"/>
      <c r="AC470" s="231"/>
      <c r="AD470" s="12" t="s">
        <v>259</v>
      </c>
      <c r="AE470" s="4"/>
      <c r="AF470">
        <v>1</v>
      </c>
    </row>
    <row r="471" spans="1:33" ht="46.5" customHeight="1">
      <c r="A471" s="147">
        <v>2</v>
      </c>
      <c r="B471" s="163" t="s">
        <v>702</v>
      </c>
      <c r="C471" s="227">
        <f t="shared" si="348"/>
        <v>0</v>
      </c>
      <c r="D471" s="35">
        <v>0</v>
      </c>
      <c r="E471" s="35"/>
      <c r="F471" s="35"/>
      <c r="G471" s="35"/>
      <c r="H471" s="35"/>
      <c r="I471" s="35"/>
      <c r="J471" s="35"/>
      <c r="K471" s="35"/>
      <c r="L471" s="35"/>
      <c r="M471" s="35"/>
      <c r="N471" s="35"/>
      <c r="O471" s="35"/>
      <c r="P471" s="4"/>
      <c r="Q471" s="4"/>
      <c r="R471" s="4"/>
      <c r="S471" s="217"/>
      <c r="T471" s="4"/>
      <c r="U471" s="4"/>
      <c r="V471" s="4"/>
      <c r="W471" s="4"/>
      <c r="X471" s="4"/>
      <c r="Y471" s="217"/>
      <c r="Z471" s="4"/>
      <c r="AA471" s="4"/>
      <c r="AB471" s="4"/>
      <c r="AC471" s="231"/>
      <c r="AD471" s="12" t="s">
        <v>264</v>
      </c>
      <c r="AE471" s="4"/>
      <c r="AF471">
        <v>1</v>
      </c>
    </row>
    <row r="472" spans="1:33" ht="50.25" customHeight="1">
      <c r="A472" s="147">
        <v>3</v>
      </c>
      <c r="B472" s="163" t="s">
        <v>703</v>
      </c>
      <c r="C472" s="227">
        <f t="shared" si="348"/>
        <v>0</v>
      </c>
      <c r="D472" s="35">
        <v>0</v>
      </c>
      <c r="E472" s="35"/>
      <c r="F472" s="35"/>
      <c r="G472" s="35"/>
      <c r="H472" s="35"/>
      <c r="I472" s="35"/>
      <c r="J472" s="35"/>
      <c r="K472" s="35"/>
      <c r="L472" s="35"/>
      <c r="M472" s="35"/>
      <c r="N472" s="35"/>
      <c r="O472" s="35"/>
      <c r="P472" s="4"/>
      <c r="Q472" s="4"/>
      <c r="R472" s="4"/>
      <c r="S472" s="217"/>
      <c r="T472" s="4"/>
      <c r="U472" s="4"/>
      <c r="V472" s="4"/>
      <c r="W472" s="4"/>
      <c r="X472" s="4"/>
      <c r="Y472" s="217"/>
      <c r="Z472" s="4"/>
      <c r="AA472" s="4"/>
      <c r="AB472" s="4"/>
      <c r="AC472" s="231"/>
      <c r="AD472" s="12" t="s">
        <v>264</v>
      </c>
      <c r="AE472" s="4"/>
      <c r="AF472">
        <v>1</v>
      </c>
    </row>
    <row r="473" spans="1:33" ht="62.25" customHeight="1">
      <c r="A473" s="147">
        <v>4</v>
      </c>
      <c r="B473" s="163" t="s">
        <v>704</v>
      </c>
      <c r="C473" s="227">
        <f t="shared" si="348"/>
        <v>0</v>
      </c>
      <c r="D473" s="35">
        <v>0</v>
      </c>
      <c r="E473" s="35"/>
      <c r="F473" s="35"/>
      <c r="G473" s="35"/>
      <c r="H473" s="35"/>
      <c r="I473" s="35"/>
      <c r="J473" s="35"/>
      <c r="K473" s="35"/>
      <c r="L473" s="35"/>
      <c r="M473" s="35"/>
      <c r="N473" s="35"/>
      <c r="O473" s="35"/>
      <c r="P473" s="4"/>
      <c r="Q473" s="4"/>
      <c r="R473" s="4"/>
      <c r="S473" s="217"/>
      <c r="T473" s="4"/>
      <c r="U473" s="4"/>
      <c r="V473" s="4"/>
      <c r="W473" s="4"/>
      <c r="X473" s="4"/>
      <c r="Y473" s="217"/>
      <c r="Z473" s="4"/>
      <c r="AA473" s="4"/>
      <c r="AB473" s="4"/>
      <c r="AC473" s="231"/>
      <c r="AD473" s="12" t="s">
        <v>264</v>
      </c>
      <c r="AE473" s="4"/>
      <c r="AF473">
        <v>1</v>
      </c>
    </row>
    <row r="474" spans="1:33">
      <c r="A474" s="134" t="s">
        <v>705</v>
      </c>
      <c r="B474" s="135" t="s">
        <v>244</v>
      </c>
      <c r="C474" s="34">
        <f t="shared" ref="C474" si="349">C475</f>
        <v>101531.5</v>
      </c>
      <c r="D474" s="34">
        <f>D475</f>
        <v>15968.5</v>
      </c>
      <c r="E474" s="34">
        <f t="shared" ref="E474:U474" si="350">E475</f>
        <v>1654</v>
      </c>
      <c r="F474" s="34">
        <f t="shared" si="350"/>
        <v>14314.5</v>
      </c>
      <c r="G474" s="34">
        <f t="shared" si="350"/>
        <v>0</v>
      </c>
      <c r="H474" s="34">
        <f t="shared" si="350"/>
        <v>0</v>
      </c>
      <c r="I474" s="34">
        <f t="shared" si="350"/>
        <v>85563</v>
      </c>
      <c r="J474" s="34">
        <f t="shared" si="350"/>
        <v>85563</v>
      </c>
      <c r="K474" s="34">
        <f t="shared" si="350"/>
        <v>0</v>
      </c>
      <c r="L474" s="34">
        <f t="shared" si="350"/>
        <v>22657</v>
      </c>
      <c r="M474" s="34">
        <f t="shared" si="350"/>
        <v>17053</v>
      </c>
      <c r="N474" s="34">
        <f t="shared" si="350"/>
        <v>45853</v>
      </c>
      <c r="O474" s="34">
        <f t="shared" si="350"/>
        <v>0</v>
      </c>
      <c r="P474" s="34">
        <f t="shared" si="350"/>
        <v>40905</v>
      </c>
      <c r="Q474" s="34">
        <f t="shared" si="350"/>
        <v>2427</v>
      </c>
      <c r="R474" s="34">
        <f t="shared" si="350"/>
        <v>1229</v>
      </c>
      <c r="S474" s="34">
        <f t="shared" si="350"/>
        <v>1198</v>
      </c>
      <c r="T474" s="34">
        <f t="shared" si="350"/>
        <v>0</v>
      </c>
      <c r="U474" s="34">
        <f t="shared" si="350"/>
        <v>0</v>
      </c>
      <c r="V474" s="34">
        <f t="shared" ref="V474:W474" si="351">V475</f>
        <v>38478</v>
      </c>
      <c r="W474" s="34">
        <f t="shared" si="351"/>
        <v>38478</v>
      </c>
      <c r="X474" s="34">
        <f t="shared" ref="X474" si="352">X475</f>
        <v>0</v>
      </c>
      <c r="Y474" s="34">
        <f t="shared" ref="Y474" si="353">Y475</f>
        <v>10682</v>
      </c>
      <c r="Z474" s="34">
        <f t="shared" ref="Z474" si="354">Z475</f>
        <v>9751</v>
      </c>
      <c r="AA474" s="34">
        <f t="shared" ref="AA474" si="355">AA475</f>
        <v>18045</v>
      </c>
      <c r="AB474" s="34"/>
      <c r="AC474" s="231">
        <f t="shared" si="345"/>
        <v>40.287989441700361</v>
      </c>
      <c r="AD474" s="12"/>
      <c r="AE474" s="4"/>
      <c r="AF474">
        <v>3</v>
      </c>
      <c r="AG474">
        <v>3</v>
      </c>
    </row>
    <row r="475" spans="1:33">
      <c r="A475" s="140" t="s">
        <v>38</v>
      </c>
      <c r="B475" s="141" t="s">
        <v>29</v>
      </c>
      <c r="C475" s="34">
        <f t="shared" ref="C475" si="356">C476+C479+C482</f>
        <v>101531.5</v>
      </c>
      <c r="D475" s="34">
        <f>D476+D479+D482</f>
        <v>15968.5</v>
      </c>
      <c r="E475" s="34">
        <f t="shared" ref="E475" si="357">E476+E479+E482</f>
        <v>1654</v>
      </c>
      <c r="F475" s="34">
        <f t="shared" ref="F475:U475" si="358">F476+F479+F482</f>
        <v>14314.5</v>
      </c>
      <c r="G475" s="34">
        <f t="shared" si="358"/>
        <v>0</v>
      </c>
      <c r="H475" s="34">
        <f t="shared" si="358"/>
        <v>0</v>
      </c>
      <c r="I475" s="34">
        <f t="shared" si="358"/>
        <v>85563</v>
      </c>
      <c r="J475" s="34">
        <f t="shared" si="358"/>
        <v>85563</v>
      </c>
      <c r="K475" s="34">
        <f t="shared" si="358"/>
        <v>0</v>
      </c>
      <c r="L475" s="34">
        <f t="shared" si="358"/>
        <v>22657</v>
      </c>
      <c r="M475" s="34">
        <f t="shared" si="358"/>
        <v>17053</v>
      </c>
      <c r="N475" s="34">
        <f t="shared" si="358"/>
        <v>45853</v>
      </c>
      <c r="O475" s="34">
        <f t="shared" si="358"/>
        <v>0</v>
      </c>
      <c r="P475" s="34">
        <f t="shared" si="358"/>
        <v>40905</v>
      </c>
      <c r="Q475" s="34">
        <f t="shared" si="358"/>
        <v>2427</v>
      </c>
      <c r="R475" s="34">
        <f t="shared" si="358"/>
        <v>1229</v>
      </c>
      <c r="S475" s="34">
        <f t="shared" si="358"/>
        <v>1198</v>
      </c>
      <c r="T475" s="34">
        <f t="shared" si="358"/>
        <v>0</v>
      </c>
      <c r="U475" s="34">
        <f t="shared" si="358"/>
        <v>0</v>
      </c>
      <c r="V475" s="34">
        <f t="shared" ref="V475:W475" si="359">V476+V479+V482</f>
        <v>38478</v>
      </c>
      <c r="W475" s="34">
        <f t="shared" si="359"/>
        <v>38478</v>
      </c>
      <c r="X475" s="34">
        <f t="shared" ref="X475" si="360">X476+X479+X482</f>
        <v>0</v>
      </c>
      <c r="Y475" s="34">
        <f t="shared" ref="Y475" si="361">Y476+Y479+Y482</f>
        <v>10682</v>
      </c>
      <c r="Z475" s="34">
        <f t="shared" ref="Z475" si="362">Z476+Z479+Z482</f>
        <v>9751</v>
      </c>
      <c r="AA475" s="34">
        <f t="shared" ref="AA475" si="363">AA476+AA479+AA482</f>
        <v>18045</v>
      </c>
      <c r="AB475" s="34"/>
      <c r="AC475" s="231">
        <f t="shared" si="345"/>
        <v>40.287989441700361</v>
      </c>
      <c r="AD475" s="12"/>
      <c r="AE475" s="4"/>
      <c r="AF475">
        <v>3</v>
      </c>
      <c r="AG475">
        <v>3</v>
      </c>
    </row>
    <row r="476" spans="1:33">
      <c r="A476" s="140" t="s">
        <v>30</v>
      </c>
      <c r="B476" s="132" t="s">
        <v>476</v>
      </c>
      <c r="C476" s="34">
        <f t="shared" ref="C476:C477" si="364">C477</f>
        <v>1548</v>
      </c>
      <c r="D476" s="34">
        <f>D477</f>
        <v>1548</v>
      </c>
      <c r="E476" s="34">
        <f t="shared" ref="E476:X477" si="365">E477</f>
        <v>1548</v>
      </c>
      <c r="F476" s="34">
        <f t="shared" si="365"/>
        <v>0</v>
      </c>
      <c r="G476" s="34">
        <f t="shared" si="365"/>
        <v>0</v>
      </c>
      <c r="H476" s="34">
        <f t="shared" si="365"/>
        <v>0</v>
      </c>
      <c r="I476" s="34">
        <f t="shared" si="365"/>
        <v>0</v>
      </c>
      <c r="J476" s="34">
        <f t="shared" si="365"/>
        <v>0</v>
      </c>
      <c r="K476" s="34">
        <f t="shared" si="365"/>
        <v>0</v>
      </c>
      <c r="L476" s="34">
        <f t="shared" si="365"/>
        <v>0</v>
      </c>
      <c r="M476" s="34">
        <f t="shared" si="365"/>
        <v>0</v>
      </c>
      <c r="N476" s="34">
        <f t="shared" si="365"/>
        <v>0</v>
      </c>
      <c r="O476" s="34">
        <f t="shared" si="365"/>
        <v>0</v>
      </c>
      <c r="P476" s="34">
        <f t="shared" si="365"/>
        <v>1229</v>
      </c>
      <c r="Q476" s="34">
        <f t="shared" si="365"/>
        <v>1229</v>
      </c>
      <c r="R476" s="34">
        <f t="shared" si="365"/>
        <v>1229</v>
      </c>
      <c r="S476" s="34">
        <f t="shared" si="365"/>
        <v>0</v>
      </c>
      <c r="T476" s="34">
        <f t="shared" si="365"/>
        <v>0</v>
      </c>
      <c r="U476" s="34">
        <f t="shared" si="365"/>
        <v>0</v>
      </c>
      <c r="V476" s="34"/>
      <c r="W476" s="34"/>
      <c r="X476" s="34">
        <f t="shared" si="365"/>
        <v>0</v>
      </c>
      <c r="Y476" s="34"/>
      <c r="Z476" s="34"/>
      <c r="AA476" s="34"/>
      <c r="AB476" s="34"/>
      <c r="AC476" s="231">
        <f t="shared" si="345"/>
        <v>79.392764857881133</v>
      </c>
      <c r="AD476" s="12"/>
      <c r="AE476" s="4"/>
      <c r="AF476">
        <v>1</v>
      </c>
      <c r="AG476">
        <v>1</v>
      </c>
    </row>
    <row r="477" spans="1:33">
      <c r="A477" s="145" t="s">
        <v>46</v>
      </c>
      <c r="B477" s="167" t="s">
        <v>33</v>
      </c>
      <c r="C477" s="38">
        <f t="shared" si="364"/>
        <v>1548</v>
      </c>
      <c r="D477" s="38">
        <f>D478</f>
        <v>1548</v>
      </c>
      <c r="E477" s="38">
        <f t="shared" si="365"/>
        <v>1548</v>
      </c>
      <c r="F477" s="38">
        <f t="shared" si="365"/>
        <v>0</v>
      </c>
      <c r="G477" s="38">
        <f t="shared" si="365"/>
        <v>0</v>
      </c>
      <c r="H477" s="38">
        <f t="shared" si="365"/>
        <v>0</v>
      </c>
      <c r="I477" s="38">
        <f t="shared" si="365"/>
        <v>0</v>
      </c>
      <c r="J477" s="38">
        <f t="shared" si="365"/>
        <v>0</v>
      </c>
      <c r="K477" s="38">
        <f t="shared" si="365"/>
        <v>0</v>
      </c>
      <c r="L477" s="38">
        <f t="shared" si="365"/>
        <v>0</v>
      </c>
      <c r="M477" s="38">
        <f t="shared" si="365"/>
        <v>0</v>
      </c>
      <c r="N477" s="38">
        <f t="shared" si="365"/>
        <v>0</v>
      </c>
      <c r="O477" s="38">
        <f t="shared" si="365"/>
        <v>0</v>
      </c>
      <c r="P477" s="38">
        <f t="shared" si="365"/>
        <v>1229</v>
      </c>
      <c r="Q477" s="38">
        <f t="shared" si="365"/>
        <v>1229</v>
      </c>
      <c r="R477" s="38">
        <f t="shared" si="365"/>
        <v>1229</v>
      </c>
      <c r="S477" s="38">
        <f t="shared" si="365"/>
        <v>0</v>
      </c>
      <c r="T477" s="38">
        <f t="shared" si="365"/>
        <v>0</v>
      </c>
      <c r="U477" s="38">
        <f t="shared" si="365"/>
        <v>0</v>
      </c>
      <c r="V477" s="38"/>
      <c r="W477" s="38"/>
      <c r="X477" s="38">
        <f t="shared" si="365"/>
        <v>0</v>
      </c>
      <c r="Y477" s="38"/>
      <c r="Z477" s="38"/>
      <c r="AA477" s="38"/>
      <c r="AB477" s="38"/>
      <c r="AC477" s="231">
        <f t="shared" si="345"/>
        <v>79.392764857881133</v>
      </c>
      <c r="AD477" s="12"/>
      <c r="AE477" s="4"/>
      <c r="AF477">
        <v>1</v>
      </c>
      <c r="AG477">
        <v>1</v>
      </c>
    </row>
    <row r="478" spans="1:33" ht="54">
      <c r="A478" s="147"/>
      <c r="B478" s="143" t="s">
        <v>706</v>
      </c>
      <c r="C478" s="227">
        <f t="shared" ref="C478" si="366">D478+J478</f>
        <v>1548</v>
      </c>
      <c r="D478" s="35">
        <f>SUM(E478:H478)</f>
        <v>1548</v>
      </c>
      <c r="E478" s="35">
        <v>1548</v>
      </c>
      <c r="F478" s="35"/>
      <c r="G478" s="35"/>
      <c r="H478" s="35"/>
      <c r="I478" s="35">
        <f>J478+O478</f>
        <v>0</v>
      </c>
      <c r="J478" s="35"/>
      <c r="K478" s="35"/>
      <c r="L478" s="35"/>
      <c r="M478" s="35"/>
      <c r="N478" s="35"/>
      <c r="O478" s="35"/>
      <c r="P478" s="35">
        <f>Q478+V478</f>
        <v>1229</v>
      </c>
      <c r="Q478" s="35">
        <f>SUM(R478:U478)</f>
        <v>1229</v>
      </c>
      <c r="R478" s="262">
        <v>1229</v>
      </c>
      <c r="S478" s="217"/>
      <c r="T478" s="4"/>
      <c r="U478" s="4"/>
      <c r="V478" s="4"/>
      <c r="W478" s="4"/>
      <c r="X478" s="4"/>
      <c r="Y478" s="217"/>
      <c r="Z478" s="4"/>
      <c r="AA478" s="4"/>
      <c r="AB478" s="4"/>
      <c r="AC478" s="231">
        <f t="shared" si="345"/>
        <v>79.392764857881133</v>
      </c>
      <c r="AD478" s="12" t="s">
        <v>259</v>
      </c>
      <c r="AE478" s="12" t="s">
        <v>713</v>
      </c>
      <c r="AF478">
        <v>1</v>
      </c>
      <c r="AG478">
        <v>1</v>
      </c>
    </row>
    <row r="479" spans="1:33">
      <c r="A479" s="131" t="s">
        <v>34</v>
      </c>
      <c r="B479" s="176" t="s">
        <v>477</v>
      </c>
      <c r="C479" s="34">
        <f t="shared" ref="C479:C480" si="367">C480</f>
        <v>106</v>
      </c>
      <c r="D479" s="34">
        <f>D480</f>
        <v>106</v>
      </c>
      <c r="E479" s="34">
        <f t="shared" ref="E479:X480" si="368">E480</f>
        <v>106</v>
      </c>
      <c r="F479" s="34">
        <f t="shared" si="368"/>
        <v>0</v>
      </c>
      <c r="G479" s="34">
        <f t="shared" si="368"/>
        <v>0</v>
      </c>
      <c r="H479" s="34">
        <f t="shared" si="368"/>
        <v>0</v>
      </c>
      <c r="I479" s="34"/>
      <c r="J479" s="34">
        <f t="shared" si="368"/>
        <v>0</v>
      </c>
      <c r="K479" s="34">
        <f t="shared" si="368"/>
        <v>0</v>
      </c>
      <c r="L479" s="34">
        <f t="shared" si="368"/>
        <v>0</v>
      </c>
      <c r="M479" s="34">
        <f t="shared" si="368"/>
        <v>0</v>
      </c>
      <c r="N479" s="34">
        <f t="shared" si="368"/>
        <v>0</v>
      </c>
      <c r="O479" s="34"/>
      <c r="P479" s="34">
        <f t="shared" si="368"/>
        <v>0</v>
      </c>
      <c r="Q479" s="34"/>
      <c r="R479" s="34">
        <f t="shared" si="368"/>
        <v>0</v>
      </c>
      <c r="S479" s="34">
        <f t="shared" si="368"/>
        <v>0</v>
      </c>
      <c r="T479" s="34">
        <f t="shared" si="368"/>
        <v>0</v>
      </c>
      <c r="U479" s="34">
        <f t="shared" si="368"/>
        <v>0</v>
      </c>
      <c r="V479" s="34"/>
      <c r="W479" s="34"/>
      <c r="X479" s="34">
        <f t="shared" si="368"/>
        <v>0</v>
      </c>
      <c r="Y479" s="34"/>
      <c r="Z479" s="34"/>
      <c r="AA479" s="34"/>
      <c r="AB479" s="34"/>
      <c r="AC479" s="231">
        <f t="shared" si="345"/>
        <v>0</v>
      </c>
      <c r="AD479" s="12"/>
      <c r="AE479" s="12"/>
      <c r="AF479">
        <v>1</v>
      </c>
      <c r="AG479">
        <v>1</v>
      </c>
    </row>
    <row r="480" spans="1:33">
      <c r="A480" s="145" t="s">
        <v>52</v>
      </c>
      <c r="B480" s="181" t="s">
        <v>32</v>
      </c>
      <c r="C480" s="34">
        <f t="shared" si="367"/>
        <v>106</v>
      </c>
      <c r="D480" s="34">
        <f>D481</f>
        <v>106</v>
      </c>
      <c r="E480" s="34">
        <f t="shared" si="368"/>
        <v>106</v>
      </c>
      <c r="F480" s="34">
        <f t="shared" si="368"/>
        <v>0</v>
      </c>
      <c r="G480" s="34">
        <f t="shared" si="368"/>
        <v>0</v>
      </c>
      <c r="H480" s="34">
        <f t="shared" si="368"/>
        <v>0</v>
      </c>
      <c r="I480" s="34"/>
      <c r="J480" s="34">
        <f t="shared" si="368"/>
        <v>0</v>
      </c>
      <c r="K480" s="34">
        <f t="shared" si="368"/>
        <v>0</v>
      </c>
      <c r="L480" s="34">
        <f t="shared" si="368"/>
        <v>0</v>
      </c>
      <c r="M480" s="34">
        <f t="shared" si="368"/>
        <v>0</v>
      </c>
      <c r="N480" s="34">
        <f t="shared" si="368"/>
        <v>0</v>
      </c>
      <c r="O480" s="34"/>
      <c r="P480" s="34">
        <f t="shared" si="368"/>
        <v>0</v>
      </c>
      <c r="Q480" s="34"/>
      <c r="R480" s="34">
        <f t="shared" si="368"/>
        <v>0</v>
      </c>
      <c r="S480" s="34">
        <f t="shared" si="368"/>
        <v>0</v>
      </c>
      <c r="T480" s="34">
        <f t="shared" si="368"/>
        <v>0</v>
      </c>
      <c r="U480" s="34">
        <f t="shared" si="368"/>
        <v>0</v>
      </c>
      <c r="V480" s="34"/>
      <c r="W480" s="34"/>
      <c r="X480" s="34">
        <f t="shared" si="368"/>
        <v>0</v>
      </c>
      <c r="Y480" s="34"/>
      <c r="Z480" s="34"/>
      <c r="AA480" s="34"/>
      <c r="AB480" s="34"/>
      <c r="AC480" s="231">
        <f t="shared" si="345"/>
        <v>0</v>
      </c>
      <c r="AD480" s="12"/>
      <c r="AE480" s="12"/>
      <c r="AF480">
        <v>1</v>
      </c>
      <c r="AG480">
        <v>1</v>
      </c>
    </row>
    <row r="481" spans="1:33" ht="54">
      <c r="A481" s="147"/>
      <c r="B481" s="143" t="s">
        <v>707</v>
      </c>
      <c r="C481" s="227">
        <f t="shared" ref="C481" si="369">D481+J481</f>
        <v>106</v>
      </c>
      <c r="D481" s="35">
        <f>SUM(E481:H481)</f>
        <v>106</v>
      </c>
      <c r="E481" s="35">
        <v>106</v>
      </c>
      <c r="F481" s="35"/>
      <c r="G481" s="35"/>
      <c r="H481" s="35"/>
      <c r="I481" s="35">
        <f>J481+O481</f>
        <v>0</v>
      </c>
      <c r="J481" s="35"/>
      <c r="K481" s="35"/>
      <c r="L481" s="35"/>
      <c r="M481" s="35"/>
      <c r="N481" s="35"/>
      <c r="O481" s="35"/>
      <c r="P481" s="4"/>
      <c r="Q481" s="4"/>
      <c r="R481" s="4"/>
      <c r="S481" s="217"/>
      <c r="T481" s="4"/>
      <c r="U481" s="4"/>
      <c r="V481" s="4"/>
      <c r="W481" s="4"/>
      <c r="X481" s="4"/>
      <c r="Y481" s="217"/>
      <c r="Z481" s="4"/>
      <c r="AA481" s="4"/>
      <c r="AB481" s="4"/>
      <c r="AC481" s="231">
        <f t="shared" si="345"/>
        <v>0</v>
      </c>
      <c r="AD481" s="12" t="s">
        <v>259</v>
      </c>
      <c r="AE481" s="12" t="s">
        <v>713</v>
      </c>
      <c r="AF481">
        <v>1</v>
      </c>
      <c r="AG481">
        <v>1</v>
      </c>
    </row>
    <row r="482" spans="1:33">
      <c r="A482" s="131" t="s">
        <v>36</v>
      </c>
      <c r="B482" s="176" t="s">
        <v>478</v>
      </c>
      <c r="C482" s="34">
        <f t="shared" ref="C482" si="370">C483</f>
        <v>99877.5</v>
      </c>
      <c r="D482" s="34">
        <f>D483</f>
        <v>14314.5</v>
      </c>
      <c r="E482" s="34">
        <f t="shared" ref="E482:AA482" si="371">E483</f>
        <v>0</v>
      </c>
      <c r="F482" s="34">
        <f t="shared" si="371"/>
        <v>14314.5</v>
      </c>
      <c r="G482" s="34">
        <f t="shared" si="371"/>
        <v>0</v>
      </c>
      <c r="H482" s="34">
        <f t="shared" si="371"/>
        <v>0</v>
      </c>
      <c r="I482" s="34">
        <f t="shared" si="371"/>
        <v>85563</v>
      </c>
      <c r="J482" s="34">
        <f t="shared" si="371"/>
        <v>85563</v>
      </c>
      <c r="K482" s="34">
        <f t="shared" si="371"/>
        <v>0</v>
      </c>
      <c r="L482" s="34">
        <f t="shared" si="371"/>
        <v>22657</v>
      </c>
      <c r="M482" s="34">
        <f t="shared" si="371"/>
        <v>17053</v>
      </c>
      <c r="N482" s="34">
        <f t="shared" si="371"/>
        <v>45853</v>
      </c>
      <c r="O482" s="34"/>
      <c r="P482" s="34">
        <f t="shared" si="371"/>
        <v>39676</v>
      </c>
      <c r="Q482" s="34">
        <f t="shared" si="371"/>
        <v>1198</v>
      </c>
      <c r="R482" s="34">
        <f t="shared" si="371"/>
        <v>0</v>
      </c>
      <c r="S482" s="34">
        <f t="shared" si="371"/>
        <v>1198</v>
      </c>
      <c r="T482" s="34">
        <f t="shared" si="371"/>
        <v>0</v>
      </c>
      <c r="U482" s="34">
        <f t="shared" si="371"/>
        <v>0</v>
      </c>
      <c r="V482" s="34">
        <f t="shared" si="371"/>
        <v>38478</v>
      </c>
      <c r="W482" s="34">
        <f t="shared" si="371"/>
        <v>38478</v>
      </c>
      <c r="X482" s="34">
        <f t="shared" si="371"/>
        <v>0</v>
      </c>
      <c r="Y482" s="34">
        <f t="shared" si="371"/>
        <v>10682</v>
      </c>
      <c r="Z482" s="34">
        <f t="shared" si="371"/>
        <v>9751</v>
      </c>
      <c r="AA482" s="34">
        <f t="shared" si="371"/>
        <v>18045</v>
      </c>
      <c r="AB482" s="34"/>
      <c r="AC482" s="231">
        <f t="shared" si="345"/>
        <v>39.724662711821985</v>
      </c>
      <c r="AD482" s="12"/>
      <c r="AE482" s="12"/>
      <c r="AF482">
        <v>1</v>
      </c>
      <c r="AG482">
        <v>1</v>
      </c>
    </row>
    <row r="483" spans="1:33">
      <c r="A483" s="145" t="s">
        <v>46</v>
      </c>
      <c r="B483" s="167" t="s">
        <v>33</v>
      </c>
      <c r="C483" s="38">
        <f>SUM(C484:C486)</f>
        <v>99877.5</v>
      </c>
      <c r="D483" s="38">
        <f t="shared" ref="D483:AA483" si="372">SUM(D484:D486)</f>
        <v>14314.5</v>
      </c>
      <c r="E483" s="38">
        <f t="shared" si="372"/>
        <v>0</v>
      </c>
      <c r="F483" s="38">
        <f t="shared" si="372"/>
        <v>14314.5</v>
      </c>
      <c r="G483" s="38">
        <f t="shared" si="372"/>
        <v>0</v>
      </c>
      <c r="H483" s="38">
        <f t="shared" si="372"/>
        <v>0</v>
      </c>
      <c r="I483" s="38">
        <f t="shared" si="372"/>
        <v>85563</v>
      </c>
      <c r="J483" s="38">
        <f t="shared" si="372"/>
        <v>85563</v>
      </c>
      <c r="K483" s="38">
        <f t="shared" si="372"/>
        <v>0</v>
      </c>
      <c r="L483" s="38">
        <f t="shared" si="372"/>
        <v>22657</v>
      </c>
      <c r="M483" s="38">
        <f t="shared" si="372"/>
        <v>17053</v>
      </c>
      <c r="N483" s="38">
        <f t="shared" si="372"/>
        <v>45853</v>
      </c>
      <c r="O483" s="38">
        <f t="shared" si="372"/>
        <v>0</v>
      </c>
      <c r="P483" s="38">
        <f t="shared" si="372"/>
        <v>39676</v>
      </c>
      <c r="Q483" s="38">
        <f t="shared" si="372"/>
        <v>1198</v>
      </c>
      <c r="R483" s="38">
        <f t="shared" si="372"/>
        <v>0</v>
      </c>
      <c r="S483" s="38">
        <f t="shared" si="372"/>
        <v>1198</v>
      </c>
      <c r="T483" s="38">
        <f t="shared" si="372"/>
        <v>0</v>
      </c>
      <c r="U483" s="38">
        <f t="shared" si="372"/>
        <v>0</v>
      </c>
      <c r="V483" s="38">
        <f t="shared" si="372"/>
        <v>38478</v>
      </c>
      <c r="W483" s="38">
        <f t="shared" ref="W483" si="373">SUM(W484:W486)</f>
        <v>38478</v>
      </c>
      <c r="X483" s="38">
        <f t="shared" si="372"/>
        <v>0</v>
      </c>
      <c r="Y483" s="38">
        <f t="shared" si="372"/>
        <v>10682</v>
      </c>
      <c r="Z483" s="38">
        <f t="shared" si="372"/>
        <v>9751</v>
      </c>
      <c r="AA483" s="38">
        <f t="shared" si="372"/>
        <v>18045</v>
      </c>
      <c r="AB483" s="38"/>
      <c r="AC483" s="231">
        <f t="shared" si="345"/>
        <v>39.724662711821985</v>
      </c>
      <c r="AD483" s="12"/>
      <c r="AE483" s="12"/>
      <c r="AF483">
        <v>1</v>
      </c>
      <c r="AG483">
        <v>1</v>
      </c>
    </row>
    <row r="484" spans="1:33" ht="47.25" customHeight="1">
      <c r="A484" s="147">
        <v>1</v>
      </c>
      <c r="B484" s="28" t="s">
        <v>245</v>
      </c>
      <c r="C484" s="227">
        <f>D484+J484</f>
        <v>29219.200000000001</v>
      </c>
      <c r="D484" s="35">
        <f>SUM(E484:H484)</f>
        <v>6562.2</v>
      </c>
      <c r="E484" s="35"/>
      <c r="F484" s="35">
        <f>5010.2+1552</f>
        <v>6562.2</v>
      </c>
      <c r="G484" s="35"/>
      <c r="H484" s="35"/>
      <c r="I484" s="35">
        <f>J484+O484</f>
        <v>22657</v>
      </c>
      <c r="J484" s="35">
        <f t="shared" ref="J484:J486" si="374">SUM(K484:N484)</f>
        <v>22657</v>
      </c>
      <c r="K484" s="35"/>
      <c r="L484" s="35">
        <v>22657</v>
      </c>
      <c r="M484" s="35"/>
      <c r="N484" s="35"/>
      <c r="O484" s="35"/>
      <c r="P484" s="35">
        <f>Q484+V484</f>
        <v>11880</v>
      </c>
      <c r="Q484" s="35">
        <f>SUM(R484:U484)</f>
        <v>1198</v>
      </c>
      <c r="R484" s="4"/>
      <c r="S484" s="273">
        <v>1198</v>
      </c>
      <c r="T484" s="4"/>
      <c r="U484" s="4"/>
      <c r="V484" s="35">
        <f>SUM(X484:AA484)</f>
        <v>10682</v>
      </c>
      <c r="W484" s="35">
        <f>SUM(X484:AA484)</f>
        <v>10682</v>
      </c>
      <c r="X484" s="4"/>
      <c r="Y484" s="223">
        <v>10682</v>
      </c>
      <c r="Z484" s="223"/>
      <c r="AA484" s="223"/>
      <c r="AB484" s="35"/>
      <c r="AC484" s="232">
        <f t="shared" si="345"/>
        <v>40.658197349687875</v>
      </c>
      <c r="AD484" s="12" t="s">
        <v>283</v>
      </c>
      <c r="AE484" s="12" t="s">
        <v>735</v>
      </c>
      <c r="AF484">
        <v>1</v>
      </c>
      <c r="AG484">
        <v>1</v>
      </c>
    </row>
    <row r="485" spans="1:33" ht="56.25" customHeight="1">
      <c r="A485" s="147">
        <v>2</v>
      </c>
      <c r="B485" s="28" t="s">
        <v>246</v>
      </c>
      <c r="C485" s="227">
        <f t="shared" ref="C485:C486" si="375">D485+J485</f>
        <v>21479.3</v>
      </c>
      <c r="D485" s="35">
        <f>SUM(E485:H485)</f>
        <v>4426.3</v>
      </c>
      <c r="E485" s="35"/>
      <c r="F485" s="35">
        <f>3033.3+1393</f>
        <v>4426.3</v>
      </c>
      <c r="G485" s="35"/>
      <c r="H485" s="35"/>
      <c r="I485" s="35">
        <f>J485+O485</f>
        <v>17053</v>
      </c>
      <c r="J485" s="35">
        <f t="shared" si="374"/>
        <v>17053</v>
      </c>
      <c r="K485" s="35"/>
      <c r="L485" s="35"/>
      <c r="M485" s="35">
        <v>17053</v>
      </c>
      <c r="N485" s="35"/>
      <c r="O485" s="35"/>
      <c r="P485" s="35">
        <f t="shared" ref="P485:P486" si="376">Q485+V485</f>
        <v>9751</v>
      </c>
      <c r="Q485" s="4"/>
      <c r="R485" s="4"/>
      <c r="S485" s="217"/>
      <c r="T485" s="4"/>
      <c r="U485" s="4"/>
      <c r="V485" s="35">
        <f t="shared" ref="V485:V486" si="377">SUM(X485:AA485)</f>
        <v>9751</v>
      </c>
      <c r="W485" s="35">
        <f t="shared" ref="W485:W486" si="378">SUM(X485:AA485)</f>
        <v>9751</v>
      </c>
      <c r="X485" s="4"/>
      <c r="Y485" s="223"/>
      <c r="Z485" s="223">
        <v>9751</v>
      </c>
      <c r="AA485" s="223"/>
      <c r="AB485" s="35"/>
      <c r="AC485" s="232">
        <f t="shared" si="345"/>
        <v>45.397196370459</v>
      </c>
      <c r="AD485" s="12" t="s">
        <v>283</v>
      </c>
      <c r="AE485" s="12" t="s">
        <v>736</v>
      </c>
    </row>
    <row r="486" spans="1:33" ht="56.25" customHeight="1">
      <c r="A486" s="147">
        <v>3</v>
      </c>
      <c r="B486" s="28" t="s">
        <v>467</v>
      </c>
      <c r="C486" s="227">
        <f t="shared" si="375"/>
        <v>49179</v>
      </c>
      <c r="D486" s="35">
        <f>SUM(E486:H486)</f>
        <v>3326</v>
      </c>
      <c r="E486" s="35"/>
      <c r="F486" s="35">
        <v>3326</v>
      </c>
      <c r="G486" s="35"/>
      <c r="H486" s="35"/>
      <c r="I486" s="35">
        <f>J486+O486</f>
        <v>45853</v>
      </c>
      <c r="J486" s="35">
        <f t="shared" si="374"/>
        <v>45853</v>
      </c>
      <c r="K486" s="35"/>
      <c r="L486" s="35"/>
      <c r="M486" s="35"/>
      <c r="N486" s="35">
        <v>45853</v>
      </c>
      <c r="O486" s="35"/>
      <c r="P486" s="35">
        <f t="shared" si="376"/>
        <v>18045</v>
      </c>
      <c r="Q486" s="4"/>
      <c r="R486" s="4"/>
      <c r="S486" s="217"/>
      <c r="T486" s="4"/>
      <c r="U486" s="4"/>
      <c r="V486" s="35">
        <f t="shared" si="377"/>
        <v>18045</v>
      </c>
      <c r="W486" s="35">
        <f t="shared" si="378"/>
        <v>18045</v>
      </c>
      <c r="X486" s="4"/>
      <c r="Y486" s="223"/>
      <c r="Z486" s="223"/>
      <c r="AA486" s="223">
        <v>18045</v>
      </c>
      <c r="AB486" s="35"/>
      <c r="AC486" s="232">
        <f t="shared" si="345"/>
        <v>36.692490697248829</v>
      </c>
      <c r="AD486" s="12" t="s">
        <v>283</v>
      </c>
      <c r="AE486" s="12"/>
    </row>
    <row r="487" spans="1:33">
      <c r="A487" s="140" t="s">
        <v>38</v>
      </c>
      <c r="B487" s="132" t="s">
        <v>247</v>
      </c>
      <c r="C487" s="132"/>
      <c r="D487" s="35">
        <v>0</v>
      </c>
      <c r="E487" s="35">
        <v>0</v>
      </c>
      <c r="F487" s="35">
        <v>0</v>
      </c>
      <c r="G487" s="35"/>
      <c r="H487" s="35"/>
      <c r="I487" s="35"/>
      <c r="J487" s="35"/>
      <c r="K487" s="35"/>
      <c r="L487" s="35"/>
      <c r="M487" s="35"/>
      <c r="N487" s="35"/>
      <c r="O487" s="35"/>
      <c r="P487" s="4"/>
      <c r="Q487" s="4"/>
      <c r="R487" s="4"/>
      <c r="S487" s="217"/>
      <c r="T487" s="4"/>
      <c r="U487" s="4"/>
      <c r="V487" s="4"/>
      <c r="W487" s="4"/>
      <c r="X487" s="4"/>
      <c r="Y487" s="217"/>
      <c r="Z487" s="4"/>
      <c r="AA487" s="4"/>
      <c r="AB487" s="4"/>
      <c r="AC487" s="231"/>
      <c r="AD487" s="12"/>
      <c r="AE487" s="4"/>
    </row>
    <row r="488" spans="1:33">
      <c r="A488" s="147">
        <v>1</v>
      </c>
      <c r="B488" s="133" t="s">
        <v>40</v>
      </c>
      <c r="C488" s="133"/>
      <c r="D488" s="35">
        <v>0</v>
      </c>
      <c r="E488" s="35"/>
      <c r="F488" s="35"/>
      <c r="G488" s="35"/>
      <c r="H488" s="35"/>
      <c r="I488" s="35"/>
      <c r="J488" s="35"/>
      <c r="K488" s="35"/>
      <c r="L488" s="35"/>
      <c r="M488" s="35"/>
      <c r="N488" s="35"/>
      <c r="O488" s="35"/>
      <c r="P488" s="4"/>
      <c r="Q488" s="4"/>
      <c r="R488" s="4"/>
      <c r="S488" s="217"/>
      <c r="T488" s="4"/>
      <c r="U488" s="4"/>
      <c r="V488" s="4"/>
      <c r="W488" s="4"/>
      <c r="X488" s="4"/>
      <c r="Y488" s="217"/>
      <c r="Z488" s="4"/>
      <c r="AA488" s="4"/>
      <c r="AB488" s="4"/>
      <c r="AC488" s="231"/>
      <c r="AD488" s="12" t="s">
        <v>256</v>
      </c>
      <c r="AE488" s="4"/>
    </row>
    <row r="489" spans="1:33" ht="36">
      <c r="A489" s="147">
        <v>2</v>
      </c>
      <c r="B489" s="133" t="s">
        <v>42</v>
      </c>
      <c r="C489" s="133"/>
      <c r="D489" s="35">
        <v>0</v>
      </c>
      <c r="E489" s="35"/>
      <c r="F489" s="35"/>
      <c r="G489" s="35"/>
      <c r="H489" s="35"/>
      <c r="I489" s="35"/>
      <c r="J489" s="35"/>
      <c r="K489" s="35"/>
      <c r="L489" s="35"/>
      <c r="M489" s="35"/>
      <c r="N489" s="35"/>
      <c r="O489" s="35"/>
      <c r="P489" s="4"/>
      <c r="Q489" s="4"/>
      <c r="R489" s="4"/>
      <c r="S489" s="217"/>
      <c r="T489" s="4"/>
      <c r="U489" s="4"/>
      <c r="V489" s="4"/>
      <c r="W489" s="4"/>
      <c r="X489" s="4"/>
      <c r="Y489" s="217"/>
      <c r="Z489" s="4"/>
      <c r="AA489" s="4"/>
      <c r="AB489" s="4"/>
      <c r="AC489" s="231"/>
      <c r="AD489" s="12" t="s">
        <v>256</v>
      </c>
      <c r="AE489" s="4"/>
    </row>
    <row r="490" spans="1:33">
      <c r="A490" s="182"/>
      <c r="B490" s="183"/>
      <c r="C490" s="183"/>
      <c r="D490" s="41"/>
      <c r="E490" s="41"/>
      <c r="F490" s="41"/>
      <c r="G490" s="41"/>
      <c r="H490" s="41"/>
      <c r="I490" s="41"/>
      <c r="J490" s="41"/>
      <c r="K490" s="41"/>
      <c r="L490" s="41"/>
      <c r="M490" s="41"/>
      <c r="N490" s="41"/>
      <c r="O490" s="41"/>
      <c r="P490" s="8"/>
      <c r="Q490" s="8"/>
      <c r="R490" s="8"/>
      <c r="S490" s="282"/>
      <c r="T490" s="8"/>
      <c r="U490" s="8"/>
      <c r="V490" s="8"/>
      <c r="W490" s="8"/>
      <c r="X490" s="8"/>
      <c r="Y490" s="282"/>
      <c r="Z490" s="8"/>
      <c r="AA490" s="8"/>
      <c r="AB490" s="8"/>
      <c r="AC490" s="8"/>
      <c r="AD490" s="8"/>
      <c r="AE490" s="8"/>
    </row>
  </sheetData>
  <autoFilter ref="A10:AE490"/>
  <mergeCells count="37">
    <mergeCell ref="W8:W9"/>
    <mergeCell ref="AB8:AB9"/>
    <mergeCell ref="W7:AB7"/>
    <mergeCell ref="P6:P9"/>
    <mergeCell ref="AC6:AC9"/>
    <mergeCell ref="Q7:Q9"/>
    <mergeCell ref="R7:U7"/>
    <mergeCell ref="V7:V9"/>
    <mergeCell ref="R8:R9"/>
    <mergeCell ref="Q6:AB6"/>
    <mergeCell ref="X8:AA8"/>
    <mergeCell ref="C6:C9"/>
    <mergeCell ref="E7:H7"/>
    <mergeCell ref="D7:D9"/>
    <mergeCell ref="F8:F9"/>
    <mergeCell ref="J8:J9"/>
    <mergeCell ref="I7:I9"/>
    <mergeCell ref="D6:O6"/>
    <mergeCell ref="K8:N8"/>
    <mergeCell ref="J7:O7"/>
    <mergeCell ref="O8:O9"/>
    <mergeCell ref="AF6:AF9"/>
    <mergeCell ref="AG6:AG9"/>
    <mergeCell ref="T5:AE5"/>
    <mergeCell ref="A1:AE1"/>
    <mergeCell ref="A2:AE2"/>
    <mergeCell ref="A3:AE3"/>
    <mergeCell ref="S8:S9"/>
    <mergeCell ref="T8:T9"/>
    <mergeCell ref="U8:U9"/>
    <mergeCell ref="AD6:AD9"/>
    <mergeCell ref="AE6:AE9"/>
    <mergeCell ref="G8:G9"/>
    <mergeCell ref="H8:H9"/>
    <mergeCell ref="A6:A9"/>
    <mergeCell ref="B6:B9"/>
    <mergeCell ref="E8:E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O41"/>
  <sheetViews>
    <sheetView showZeros="0" zoomScale="60" zoomScaleNormal="60" workbookViewId="0">
      <selection activeCell="E31" sqref="E31"/>
    </sheetView>
  </sheetViews>
  <sheetFormatPr defaultRowHeight="18"/>
  <cols>
    <col min="1" max="1" width="5.08984375" style="1" customWidth="1"/>
    <col min="2" max="2" width="42.6328125" customWidth="1"/>
    <col min="3" max="3" width="18.453125" customWidth="1"/>
    <col min="4" max="4" width="12.81640625" customWidth="1"/>
    <col min="5" max="5" width="18.90625" customWidth="1"/>
    <col min="6" max="6" width="16.453125" customWidth="1"/>
    <col min="7" max="7" width="12.6328125" customWidth="1"/>
    <col min="8" max="9" width="12.08984375" customWidth="1"/>
    <col min="10" max="10" width="24.453125" customWidth="1"/>
    <col min="11" max="11" width="17.81640625" customWidth="1"/>
  </cols>
  <sheetData>
    <row r="1" spans="1:15" ht="33.75" customHeight="1">
      <c r="A1" s="351" t="s">
        <v>805</v>
      </c>
      <c r="B1" s="351"/>
      <c r="C1" s="351"/>
      <c r="D1" s="351"/>
      <c r="E1" s="351"/>
      <c r="F1" s="351"/>
      <c r="G1" s="351"/>
      <c r="H1" s="351"/>
      <c r="I1" s="351"/>
      <c r="J1" s="351"/>
      <c r="K1" s="351"/>
    </row>
    <row r="2" spans="1:15" ht="69.75" customHeight="1">
      <c r="A2" s="290" t="s">
        <v>760</v>
      </c>
      <c r="B2" s="290"/>
      <c r="C2" s="290"/>
      <c r="D2" s="290"/>
      <c r="E2" s="290"/>
      <c r="F2" s="290"/>
      <c r="G2" s="290"/>
      <c r="H2" s="290"/>
      <c r="I2" s="290"/>
      <c r="J2" s="290"/>
      <c r="K2" s="290"/>
    </row>
    <row r="3" spans="1:15" ht="27.6">
      <c r="A3" s="352" t="s">
        <v>738</v>
      </c>
      <c r="B3" s="352"/>
      <c r="C3" s="352"/>
      <c r="D3" s="352"/>
      <c r="E3" s="352"/>
      <c r="F3" s="352"/>
      <c r="G3" s="352"/>
      <c r="H3" s="352"/>
      <c r="I3" s="352"/>
      <c r="J3" s="352"/>
      <c r="K3" s="352"/>
    </row>
    <row r="4" spans="1:15" ht="24.75" customHeight="1">
      <c r="A4" s="353" t="s">
        <v>307</v>
      </c>
      <c r="B4" s="353"/>
      <c r="C4" s="353"/>
      <c r="D4" s="353"/>
      <c r="E4" s="353"/>
      <c r="F4" s="353"/>
      <c r="G4" s="353"/>
      <c r="H4" s="353"/>
      <c r="I4" s="353"/>
      <c r="J4" s="353"/>
      <c r="K4" s="353"/>
    </row>
    <row r="5" spans="1:15" ht="24.75" customHeight="1">
      <c r="A5" s="218"/>
      <c r="B5" s="218"/>
      <c r="C5" s="218"/>
      <c r="D5" s="218"/>
      <c r="E5" s="218"/>
      <c r="F5" s="218"/>
      <c r="G5" s="218"/>
      <c r="H5" s="218"/>
      <c r="I5" s="218"/>
      <c r="J5" s="218"/>
      <c r="K5" s="218"/>
    </row>
    <row r="6" spans="1:15">
      <c r="J6" s="293" t="s">
        <v>737</v>
      </c>
      <c r="K6" s="293"/>
    </row>
    <row r="7" spans="1:15" ht="70.5" customHeight="1">
      <c r="A7" s="288" t="s">
        <v>0</v>
      </c>
      <c r="B7" s="288" t="s">
        <v>1</v>
      </c>
      <c r="C7" s="288" t="s">
        <v>758</v>
      </c>
      <c r="D7" s="288"/>
      <c r="E7" s="288"/>
      <c r="F7" s="288" t="s">
        <v>759</v>
      </c>
      <c r="G7" s="288"/>
      <c r="H7" s="288"/>
      <c r="I7" s="297" t="s">
        <v>786</v>
      </c>
      <c r="J7" s="288" t="s">
        <v>248</v>
      </c>
      <c r="K7" s="288" t="s">
        <v>249</v>
      </c>
      <c r="L7" s="184"/>
      <c r="M7" s="184"/>
      <c r="N7" s="184"/>
      <c r="O7" s="184"/>
    </row>
    <row r="8" spans="1:15" ht="18.75" customHeight="1">
      <c r="A8" s="288"/>
      <c r="B8" s="288"/>
      <c r="C8" s="288" t="s">
        <v>250</v>
      </c>
      <c r="D8" s="288" t="s">
        <v>251</v>
      </c>
      <c r="E8" s="288"/>
      <c r="F8" s="288" t="s">
        <v>250</v>
      </c>
      <c r="G8" s="288" t="s">
        <v>251</v>
      </c>
      <c r="H8" s="288"/>
      <c r="I8" s="298"/>
      <c r="J8" s="288"/>
      <c r="K8" s="288"/>
      <c r="L8" s="184"/>
      <c r="M8" s="184"/>
      <c r="N8" s="184"/>
      <c r="O8" s="184"/>
    </row>
    <row r="9" spans="1:15">
      <c r="A9" s="288"/>
      <c r="B9" s="288"/>
      <c r="C9" s="288"/>
      <c r="D9" s="196" t="s">
        <v>709</v>
      </c>
      <c r="E9" s="196" t="s">
        <v>710</v>
      </c>
      <c r="F9" s="288"/>
      <c r="G9" s="196" t="s">
        <v>709</v>
      </c>
      <c r="H9" s="196" t="s">
        <v>710</v>
      </c>
      <c r="I9" s="299"/>
      <c r="J9" s="288"/>
      <c r="K9" s="288"/>
      <c r="L9" s="184"/>
      <c r="M9" s="184"/>
      <c r="N9" s="184"/>
      <c r="O9" s="184"/>
    </row>
    <row r="10" spans="1:15">
      <c r="A10" s="189">
        <v>1</v>
      </c>
      <c r="B10" s="189">
        <v>2</v>
      </c>
      <c r="C10" s="189">
        <v>3</v>
      </c>
      <c r="D10" s="189">
        <v>4</v>
      </c>
      <c r="E10" s="189">
        <v>5</v>
      </c>
      <c r="F10" s="189">
        <v>6</v>
      </c>
      <c r="G10" s="189">
        <v>7</v>
      </c>
      <c r="H10" s="189">
        <v>8</v>
      </c>
      <c r="I10" s="189"/>
      <c r="J10" s="189">
        <v>36</v>
      </c>
      <c r="K10" s="189">
        <v>37</v>
      </c>
    </row>
    <row r="11" spans="1:15" hidden="1">
      <c r="A11" s="3"/>
      <c r="B11" s="4"/>
      <c r="C11" s="35"/>
      <c r="D11" s="35"/>
      <c r="E11" s="35"/>
      <c r="F11" s="198"/>
      <c r="G11" s="198"/>
      <c r="H11" s="198"/>
      <c r="I11" s="198"/>
      <c r="J11" s="10"/>
      <c r="K11" s="10"/>
    </row>
    <row r="12" spans="1:15" s="184" customFormat="1" ht="17.399999999999999" hidden="1">
      <c r="A12" s="15"/>
      <c r="B12" s="2" t="s">
        <v>25</v>
      </c>
      <c r="C12" s="34"/>
      <c r="D12" s="34"/>
      <c r="E12" s="34"/>
      <c r="F12" s="34"/>
      <c r="G12" s="34"/>
      <c r="H12" s="34"/>
      <c r="I12" s="34"/>
      <c r="J12" s="91"/>
      <c r="K12" s="91"/>
    </row>
    <row r="13" spans="1:15" s="184" customFormat="1" ht="17.399999999999999" hidden="1">
      <c r="A13" s="15" t="s">
        <v>26</v>
      </c>
      <c r="B13" s="2" t="s">
        <v>27</v>
      </c>
      <c r="C13" s="34"/>
      <c r="D13" s="34"/>
      <c r="E13" s="34"/>
      <c r="F13" s="34"/>
      <c r="G13" s="34"/>
      <c r="H13" s="34"/>
      <c r="I13" s="34"/>
      <c r="J13" s="91"/>
      <c r="K13" s="91"/>
    </row>
    <row r="14" spans="1:15" s="184" customFormat="1" ht="17.399999999999999" hidden="1">
      <c r="A14" s="15" t="s">
        <v>8</v>
      </c>
      <c r="B14" s="2" t="s">
        <v>28</v>
      </c>
      <c r="C14" s="34"/>
      <c r="D14" s="34"/>
      <c r="E14" s="34"/>
      <c r="F14" s="34"/>
      <c r="G14" s="34"/>
      <c r="H14" s="34"/>
      <c r="I14" s="34"/>
      <c r="J14" s="91"/>
      <c r="K14" s="91"/>
    </row>
    <row r="15" spans="1:15" s="184" customFormat="1" ht="17.399999999999999" hidden="1">
      <c r="A15" s="15" t="s">
        <v>21</v>
      </c>
      <c r="B15" s="2" t="s">
        <v>29</v>
      </c>
      <c r="C15" s="34"/>
      <c r="D15" s="34"/>
      <c r="E15" s="34"/>
      <c r="F15" s="34"/>
      <c r="G15" s="34"/>
      <c r="H15" s="34"/>
      <c r="I15" s="34"/>
      <c r="J15" s="91"/>
      <c r="K15" s="91"/>
    </row>
    <row r="16" spans="1:15" s="109" customFormat="1" hidden="1">
      <c r="A16" s="21" t="s">
        <v>30</v>
      </c>
      <c r="B16" s="56" t="s">
        <v>739</v>
      </c>
      <c r="C16" s="38"/>
      <c r="D16" s="38"/>
      <c r="E16" s="38"/>
      <c r="F16" s="38"/>
      <c r="G16" s="38"/>
      <c r="H16" s="38"/>
      <c r="I16" s="38"/>
      <c r="J16" s="197"/>
      <c r="K16" s="197"/>
    </row>
    <row r="17" spans="1:11" s="109" customFormat="1" ht="36" hidden="1">
      <c r="A17" s="21" t="s">
        <v>34</v>
      </c>
      <c r="B17" s="56" t="s">
        <v>740</v>
      </c>
      <c r="C17" s="38"/>
      <c r="D17" s="38"/>
      <c r="E17" s="38"/>
      <c r="F17" s="38"/>
      <c r="G17" s="38"/>
      <c r="H17" s="38"/>
      <c r="I17" s="38"/>
      <c r="J17" s="197"/>
      <c r="K17" s="197"/>
    </row>
    <row r="18" spans="1:11" s="109" customFormat="1" hidden="1">
      <c r="A18" s="21" t="s">
        <v>36</v>
      </c>
      <c r="B18" s="56" t="s">
        <v>741</v>
      </c>
      <c r="C18" s="38"/>
      <c r="D18" s="38"/>
      <c r="E18" s="38"/>
      <c r="F18" s="38"/>
      <c r="G18" s="38"/>
      <c r="H18" s="38"/>
      <c r="I18" s="38"/>
      <c r="J18" s="197"/>
      <c r="K18" s="197"/>
    </row>
    <row r="19" spans="1:11" s="184" customFormat="1" ht="17.399999999999999">
      <c r="A19" s="15"/>
      <c r="B19" s="16" t="s">
        <v>2</v>
      </c>
      <c r="C19" s="34">
        <v>3326</v>
      </c>
      <c r="D19" s="34">
        <v>0</v>
      </c>
      <c r="E19" s="34">
        <v>3326</v>
      </c>
      <c r="F19" s="34"/>
      <c r="G19" s="34"/>
      <c r="H19" s="34"/>
      <c r="I19" s="34"/>
      <c r="J19" s="91"/>
      <c r="K19" s="91"/>
    </row>
    <row r="20" spans="1:11" s="184" customFormat="1" ht="45.75" customHeight="1">
      <c r="A20" s="15"/>
      <c r="B20" s="2" t="s">
        <v>742</v>
      </c>
      <c r="C20" s="34">
        <v>3326</v>
      </c>
      <c r="D20" s="34">
        <v>0</v>
      </c>
      <c r="E20" s="34">
        <v>3326</v>
      </c>
      <c r="F20" s="34"/>
      <c r="G20" s="34"/>
      <c r="H20" s="34"/>
      <c r="I20" s="34"/>
      <c r="J20" s="91"/>
      <c r="K20" s="91"/>
    </row>
    <row r="21" spans="1:11" s="184" customFormat="1" ht="50.25" hidden="1" customHeight="1">
      <c r="A21" s="16" t="s">
        <v>8</v>
      </c>
      <c r="B21" s="2" t="s">
        <v>58</v>
      </c>
      <c r="C21" s="34">
        <v>0</v>
      </c>
      <c r="D21" s="34">
        <v>0</v>
      </c>
      <c r="E21" s="34">
        <v>0</v>
      </c>
      <c r="F21" s="34"/>
      <c r="G21" s="34"/>
      <c r="H21" s="34"/>
      <c r="I21" s="34"/>
      <c r="J21" s="91"/>
      <c r="K21" s="91"/>
    </row>
    <row r="22" spans="1:11" ht="45.75" hidden="1" customHeight="1">
      <c r="A22" s="12">
        <v>1</v>
      </c>
      <c r="B22" s="5" t="s">
        <v>499</v>
      </c>
      <c r="C22" s="35">
        <v>0</v>
      </c>
      <c r="D22" s="35"/>
      <c r="E22" s="35">
        <v>0</v>
      </c>
      <c r="F22" s="35"/>
      <c r="G22" s="35"/>
      <c r="H22" s="35"/>
      <c r="I22" s="35"/>
      <c r="J22" s="12" t="s">
        <v>262</v>
      </c>
      <c r="K22" s="4"/>
    </row>
    <row r="23" spans="1:11" ht="36" hidden="1">
      <c r="A23" s="12">
        <v>2</v>
      </c>
      <c r="B23" s="5" t="s">
        <v>743</v>
      </c>
      <c r="C23" s="35">
        <v>0</v>
      </c>
      <c r="D23" s="35"/>
      <c r="E23" s="35">
        <v>0</v>
      </c>
      <c r="F23" s="35"/>
      <c r="G23" s="35"/>
      <c r="H23" s="35"/>
      <c r="I23" s="35"/>
      <c r="J23" s="12" t="s">
        <v>717</v>
      </c>
      <c r="K23" s="4"/>
    </row>
    <row r="24" spans="1:11" ht="45.75" hidden="1" customHeight="1">
      <c r="A24" s="12">
        <v>3</v>
      </c>
      <c r="B24" s="5" t="s">
        <v>530</v>
      </c>
      <c r="C24" s="35">
        <v>0</v>
      </c>
      <c r="D24" s="35"/>
      <c r="E24" s="35">
        <v>0</v>
      </c>
      <c r="F24" s="35"/>
      <c r="G24" s="35"/>
      <c r="H24" s="35"/>
      <c r="I24" s="35"/>
      <c r="J24" s="12" t="s">
        <v>264</v>
      </c>
      <c r="K24" s="4"/>
    </row>
    <row r="25" spans="1:11" ht="36" hidden="1">
      <c r="A25" s="12">
        <v>4</v>
      </c>
      <c r="B25" s="5" t="s">
        <v>744</v>
      </c>
      <c r="C25" s="35">
        <v>0</v>
      </c>
      <c r="D25" s="35"/>
      <c r="E25" s="35">
        <v>0</v>
      </c>
      <c r="F25" s="35"/>
      <c r="G25" s="35"/>
      <c r="H25" s="35"/>
      <c r="I25" s="35"/>
      <c r="J25" s="12" t="s">
        <v>267</v>
      </c>
      <c r="K25" s="4"/>
    </row>
    <row r="26" spans="1:11" ht="36" hidden="1">
      <c r="A26" s="12">
        <v>5</v>
      </c>
      <c r="B26" s="5" t="s">
        <v>745</v>
      </c>
      <c r="C26" s="35">
        <v>0</v>
      </c>
      <c r="D26" s="35"/>
      <c r="E26" s="35">
        <v>0</v>
      </c>
      <c r="F26" s="35"/>
      <c r="G26" s="35"/>
      <c r="H26" s="35"/>
      <c r="I26" s="35"/>
      <c r="J26" s="12" t="s">
        <v>267</v>
      </c>
      <c r="K26" s="4"/>
    </row>
    <row r="27" spans="1:11" ht="36" hidden="1">
      <c r="A27" s="12">
        <v>6</v>
      </c>
      <c r="B27" s="5" t="s">
        <v>746</v>
      </c>
      <c r="C27" s="35"/>
      <c r="D27" s="35"/>
      <c r="E27" s="35"/>
      <c r="F27" s="35"/>
      <c r="G27" s="35"/>
      <c r="H27" s="35"/>
      <c r="I27" s="35"/>
      <c r="J27" s="12" t="s">
        <v>268</v>
      </c>
      <c r="K27" s="4"/>
    </row>
    <row r="28" spans="1:11" s="184" customFormat="1" ht="30.75" customHeight="1">
      <c r="A28" s="16" t="s">
        <v>21</v>
      </c>
      <c r="B28" s="2" t="s">
        <v>159</v>
      </c>
      <c r="C28" s="34">
        <v>90</v>
      </c>
      <c r="D28" s="34">
        <v>0</v>
      </c>
      <c r="E28" s="34">
        <v>90</v>
      </c>
      <c r="F28" s="34"/>
      <c r="G28" s="34"/>
      <c r="H28" s="34"/>
      <c r="I28" s="34"/>
      <c r="J28" s="91"/>
      <c r="K28" s="91"/>
    </row>
    <row r="29" spans="1:11" ht="72" hidden="1" customHeight="1">
      <c r="A29" s="12">
        <v>1</v>
      </c>
      <c r="B29" s="5" t="s">
        <v>747</v>
      </c>
      <c r="C29" s="35">
        <v>0</v>
      </c>
      <c r="D29" s="35"/>
      <c r="E29" s="35">
        <v>0</v>
      </c>
      <c r="F29" s="35"/>
      <c r="G29" s="35"/>
      <c r="H29" s="35"/>
      <c r="I29" s="35"/>
      <c r="J29" s="12" t="s">
        <v>262</v>
      </c>
      <c r="K29" s="4"/>
    </row>
    <row r="30" spans="1:11" ht="36" hidden="1">
      <c r="A30" s="12">
        <v>2</v>
      </c>
      <c r="B30" s="5" t="s">
        <v>748</v>
      </c>
      <c r="C30" s="35">
        <v>0</v>
      </c>
      <c r="D30" s="35"/>
      <c r="E30" s="35">
        <v>0</v>
      </c>
      <c r="F30" s="35"/>
      <c r="G30" s="35"/>
      <c r="H30" s="35"/>
      <c r="I30" s="35"/>
      <c r="J30" s="12" t="s">
        <v>264</v>
      </c>
      <c r="K30" s="4"/>
    </row>
    <row r="31" spans="1:11" ht="69" customHeight="1">
      <c r="A31" s="12">
        <v>3</v>
      </c>
      <c r="B31" s="5" t="s">
        <v>749</v>
      </c>
      <c r="C31" s="35">
        <v>90</v>
      </c>
      <c r="D31" s="35"/>
      <c r="E31" s="35">
        <v>90</v>
      </c>
      <c r="F31" s="35"/>
      <c r="G31" s="35"/>
      <c r="H31" s="35"/>
      <c r="I31" s="35"/>
      <c r="J31" s="12" t="s">
        <v>267</v>
      </c>
      <c r="K31" s="4"/>
    </row>
    <row r="32" spans="1:11" ht="48" hidden="1" customHeight="1">
      <c r="A32" s="12">
        <v>4</v>
      </c>
      <c r="B32" s="5" t="s">
        <v>750</v>
      </c>
      <c r="C32" s="35"/>
      <c r="D32" s="35"/>
      <c r="E32" s="35"/>
      <c r="F32" s="35"/>
      <c r="G32" s="35"/>
      <c r="H32" s="35"/>
      <c r="I32" s="35"/>
      <c r="J32" s="12" t="s">
        <v>268</v>
      </c>
      <c r="K32" s="4"/>
    </row>
    <row r="33" spans="1:11" s="184" customFormat="1" ht="33.75" customHeight="1">
      <c r="A33" s="16" t="s">
        <v>57</v>
      </c>
      <c r="B33" s="2" t="s">
        <v>173</v>
      </c>
      <c r="C33" s="34">
        <v>3236</v>
      </c>
      <c r="D33" s="34">
        <v>0</v>
      </c>
      <c r="E33" s="34">
        <v>3236</v>
      </c>
      <c r="F33" s="34"/>
      <c r="G33" s="34"/>
      <c r="H33" s="34"/>
      <c r="I33" s="34"/>
      <c r="J33" s="91"/>
      <c r="K33" s="91"/>
    </row>
    <row r="34" spans="1:11" ht="55.5" hidden="1" customHeight="1">
      <c r="A34" s="12">
        <v>1</v>
      </c>
      <c r="B34" s="5" t="s">
        <v>751</v>
      </c>
      <c r="C34" s="35">
        <v>0</v>
      </c>
      <c r="D34" s="35"/>
      <c r="E34" s="35">
        <v>0</v>
      </c>
      <c r="F34" s="35"/>
      <c r="G34" s="35"/>
      <c r="H34" s="35"/>
      <c r="I34" s="35"/>
      <c r="J34" s="12" t="s">
        <v>267</v>
      </c>
      <c r="K34" s="4"/>
    </row>
    <row r="35" spans="1:11" ht="36" hidden="1">
      <c r="A35" s="12">
        <v>2</v>
      </c>
      <c r="B35" s="5" t="s">
        <v>752</v>
      </c>
      <c r="C35" s="35">
        <v>0</v>
      </c>
      <c r="D35" s="35"/>
      <c r="E35" s="35">
        <v>0</v>
      </c>
      <c r="F35" s="35"/>
      <c r="G35" s="35"/>
      <c r="H35" s="35"/>
      <c r="I35" s="35"/>
      <c r="J35" s="12" t="s">
        <v>267</v>
      </c>
      <c r="K35" s="4"/>
    </row>
    <row r="36" spans="1:11" ht="51.75" hidden="1" customHeight="1">
      <c r="A36" s="12">
        <v>3</v>
      </c>
      <c r="B36" s="5" t="s">
        <v>753</v>
      </c>
      <c r="C36" s="35">
        <v>0</v>
      </c>
      <c r="D36" s="35"/>
      <c r="E36" s="35">
        <v>0</v>
      </c>
      <c r="F36" s="35"/>
      <c r="G36" s="35"/>
      <c r="H36" s="35"/>
      <c r="I36" s="35"/>
      <c r="J36" s="12" t="s">
        <v>267</v>
      </c>
      <c r="K36" s="4"/>
    </row>
    <row r="37" spans="1:11" ht="49.5" customHeight="1">
      <c r="A37" s="12">
        <v>4</v>
      </c>
      <c r="B37" s="5" t="s">
        <v>754</v>
      </c>
      <c r="C37" s="35">
        <v>3236</v>
      </c>
      <c r="D37" s="35"/>
      <c r="E37" s="35">
        <v>3236</v>
      </c>
      <c r="F37" s="35"/>
      <c r="G37" s="35"/>
      <c r="H37" s="35"/>
      <c r="I37" s="35"/>
      <c r="J37" s="12" t="s">
        <v>267</v>
      </c>
      <c r="K37" s="4"/>
    </row>
    <row r="38" spans="1:11" ht="36" hidden="1">
      <c r="A38" s="12">
        <v>5</v>
      </c>
      <c r="B38" s="5" t="s">
        <v>755</v>
      </c>
      <c r="C38" s="35">
        <v>0</v>
      </c>
      <c r="D38" s="35">
        <v>0</v>
      </c>
      <c r="E38" s="35">
        <v>0</v>
      </c>
      <c r="F38" s="35"/>
      <c r="G38" s="35"/>
      <c r="H38" s="35"/>
      <c r="I38" s="35"/>
      <c r="J38" s="12" t="s">
        <v>267</v>
      </c>
      <c r="K38" s="4"/>
    </row>
    <row r="39" spans="1:11" ht="45" hidden="1" customHeight="1">
      <c r="A39" s="12">
        <v>6</v>
      </c>
      <c r="B39" s="5" t="s">
        <v>756</v>
      </c>
      <c r="C39" s="35">
        <v>0</v>
      </c>
      <c r="D39" s="35">
        <v>0</v>
      </c>
      <c r="E39" s="35">
        <v>0</v>
      </c>
      <c r="F39" s="35"/>
      <c r="G39" s="35"/>
      <c r="H39" s="35"/>
      <c r="I39" s="35"/>
      <c r="J39" s="12" t="s">
        <v>267</v>
      </c>
      <c r="K39" s="4"/>
    </row>
    <row r="40" spans="1:11" ht="36" hidden="1">
      <c r="A40" s="12">
        <v>7</v>
      </c>
      <c r="B40" s="5" t="s">
        <v>757</v>
      </c>
      <c r="C40" s="35">
        <v>0</v>
      </c>
      <c r="D40" s="35">
        <v>0</v>
      </c>
      <c r="E40" s="35">
        <v>0</v>
      </c>
      <c r="F40" s="35"/>
      <c r="G40" s="35"/>
      <c r="H40" s="35"/>
      <c r="I40" s="35"/>
      <c r="J40" s="12" t="s">
        <v>267</v>
      </c>
      <c r="K40" s="4"/>
    </row>
    <row r="41" spans="1:11">
      <c r="A41" s="6"/>
      <c r="B41" s="8"/>
      <c r="C41" s="8"/>
      <c r="D41" s="8"/>
      <c r="E41" s="8"/>
      <c r="F41" s="8"/>
      <c r="G41" s="8"/>
      <c r="H41" s="8"/>
      <c r="I41" s="8"/>
      <c r="J41" s="8"/>
      <c r="K41" s="8"/>
    </row>
  </sheetData>
  <mergeCells count="16">
    <mergeCell ref="J6:K6"/>
    <mergeCell ref="A1:K1"/>
    <mergeCell ref="A2:K2"/>
    <mergeCell ref="A3:K3"/>
    <mergeCell ref="A7:A9"/>
    <mergeCell ref="F7:H7"/>
    <mergeCell ref="F8:F9"/>
    <mergeCell ref="G8:H8"/>
    <mergeCell ref="J7:J9"/>
    <mergeCell ref="K7:K9"/>
    <mergeCell ref="C7:E7"/>
    <mergeCell ref="D8:E8"/>
    <mergeCell ref="C8:C9"/>
    <mergeCell ref="B7:B9"/>
    <mergeCell ref="I7:I9"/>
    <mergeCell ref="A4:K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M130"/>
  <sheetViews>
    <sheetView showZeros="0" topLeftCell="A3" zoomScale="70" zoomScaleNormal="70" workbookViewId="0">
      <selection activeCell="C11" sqref="C11"/>
    </sheetView>
  </sheetViews>
  <sheetFormatPr defaultRowHeight="18"/>
  <cols>
    <col min="1" max="1" width="5" style="1" customWidth="1"/>
    <col min="2" max="2" width="53.81640625" customWidth="1"/>
    <col min="3" max="3" width="15.54296875" customWidth="1"/>
    <col min="4" max="4" width="13.453125" customWidth="1"/>
    <col min="5" max="9" width="14" customWidth="1"/>
    <col min="10" max="10" width="24.453125" style="1" customWidth="1"/>
    <col min="11" max="11" width="19" customWidth="1"/>
  </cols>
  <sheetData>
    <row r="1" spans="1:13" ht="24.6">
      <c r="A1" s="354" t="s">
        <v>806</v>
      </c>
      <c r="B1" s="354"/>
      <c r="C1" s="354"/>
      <c r="D1" s="354"/>
      <c r="E1" s="354"/>
      <c r="F1" s="354"/>
      <c r="G1" s="354"/>
      <c r="H1" s="354"/>
      <c r="I1" s="354"/>
      <c r="J1" s="354"/>
      <c r="K1" s="354"/>
    </row>
    <row r="2" spans="1:13" ht="69" customHeight="1">
      <c r="A2" s="290" t="s">
        <v>812</v>
      </c>
      <c r="B2" s="290"/>
      <c r="C2" s="290"/>
      <c r="D2" s="290"/>
      <c r="E2" s="290"/>
      <c r="F2" s="290"/>
      <c r="G2" s="290"/>
      <c r="H2" s="290"/>
      <c r="I2" s="290"/>
      <c r="J2" s="290"/>
      <c r="K2" s="290"/>
    </row>
    <row r="3" spans="1:13" ht="24.6">
      <c r="A3" s="354" t="s">
        <v>738</v>
      </c>
      <c r="B3" s="354"/>
      <c r="C3" s="354"/>
      <c r="D3" s="354"/>
      <c r="E3" s="354"/>
      <c r="F3" s="354"/>
      <c r="G3" s="354"/>
      <c r="H3" s="354"/>
      <c r="I3" s="354"/>
      <c r="J3" s="354"/>
      <c r="K3" s="354"/>
    </row>
    <row r="4" spans="1:13" ht="25.2">
      <c r="A4" s="353" t="s">
        <v>307</v>
      </c>
      <c r="B4" s="353"/>
      <c r="C4" s="353"/>
      <c r="D4" s="353"/>
      <c r="E4" s="353"/>
      <c r="F4" s="353"/>
      <c r="G4" s="353"/>
      <c r="H4" s="353"/>
      <c r="I4" s="353"/>
      <c r="J4" s="353"/>
      <c r="K4" s="353"/>
    </row>
    <row r="6" spans="1:13">
      <c r="J6" s="355" t="s">
        <v>737</v>
      </c>
      <c r="K6" s="355"/>
    </row>
    <row r="7" spans="1:13" ht="42" customHeight="1">
      <c r="A7" s="297" t="s">
        <v>0</v>
      </c>
      <c r="B7" s="297" t="s">
        <v>1</v>
      </c>
      <c r="C7" s="294" t="s">
        <v>708</v>
      </c>
      <c r="D7" s="295"/>
      <c r="E7" s="296"/>
      <c r="F7" s="294" t="s">
        <v>778</v>
      </c>
      <c r="G7" s="295"/>
      <c r="H7" s="296"/>
      <c r="I7" s="297" t="s">
        <v>786</v>
      </c>
      <c r="J7" s="297" t="s">
        <v>248</v>
      </c>
      <c r="K7" s="297" t="s">
        <v>249</v>
      </c>
    </row>
    <row r="8" spans="1:13">
      <c r="A8" s="298"/>
      <c r="B8" s="298"/>
      <c r="C8" s="297" t="s">
        <v>250</v>
      </c>
      <c r="D8" s="311" t="s">
        <v>251</v>
      </c>
      <c r="E8" s="313"/>
      <c r="F8" s="297" t="s">
        <v>250</v>
      </c>
      <c r="G8" s="311" t="s">
        <v>251</v>
      </c>
      <c r="H8" s="313"/>
      <c r="I8" s="298"/>
      <c r="J8" s="298"/>
      <c r="K8" s="298"/>
    </row>
    <row r="9" spans="1:13">
      <c r="A9" s="299"/>
      <c r="B9" s="299"/>
      <c r="C9" s="299"/>
      <c r="D9" s="196" t="s">
        <v>709</v>
      </c>
      <c r="E9" s="196" t="s">
        <v>710</v>
      </c>
      <c r="F9" s="299"/>
      <c r="G9" s="196" t="s">
        <v>709</v>
      </c>
      <c r="H9" s="196" t="s">
        <v>710</v>
      </c>
      <c r="I9" s="299"/>
      <c r="J9" s="299"/>
      <c r="K9" s="299"/>
    </row>
    <row r="10" spans="1:13">
      <c r="A10" s="199">
        <v>1</v>
      </c>
      <c r="B10" s="199">
        <v>2</v>
      </c>
      <c r="C10" s="199">
        <v>3</v>
      </c>
      <c r="D10" s="199">
        <v>4</v>
      </c>
      <c r="E10" s="199">
        <v>5</v>
      </c>
      <c r="F10" s="199">
        <v>6</v>
      </c>
      <c r="G10" s="199">
        <v>7</v>
      </c>
      <c r="H10" s="199">
        <v>8</v>
      </c>
      <c r="I10" s="199"/>
      <c r="J10" s="199">
        <v>9</v>
      </c>
      <c r="K10" s="199">
        <v>10</v>
      </c>
    </row>
    <row r="11" spans="1:13" s="184" customFormat="1" ht="17.399999999999999">
      <c r="A11" s="203"/>
      <c r="B11" s="204" t="s">
        <v>2</v>
      </c>
      <c r="C11" s="205">
        <f>C12</f>
        <v>35759</v>
      </c>
      <c r="D11" s="205">
        <f t="shared" ref="D11:H11" si="0">D12</f>
        <v>1648</v>
      </c>
      <c r="E11" s="205">
        <f t="shared" si="0"/>
        <v>34111</v>
      </c>
      <c r="F11" s="205">
        <f t="shared" si="0"/>
        <v>0</v>
      </c>
      <c r="G11" s="205">
        <f t="shared" si="0"/>
        <v>0</v>
      </c>
      <c r="H11" s="205">
        <f t="shared" si="0"/>
        <v>0</v>
      </c>
      <c r="I11" s="206"/>
      <c r="J11" s="203"/>
      <c r="K11" s="207"/>
      <c r="M11" s="184">
        <v>3326</v>
      </c>
    </row>
    <row r="12" spans="1:13" s="184" customFormat="1" ht="17.399999999999999">
      <c r="A12" s="20"/>
      <c r="B12" s="2" t="s">
        <v>742</v>
      </c>
      <c r="C12" s="34">
        <f>C13+C104+C110+C125</f>
        <v>35759</v>
      </c>
      <c r="D12" s="34">
        <f t="shared" ref="D12:H12" si="1">D13+D104+D110+D125</f>
        <v>1648</v>
      </c>
      <c r="E12" s="34">
        <f t="shared" si="1"/>
        <v>34111</v>
      </c>
      <c r="F12" s="34">
        <f t="shared" si="1"/>
        <v>0</v>
      </c>
      <c r="G12" s="34">
        <f t="shared" si="1"/>
        <v>0</v>
      </c>
      <c r="H12" s="34">
        <f t="shared" si="1"/>
        <v>0</v>
      </c>
      <c r="I12" s="44"/>
      <c r="J12" s="15"/>
      <c r="K12" s="91"/>
      <c r="M12" s="226">
        <f>C11+M11</f>
        <v>39085</v>
      </c>
    </row>
    <row r="13" spans="1:13" s="184" customFormat="1" ht="34.799999999999997">
      <c r="A13" s="20" t="s">
        <v>8</v>
      </c>
      <c r="B13" s="2" t="s">
        <v>58</v>
      </c>
      <c r="C13" s="34">
        <f>SUM(C14:C103)</f>
        <v>30895</v>
      </c>
      <c r="D13" s="34">
        <f t="shared" ref="D13:H13" si="2">SUM(D14:D103)</f>
        <v>0</v>
      </c>
      <c r="E13" s="34">
        <f t="shared" si="2"/>
        <v>30895</v>
      </c>
      <c r="F13" s="34">
        <f t="shared" si="2"/>
        <v>0</v>
      </c>
      <c r="G13" s="34">
        <f t="shared" si="2"/>
        <v>0</v>
      </c>
      <c r="H13" s="34">
        <f t="shared" si="2"/>
        <v>0</v>
      </c>
      <c r="I13" s="34"/>
      <c r="J13" s="15"/>
      <c r="K13" s="91"/>
    </row>
    <row r="14" spans="1:13" ht="36" hidden="1">
      <c r="A14" s="19">
        <v>1</v>
      </c>
      <c r="B14" s="5" t="s">
        <v>489</v>
      </c>
      <c r="C14" s="35">
        <f t="shared" ref="C14:C77" si="3">D14+E14</f>
        <v>0</v>
      </c>
      <c r="D14" s="35"/>
      <c r="E14" s="35"/>
      <c r="F14" s="4"/>
      <c r="G14" s="4"/>
      <c r="H14" s="4"/>
      <c r="I14" s="4"/>
      <c r="J14" s="202" t="s">
        <v>717</v>
      </c>
      <c r="K14" s="4"/>
    </row>
    <row r="15" spans="1:13" ht="36" hidden="1">
      <c r="A15" s="19">
        <v>2</v>
      </c>
      <c r="B15" s="5" t="s">
        <v>490</v>
      </c>
      <c r="C15" s="35">
        <f t="shared" si="3"/>
        <v>0</v>
      </c>
      <c r="D15" s="35"/>
      <c r="E15" s="35"/>
      <c r="F15" s="4"/>
      <c r="G15" s="4"/>
      <c r="H15" s="4"/>
      <c r="I15" s="4"/>
      <c r="J15" s="202" t="s">
        <v>717</v>
      </c>
      <c r="K15" s="4"/>
    </row>
    <row r="16" spans="1:13" ht="36" hidden="1">
      <c r="A16" s="19">
        <v>3</v>
      </c>
      <c r="B16" s="5" t="s">
        <v>491</v>
      </c>
      <c r="C16" s="35">
        <f t="shared" si="3"/>
        <v>0</v>
      </c>
      <c r="D16" s="35"/>
      <c r="E16" s="35"/>
      <c r="F16" s="4"/>
      <c r="G16" s="4"/>
      <c r="H16" s="4"/>
      <c r="I16" s="4"/>
      <c r="J16" s="202" t="s">
        <v>717</v>
      </c>
      <c r="K16" s="4"/>
    </row>
    <row r="17" spans="1:11" ht="36" hidden="1">
      <c r="A17" s="19">
        <v>4</v>
      </c>
      <c r="B17" s="5" t="s">
        <v>492</v>
      </c>
      <c r="C17" s="35">
        <f t="shared" si="3"/>
        <v>0</v>
      </c>
      <c r="D17" s="35"/>
      <c r="E17" s="35"/>
      <c r="F17" s="4"/>
      <c r="G17" s="4"/>
      <c r="H17" s="4"/>
      <c r="I17" s="4"/>
      <c r="J17" s="202" t="s">
        <v>717</v>
      </c>
      <c r="K17" s="4"/>
    </row>
    <row r="18" spans="1:11" ht="36" hidden="1">
      <c r="A18" s="19">
        <v>5</v>
      </c>
      <c r="B18" s="5" t="s">
        <v>493</v>
      </c>
      <c r="C18" s="35">
        <f t="shared" si="3"/>
        <v>0</v>
      </c>
      <c r="D18" s="35"/>
      <c r="E18" s="35"/>
      <c r="F18" s="4"/>
      <c r="G18" s="4"/>
      <c r="H18" s="4"/>
      <c r="I18" s="4"/>
      <c r="J18" s="202" t="s">
        <v>717</v>
      </c>
      <c r="K18" s="4"/>
    </row>
    <row r="19" spans="1:11" ht="36" hidden="1">
      <c r="A19" s="19">
        <v>6</v>
      </c>
      <c r="B19" s="5" t="s">
        <v>494</v>
      </c>
      <c r="C19" s="35">
        <f t="shared" si="3"/>
        <v>0</v>
      </c>
      <c r="D19" s="35"/>
      <c r="E19" s="35"/>
      <c r="F19" s="4"/>
      <c r="G19" s="4"/>
      <c r="H19" s="4"/>
      <c r="I19" s="4"/>
      <c r="J19" s="202" t="s">
        <v>717</v>
      </c>
      <c r="K19" s="4"/>
    </row>
    <row r="20" spans="1:11" ht="36">
      <c r="A20" s="19">
        <v>7</v>
      </c>
      <c r="B20" s="5" t="s">
        <v>495</v>
      </c>
      <c r="C20" s="35">
        <f t="shared" si="3"/>
        <v>540</v>
      </c>
      <c r="D20" s="35"/>
      <c r="E20" s="35">
        <v>540</v>
      </c>
      <c r="F20" s="4"/>
      <c r="G20" s="4"/>
      <c r="H20" s="4"/>
      <c r="I20" s="4"/>
      <c r="J20" s="202" t="s">
        <v>717</v>
      </c>
      <c r="K20" s="4"/>
    </row>
    <row r="21" spans="1:11" ht="36">
      <c r="A21" s="19">
        <v>8</v>
      </c>
      <c r="B21" s="5" t="s">
        <v>496</v>
      </c>
      <c r="C21" s="35">
        <f t="shared" si="3"/>
        <v>23</v>
      </c>
      <c r="D21" s="35"/>
      <c r="E21" s="35">
        <v>23</v>
      </c>
      <c r="F21" s="4"/>
      <c r="G21" s="4"/>
      <c r="H21" s="4"/>
      <c r="I21" s="4"/>
      <c r="J21" s="202" t="s">
        <v>717</v>
      </c>
      <c r="K21" s="4"/>
    </row>
    <row r="22" spans="1:11" ht="36">
      <c r="A22" s="19">
        <v>9</v>
      </c>
      <c r="B22" s="5" t="s">
        <v>497</v>
      </c>
      <c r="C22" s="35">
        <f t="shared" si="3"/>
        <v>1769</v>
      </c>
      <c r="D22" s="35"/>
      <c r="E22" s="35">
        <v>1769</v>
      </c>
      <c r="F22" s="4"/>
      <c r="G22" s="4"/>
      <c r="H22" s="4"/>
      <c r="I22" s="4"/>
      <c r="J22" s="202" t="s">
        <v>717</v>
      </c>
      <c r="K22" s="4"/>
    </row>
    <row r="23" spans="1:11" ht="36" hidden="1">
      <c r="A23" s="19">
        <v>10</v>
      </c>
      <c r="B23" s="5" t="s">
        <v>499</v>
      </c>
      <c r="C23" s="35">
        <f t="shared" si="3"/>
        <v>0</v>
      </c>
      <c r="D23" s="35"/>
      <c r="E23" s="35"/>
      <c r="F23" s="4"/>
      <c r="G23" s="4"/>
      <c r="H23" s="4"/>
      <c r="I23" s="4"/>
      <c r="J23" s="202" t="s">
        <v>262</v>
      </c>
      <c r="K23" s="4"/>
    </row>
    <row r="24" spans="1:11" ht="36" hidden="1">
      <c r="A24" s="19">
        <v>11</v>
      </c>
      <c r="B24" s="5" t="s">
        <v>500</v>
      </c>
      <c r="C24" s="35">
        <f t="shared" si="3"/>
        <v>0</v>
      </c>
      <c r="D24" s="35"/>
      <c r="E24" s="35"/>
      <c r="F24" s="4"/>
      <c r="G24" s="4"/>
      <c r="H24" s="4"/>
      <c r="I24" s="4"/>
      <c r="J24" s="202" t="s">
        <v>262</v>
      </c>
      <c r="K24" s="4"/>
    </row>
    <row r="25" spans="1:11" ht="36" hidden="1">
      <c r="A25" s="19">
        <v>12</v>
      </c>
      <c r="B25" s="5" t="s">
        <v>501</v>
      </c>
      <c r="C25" s="35">
        <f t="shared" si="3"/>
        <v>0</v>
      </c>
      <c r="D25" s="35"/>
      <c r="E25" s="35"/>
      <c r="F25" s="4"/>
      <c r="G25" s="4"/>
      <c r="H25" s="4"/>
      <c r="I25" s="4"/>
      <c r="J25" s="202" t="s">
        <v>262</v>
      </c>
      <c r="K25" s="4"/>
    </row>
    <row r="26" spans="1:11" ht="36" hidden="1">
      <c r="A26" s="19">
        <v>13</v>
      </c>
      <c r="B26" s="5" t="s">
        <v>66</v>
      </c>
      <c r="C26" s="35">
        <f t="shared" si="3"/>
        <v>0</v>
      </c>
      <c r="D26" s="35"/>
      <c r="E26" s="35"/>
      <c r="F26" s="4"/>
      <c r="G26" s="4"/>
      <c r="H26" s="4"/>
      <c r="I26" s="4"/>
      <c r="J26" s="202" t="s">
        <v>262</v>
      </c>
      <c r="K26" s="4"/>
    </row>
    <row r="27" spans="1:11" ht="36" hidden="1">
      <c r="A27" s="19">
        <v>14</v>
      </c>
      <c r="B27" s="5" t="s">
        <v>502</v>
      </c>
      <c r="C27" s="35">
        <f t="shared" si="3"/>
        <v>0</v>
      </c>
      <c r="D27" s="35"/>
      <c r="E27" s="35"/>
      <c r="F27" s="4"/>
      <c r="G27" s="4"/>
      <c r="H27" s="4"/>
      <c r="I27" s="4"/>
      <c r="J27" s="202" t="s">
        <v>262</v>
      </c>
      <c r="K27" s="4"/>
    </row>
    <row r="28" spans="1:11" ht="36" hidden="1">
      <c r="A28" s="19">
        <v>15</v>
      </c>
      <c r="B28" s="5" t="s">
        <v>503</v>
      </c>
      <c r="C28" s="35">
        <f t="shared" si="3"/>
        <v>0</v>
      </c>
      <c r="D28" s="35"/>
      <c r="E28" s="35"/>
      <c r="F28" s="4"/>
      <c r="G28" s="4"/>
      <c r="H28" s="4"/>
      <c r="I28" s="4"/>
      <c r="J28" s="202" t="s">
        <v>262</v>
      </c>
      <c r="K28" s="4"/>
    </row>
    <row r="29" spans="1:11" ht="36" hidden="1">
      <c r="A29" s="19">
        <v>16</v>
      </c>
      <c r="B29" s="5" t="s">
        <v>504</v>
      </c>
      <c r="C29" s="35">
        <f t="shared" si="3"/>
        <v>0</v>
      </c>
      <c r="D29" s="35"/>
      <c r="E29" s="35"/>
      <c r="F29" s="4"/>
      <c r="G29" s="4"/>
      <c r="H29" s="4"/>
      <c r="I29" s="4"/>
      <c r="J29" s="202" t="s">
        <v>262</v>
      </c>
      <c r="K29" s="4"/>
    </row>
    <row r="30" spans="1:11" ht="36" hidden="1">
      <c r="A30" s="19">
        <v>17</v>
      </c>
      <c r="B30" s="5" t="s">
        <v>505</v>
      </c>
      <c r="C30" s="35">
        <f t="shared" si="3"/>
        <v>0</v>
      </c>
      <c r="D30" s="35"/>
      <c r="E30" s="35"/>
      <c r="F30" s="4"/>
      <c r="G30" s="4"/>
      <c r="H30" s="4"/>
      <c r="I30" s="4"/>
      <c r="J30" s="202" t="s">
        <v>262</v>
      </c>
      <c r="K30" s="4"/>
    </row>
    <row r="31" spans="1:11" ht="36" hidden="1">
      <c r="A31" s="19">
        <v>18</v>
      </c>
      <c r="B31" s="5" t="s">
        <v>506</v>
      </c>
      <c r="C31" s="35">
        <f t="shared" si="3"/>
        <v>0</v>
      </c>
      <c r="D31" s="35"/>
      <c r="E31" s="35"/>
      <c r="F31" s="4"/>
      <c r="G31" s="4"/>
      <c r="H31" s="4"/>
      <c r="I31" s="4"/>
      <c r="J31" s="202" t="s">
        <v>262</v>
      </c>
      <c r="K31" s="4"/>
    </row>
    <row r="32" spans="1:11" ht="36" hidden="1">
      <c r="A32" s="19">
        <v>19</v>
      </c>
      <c r="B32" s="5" t="s">
        <v>508</v>
      </c>
      <c r="C32" s="35">
        <f t="shared" si="3"/>
        <v>0</v>
      </c>
      <c r="D32" s="35"/>
      <c r="E32" s="35"/>
      <c r="F32" s="4"/>
      <c r="G32" s="4"/>
      <c r="H32" s="4"/>
      <c r="I32" s="4"/>
      <c r="J32" s="202" t="s">
        <v>262</v>
      </c>
      <c r="K32" s="4"/>
    </row>
    <row r="33" spans="1:11" ht="36" hidden="1">
      <c r="A33" s="19">
        <v>20</v>
      </c>
      <c r="B33" s="5" t="s">
        <v>510</v>
      </c>
      <c r="C33" s="35">
        <f t="shared" si="3"/>
        <v>0</v>
      </c>
      <c r="D33" s="35"/>
      <c r="E33" s="35"/>
      <c r="F33" s="4"/>
      <c r="G33" s="4"/>
      <c r="H33" s="4"/>
      <c r="I33" s="4"/>
      <c r="J33" s="202" t="s">
        <v>262</v>
      </c>
      <c r="K33" s="4"/>
    </row>
    <row r="34" spans="1:11" ht="36">
      <c r="A34" s="19">
        <v>21</v>
      </c>
      <c r="B34" s="5" t="s">
        <v>512</v>
      </c>
      <c r="C34" s="35">
        <f t="shared" si="3"/>
        <v>2500</v>
      </c>
      <c r="D34" s="35"/>
      <c r="E34" s="35">
        <v>2500</v>
      </c>
      <c r="F34" s="4"/>
      <c r="G34" s="4"/>
      <c r="H34" s="4"/>
      <c r="I34" s="4"/>
      <c r="J34" s="202" t="s">
        <v>262</v>
      </c>
      <c r="K34" s="4"/>
    </row>
    <row r="35" spans="1:11" ht="36" hidden="1">
      <c r="A35" s="19">
        <v>22</v>
      </c>
      <c r="B35" s="5" t="s">
        <v>514</v>
      </c>
      <c r="C35" s="35">
        <f t="shared" si="3"/>
        <v>0</v>
      </c>
      <c r="D35" s="35"/>
      <c r="E35" s="35"/>
      <c r="F35" s="4"/>
      <c r="G35" s="4"/>
      <c r="H35" s="4"/>
      <c r="I35" s="4"/>
      <c r="J35" s="202" t="s">
        <v>262</v>
      </c>
      <c r="K35" s="4"/>
    </row>
    <row r="36" spans="1:11" ht="36" hidden="1">
      <c r="A36" s="19">
        <v>23</v>
      </c>
      <c r="B36" s="5" t="s">
        <v>516</v>
      </c>
      <c r="C36" s="35">
        <f t="shared" si="3"/>
        <v>0</v>
      </c>
      <c r="D36" s="35"/>
      <c r="E36" s="35">
        <v>0</v>
      </c>
      <c r="F36" s="4"/>
      <c r="G36" s="4"/>
      <c r="H36" s="4"/>
      <c r="I36" s="4"/>
      <c r="J36" s="202" t="s">
        <v>262</v>
      </c>
      <c r="K36" s="4"/>
    </row>
    <row r="37" spans="1:11" ht="36" hidden="1">
      <c r="A37" s="19">
        <v>24</v>
      </c>
      <c r="B37" s="5" t="s">
        <v>518</v>
      </c>
      <c r="C37" s="35">
        <f t="shared" si="3"/>
        <v>0</v>
      </c>
      <c r="D37" s="35"/>
      <c r="E37" s="35">
        <v>0</v>
      </c>
      <c r="F37" s="4"/>
      <c r="G37" s="4"/>
      <c r="H37" s="4"/>
      <c r="I37" s="4"/>
      <c r="J37" s="202" t="s">
        <v>262</v>
      </c>
      <c r="K37" s="4"/>
    </row>
    <row r="38" spans="1:11" ht="36">
      <c r="A38" s="19">
        <v>25</v>
      </c>
      <c r="B38" s="5" t="s">
        <v>520</v>
      </c>
      <c r="C38" s="35">
        <f t="shared" si="3"/>
        <v>797</v>
      </c>
      <c r="D38" s="35"/>
      <c r="E38" s="35">
        <v>797</v>
      </c>
      <c r="F38" s="4"/>
      <c r="G38" s="4"/>
      <c r="H38" s="4"/>
      <c r="I38" s="4"/>
      <c r="J38" s="202" t="s">
        <v>262</v>
      </c>
      <c r="K38" s="4"/>
    </row>
    <row r="39" spans="1:11" ht="36" hidden="1">
      <c r="A39" s="19">
        <v>26</v>
      </c>
      <c r="B39" s="5" t="s">
        <v>522</v>
      </c>
      <c r="C39" s="35">
        <f t="shared" si="3"/>
        <v>0</v>
      </c>
      <c r="D39" s="35"/>
      <c r="E39" s="35">
        <v>0</v>
      </c>
      <c r="F39" s="4"/>
      <c r="G39" s="4"/>
      <c r="H39" s="4"/>
      <c r="I39" s="4"/>
      <c r="J39" s="202" t="s">
        <v>262</v>
      </c>
      <c r="K39" s="4"/>
    </row>
    <row r="40" spans="1:11" ht="36">
      <c r="A40" s="19">
        <v>27</v>
      </c>
      <c r="B40" s="5" t="s">
        <v>524</v>
      </c>
      <c r="C40" s="35">
        <f t="shared" si="3"/>
        <v>338</v>
      </c>
      <c r="D40" s="35"/>
      <c r="E40" s="35">
        <v>338</v>
      </c>
      <c r="F40" s="4"/>
      <c r="G40" s="4"/>
      <c r="H40" s="4"/>
      <c r="I40" s="4"/>
      <c r="J40" s="202" t="s">
        <v>265</v>
      </c>
      <c r="K40" s="4"/>
    </row>
    <row r="41" spans="1:11" ht="36" hidden="1">
      <c r="A41" s="19">
        <v>28</v>
      </c>
      <c r="B41" s="5" t="s">
        <v>525</v>
      </c>
      <c r="C41" s="35">
        <f t="shared" si="3"/>
        <v>0</v>
      </c>
      <c r="D41" s="35"/>
      <c r="E41" s="35"/>
      <c r="F41" s="4"/>
      <c r="G41" s="4"/>
      <c r="H41" s="4"/>
      <c r="I41" s="4"/>
      <c r="J41" s="202" t="s">
        <v>265</v>
      </c>
      <c r="K41" s="4"/>
    </row>
    <row r="42" spans="1:11" ht="36" hidden="1">
      <c r="A42" s="19">
        <v>29</v>
      </c>
      <c r="B42" s="5" t="s">
        <v>526</v>
      </c>
      <c r="C42" s="35">
        <f t="shared" si="3"/>
        <v>0</v>
      </c>
      <c r="D42" s="35"/>
      <c r="E42" s="35"/>
      <c r="F42" s="4"/>
      <c r="G42" s="4"/>
      <c r="H42" s="4"/>
      <c r="I42" s="4"/>
      <c r="J42" s="202" t="s">
        <v>265</v>
      </c>
      <c r="K42" s="4"/>
    </row>
    <row r="43" spans="1:11" ht="36" hidden="1">
      <c r="A43" s="19">
        <v>30</v>
      </c>
      <c r="B43" s="5" t="s">
        <v>528</v>
      </c>
      <c r="C43" s="35">
        <f t="shared" si="3"/>
        <v>0</v>
      </c>
      <c r="D43" s="35"/>
      <c r="E43" s="35"/>
      <c r="F43" s="4"/>
      <c r="G43" s="4"/>
      <c r="H43" s="4"/>
      <c r="I43" s="4"/>
      <c r="J43" s="202" t="s">
        <v>264</v>
      </c>
      <c r="K43" s="4"/>
    </row>
    <row r="44" spans="1:11" ht="36" hidden="1">
      <c r="A44" s="19">
        <v>31</v>
      </c>
      <c r="B44" s="5" t="s">
        <v>529</v>
      </c>
      <c r="C44" s="35">
        <f t="shared" si="3"/>
        <v>0</v>
      </c>
      <c r="D44" s="35"/>
      <c r="E44" s="35"/>
      <c r="F44" s="4"/>
      <c r="G44" s="4"/>
      <c r="H44" s="4"/>
      <c r="I44" s="4"/>
      <c r="J44" s="202" t="s">
        <v>264</v>
      </c>
      <c r="K44" s="4"/>
    </row>
    <row r="45" spans="1:11" ht="36" hidden="1">
      <c r="A45" s="19">
        <v>32</v>
      </c>
      <c r="B45" s="5" t="s">
        <v>530</v>
      </c>
      <c r="C45" s="35">
        <f t="shared" si="3"/>
        <v>0</v>
      </c>
      <c r="D45" s="35"/>
      <c r="E45" s="35"/>
      <c r="F45" s="4"/>
      <c r="G45" s="4"/>
      <c r="H45" s="4"/>
      <c r="I45" s="4"/>
      <c r="J45" s="202" t="s">
        <v>264</v>
      </c>
      <c r="K45" s="4"/>
    </row>
    <row r="46" spans="1:11" ht="36" hidden="1">
      <c r="A46" s="19">
        <v>33</v>
      </c>
      <c r="B46" s="5" t="s">
        <v>532</v>
      </c>
      <c r="C46" s="35">
        <f t="shared" si="3"/>
        <v>0</v>
      </c>
      <c r="D46" s="35"/>
      <c r="E46" s="35"/>
      <c r="F46" s="4"/>
      <c r="G46" s="4"/>
      <c r="H46" s="4"/>
      <c r="I46" s="4"/>
      <c r="J46" s="202" t="s">
        <v>261</v>
      </c>
      <c r="K46" s="4"/>
    </row>
    <row r="47" spans="1:11" ht="36" hidden="1">
      <c r="A47" s="19">
        <v>34</v>
      </c>
      <c r="B47" s="5" t="s">
        <v>533</v>
      </c>
      <c r="C47" s="35">
        <f t="shared" si="3"/>
        <v>0</v>
      </c>
      <c r="D47" s="35"/>
      <c r="E47" s="35"/>
      <c r="F47" s="4"/>
      <c r="G47" s="4"/>
      <c r="H47" s="4"/>
      <c r="I47" s="4"/>
      <c r="J47" s="202" t="s">
        <v>261</v>
      </c>
      <c r="K47" s="4"/>
    </row>
    <row r="48" spans="1:11" ht="36">
      <c r="A48" s="19">
        <v>35</v>
      </c>
      <c r="B48" s="5" t="s">
        <v>535</v>
      </c>
      <c r="C48" s="35">
        <f t="shared" si="3"/>
        <v>751</v>
      </c>
      <c r="D48" s="35"/>
      <c r="E48" s="35">
        <v>751</v>
      </c>
      <c r="F48" s="4"/>
      <c r="G48" s="4"/>
      <c r="H48" s="4"/>
      <c r="I48" s="4"/>
      <c r="J48" s="202" t="s">
        <v>267</v>
      </c>
      <c r="K48" s="4"/>
    </row>
    <row r="49" spans="1:11" ht="36">
      <c r="A49" s="19">
        <v>36</v>
      </c>
      <c r="B49" s="5" t="s">
        <v>536</v>
      </c>
      <c r="C49" s="35">
        <f t="shared" si="3"/>
        <v>1429</v>
      </c>
      <c r="D49" s="35"/>
      <c r="E49" s="35">
        <v>1429</v>
      </c>
      <c r="F49" s="4"/>
      <c r="G49" s="4"/>
      <c r="H49" s="4"/>
      <c r="I49" s="4"/>
      <c r="J49" s="202" t="s">
        <v>267</v>
      </c>
      <c r="K49" s="4"/>
    </row>
    <row r="50" spans="1:11" ht="36" hidden="1">
      <c r="A50" s="19">
        <v>37</v>
      </c>
      <c r="B50" s="5" t="s">
        <v>537</v>
      </c>
      <c r="C50" s="35">
        <f t="shared" si="3"/>
        <v>0</v>
      </c>
      <c r="D50" s="35"/>
      <c r="E50" s="35">
        <v>0</v>
      </c>
      <c r="F50" s="4"/>
      <c r="G50" s="4"/>
      <c r="H50" s="4"/>
      <c r="I50" s="4"/>
      <c r="J50" s="202" t="s">
        <v>267</v>
      </c>
      <c r="K50" s="4"/>
    </row>
    <row r="51" spans="1:11" ht="36" hidden="1">
      <c r="A51" s="19">
        <v>38</v>
      </c>
      <c r="B51" s="5" t="s">
        <v>538</v>
      </c>
      <c r="C51" s="35">
        <f t="shared" si="3"/>
        <v>0</v>
      </c>
      <c r="D51" s="35"/>
      <c r="E51" s="35">
        <v>0</v>
      </c>
      <c r="F51" s="4"/>
      <c r="G51" s="4"/>
      <c r="H51" s="4"/>
      <c r="I51" s="4"/>
      <c r="J51" s="202" t="s">
        <v>267</v>
      </c>
      <c r="K51" s="4"/>
    </row>
    <row r="52" spans="1:11" ht="36">
      <c r="A52" s="19">
        <v>39</v>
      </c>
      <c r="B52" s="5" t="s">
        <v>539</v>
      </c>
      <c r="C52" s="35">
        <f t="shared" si="3"/>
        <v>547</v>
      </c>
      <c r="D52" s="35"/>
      <c r="E52" s="35">
        <v>547</v>
      </c>
      <c r="F52" s="4"/>
      <c r="G52" s="4"/>
      <c r="H52" s="4"/>
      <c r="I52" s="4"/>
      <c r="J52" s="202" t="s">
        <v>267</v>
      </c>
      <c r="K52" s="4"/>
    </row>
    <row r="53" spans="1:11" ht="36">
      <c r="A53" s="19">
        <v>40</v>
      </c>
      <c r="B53" s="5" t="s">
        <v>540</v>
      </c>
      <c r="C53" s="35">
        <f t="shared" si="3"/>
        <v>1410</v>
      </c>
      <c r="D53" s="35"/>
      <c r="E53" s="35">
        <v>1410</v>
      </c>
      <c r="F53" s="4"/>
      <c r="G53" s="4"/>
      <c r="H53" s="4"/>
      <c r="I53" s="4"/>
      <c r="J53" s="202" t="s">
        <v>267</v>
      </c>
      <c r="K53" s="4"/>
    </row>
    <row r="54" spans="1:11" ht="36">
      <c r="A54" s="19">
        <v>41</v>
      </c>
      <c r="B54" s="5" t="s">
        <v>541</v>
      </c>
      <c r="C54" s="35">
        <f t="shared" si="3"/>
        <v>1043</v>
      </c>
      <c r="D54" s="35"/>
      <c r="E54" s="35">
        <v>1043</v>
      </c>
      <c r="F54" s="4"/>
      <c r="G54" s="4"/>
      <c r="H54" s="4"/>
      <c r="I54" s="4"/>
      <c r="J54" s="202" t="s">
        <v>267</v>
      </c>
      <c r="K54" s="4"/>
    </row>
    <row r="55" spans="1:11" ht="36" hidden="1">
      <c r="A55" s="19">
        <v>42</v>
      </c>
      <c r="B55" s="5" t="s">
        <v>542</v>
      </c>
      <c r="C55" s="35">
        <f t="shared" si="3"/>
        <v>0</v>
      </c>
      <c r="D55" s="35"/>
      <c r="E55" s="35">
        <v>0</v>
      </c>
      <c r="F55" s="4"/>
      <c r="G55" s="4"/>
      <c r="H55" s="4"/>
      <c r="I55" s="4"/>
      <c r="J55" s="202" t="s">
        <v>267</v>
      </c>
      <c r="K55" s="4"/>
    </row>
    <row r="56" spans="1:11" ht="36" hidden="1">
      <c r="A56" s="19">
        <v>43</v>
      </c>
      <c r="B56" s="5" t="s">
        <v>110</v>
      </c>
      <c r="C56" s="35">
        <f t="shared" si="3"/>
        <v>0</v>
      </c>
      <c r="D56" s="35"/>
      <c r="E56" s="35">
        <v>0</v>
      </c>
      <c r="F56" s="4"/>
      <c r="G56" s="4"/>
      <c r="H56" s="4"/>
      <c r="I56" s="4"/>
      <c r="J56" s="202" t="s">
        <v>267</v>
      </c>
      <c r="K56" s="4"/>
    </row>
    <row r="57" spans="1:11" ht="36" hidden="1">
      <c r="A57" s="19">
        <v>44</v>
      </c>
      <c r="B57" s="5" t="s">
        <v>543</v>
      </c>
      <c r="C57" s="35">
        <f t="shared" si="3"/>
        <v>0</v>
      </c>
      <c r="D57" s="35"/>
      <c r="E57" s="35">
        <v>0</v>
      </c>
      <c r="F57" s="4"/>
      <c r="G57" s="4"/>
      <c r="H57" s="4"/>
      <c r="I57" s="4"/>
      <c r="J57" s="202" t="s">
        <v>267</v>
      </c>
      <c r="K57" s="4"/>
    </row>
    <row r="58" spans="1:11" ht="36">
      <c r="A58" s="19">
        <v>45</v>
      </c>
      <c r="B58" s="5" t="s">
        <v>544</v>
      </c>
      <c r="C58" s="35">
        <f t="shared" si="3"/>
        <v>294</v>
      </c>
      <c r="D58" s="35"/>
      <c r="E58" s="35">
        <v>294</v>
      </c>
      <c r="F58" s="4"/>
      <c r="G58" s="4"/>
      <c r="H58" s="4"/>
      <c r="I58" s="4"/>
      <c r="J58" s="202" t="s">
        <v>267</v>
      </c>
      <c r="K58" s="4"/>
    </row>
    <row r="59" spans="1:11" ht="36" hidden="1">
      <c r="A59" s="19">
        <v>46</v>
      </c>
      <c r="B59" s="5" t="s">
        <v>546</v>
      </c>
      <c r="C59" s="35">
        <f t="shared" si="3"/>
        <v>0</v>
      </c>
      <c r="D59" s="35"/>
      <c r="E59" s="35">
        <v>0</v>
      </c>
      <c r="F59" s="4"/>
      <c r="G59" s="4"/>
      <c r="H59" s="4"/>
      <c r="I59" s="4"/>
      <c r="J59" s="202" t="s">
        <v>267</v>
      </c>
      <c r="K59" s="4"/>
    </row>
    <row r="60" spans="1:11" ht="36">
      <c r="A60" s="19">
        <v>47</v>
      </c>
      <c r="B60" s="5" t="s">
        <v>547</v>
      </c>
      <c r="C60" s="35">
        <f t="shared" si="3"/>
        <v>287</v>
      </c>
      <c r="D60" s="35"/>
      <c r="E60" s="35">
        <v>287</v>
      </c>
      <c r="F60" s="4"/>
      <c r="G60" s="4"/>
      <c r="H60" s="4"/>
      <c r="I60" s="4"/>
      <c r="J60" s="202" t="s">
        <v>267</v>
      </c>
      <c r="K60" s="4"/>
    </row>
    <row r="61" spans="1:11" ht="36" hidden="1">
      <c r="A61" s="19">
        <v>48</v>
      </c>
      <c r="B61" s="5" t="s">
        <v>548</v>
      </c>
      <c r="C61" s="35">
        <f t="shared" si="3"/>
        <v>0</v>
      </c>
      <c r="D61" s="35"/>
      <c r="E61" s="35">
        <v>0</v>
      </c>
      <c r="F61" s="4"/>
      <c r="G61" s="4"/>
      <c r="H61" s="4"/>
      <c r="I61" s="4"/>
      <c r="J61" s="202" t="s">
        <v>267</v>
      </c>
      <c r="K61" s="4"/>
    </row>
    <row r="62" spans="1:11" ht="36" hidden="1">
      <c r="A62" s="19">
        <v>49</v>
      </c>
      <c r="B62" s="5" t="s">
        <v>549</v>
      </c>
      <c r="C62" s="35">
        <f t="shared" si="3"/>
        <v>0</v>
      </c>
      <c r="D62" s="35"/>
      <c r="E62" s="35">
        <v>0</v>
      </c>
      <c r="F62" s="4"/>
      <c r="G62" s="4"/>
      <c r="H62" s="4"/>
      <c r="I62" s="4"/>
      <c r="J62" s="202" t="s">
        <v>267</v>
      </c>
      <c r="K62" s="4"/>
    </row>
    <row r="63" spans="1:11" ht="36" hidden="1">
      <c r="A63" s="19">
        <v>50</v>
      </c>
      <c r="B63" s="5" t="s">
        <v>550</v>
      </c>
      <c r="C63" s="35">
        <f t="shared" si="3"/>
        <v>0</v>
      </c>
      <c r="D63" s="35"/>
      <c r="E63" s="35">
        <v>0</v>
      </c>
      <c r="F63" s="4"/>
      <c r="G63" s="4"/>
      <c r="H63" s="4"/>
      <c r="I63" s="4"/>
      <c r="J63" s="202" t="s">
        <v>267</v>
      </c>
      <c r="K63" s="4"/>
    </row>
    <row r="64" spans="1:11" ht="36" hidden="1">
      <c r="A64" s="19">
        <v>51</v>
      </c>
      <c r="B64" s="5" t="s">
        <v>555</v>
      </c>
      <c r="C64" s="35">
        <f t="shared" si="3"/>
        <v>0</v>
      </c>
      <c r="D64" s="35"/>
      <c r="E64" s="35"/>
      <c r="F64" s="4"/>
      <c r="G64" s="4"/>
      <c r="H64" s="4"/>
      <c r="I64" s="4"/>
      <c r="J64" s="202" t="s">
        <v>268</v>
      </c>
      <c r="K64" s="4"/>
    </row>
    <row r="65" spans="1:11" ht="36" hidden="1">
      <c r="A65" s="19">
        <v>52</v>
      </c>
      <c r="B65" s="5" t="s">
        <v>556</v>
      </c>
      <c r="C65" s="35">
        <f t="shared" si="3"/>
        <v>0</v>
      </c>
      <c r="D65" s="35"/>
      <c r="E65" s="35"/>
      <c r="F65" s="4"/>
      <c r="G65" s="4"/>
      <c r="H65" s="4"/>
      <c r="I65" s="4"/>
      <c r="J65" s="202" t="s">
        <v>268</v>
      </c>
      <c r="K65" s="4"/>
    </row>
    <row r="66" spans="1:11" ht="36" hidden="1">
      <c r="A66" s="19">
        <v>53</v>
      </c>
      <c r="B66" s="5" t="s">
        <v>558</v>
      </c>
      <c r="C66" s="35">
        <f t="shared" si="3"/>
        <v>0</v>
      </c>
      <c r="D66" s="35"/>
      <c r="E66" s="35"/>
      <c r="F66" s="4"/>
      <c r="G66" s="4"/>
      <c r="H66" s="4"/>
      <c r="I66" s="4"/>
      <c r="J66" s="202" t="s">
        <v>268</v>
      </c>
      <c r="K66" s="4"/>
    </row>
    <row r="67" spans="1:11" ht="36" hidden="1">
      <c r="A67" s="19">
        <v>54</v>
      </c>
      <c r="B67" s="5" t="s">
        <v>559</v>
      </c>
      <c r="C67" s="35">
        <f t="shared" si="3"/>
        <v>0</v>
      </c>
      <c r="D67" s="35"/>
      <c r="E67" s="35"/>
      <c r="F67" s="4"/>
      <c r="G67" s="4"/>
      <c r="H67" s="4"/>
      <c r="I67" s="4"/>
      <c r="J67" s="202" t="s">
        <v>268</v>
      </c>
      <c r="K67" s="4"/>
    </row>
    <row r="68" spans="1:11" ht="36" hidden="1">
      <c r="A68" s="19">
        <v>55</v>
      </c>
      <c r="B68" s="5" t="s">
        <v>561</v>
      </c>
      <c r="C68" s="35">
        <f t="shared" si="3"/>
        <v>0</v>
      </c>
      <c r="D68" s="35"/>
      <c r="E68" s="35"/>
      <c r="F68" s="4"/>
      <c r="G68" s="4"/>
      <c r="H68" s="4"/>
      <c r="I68" s="4"/>
      <c r="J68" s="202" t="s">
        <v>719</v>
      </c>
      <c r="K68" s="4"/>
    </row>
    <row r="69" spans="1:11" ht="36" hidden="1">
      <c r="A69" s="19">
        <v>56</v>
      </c>
      <c r="B69" s="5" t="s">
        <v>562</v>
      </c>
      <c r="C69" s="35">
        <f t="shared" si="3"/>
        <v>0</v>
      </c>
      <c r="D69" s="35"/>
      <c r="E69" s="35"/>
      <c r="F69" s="4"/>
      <c r="G69" s="4"/>
      <c r="H69" s="4"/>
      <c r="I69" s="4"/>
      <c r="J69" s="202" t="s">
        <v>719</v>
      </c>
      <c r="K69" s="4"/>
    </row>
    <row r="70" spans="1:11" ht="36" hidden="1">
      <c r="A70" s="19">
        <v>57</v>
      </c>
      <c r="B70" s="5" t="s">
        <v>563</v>
      </c>
      <c r="C70" s="35">
        <f t="shared" si="3"/>
        <v>0</v>
      </c>
      <c r="D70" s="35"/>
      <c r="E70" s="35"/>
      <c r="F70" s="4"/>
      <c r="G70" s="4"/>
      <c r="H70" s="4"/>
      <c r="I70" s="4"/>
      <c r="J70" s="202" t="s">
        <v>719</v>
      </c>
      <c r="K70" s="4"/>
    </row>
    <row r="71" spans="1:11" ht="36" hidden="1">
      <c r="A71" s="19">
        <v>58</v>
      </c>
      <c r="B71" s="5" t="s">
        <v>125</v>
      </c>
      <c r="C71" s="35">
        <f t="shared" si="3"/>
        <v>0</v>
      </c>
      <c r="D71" s="35"/>
      <c r="E71" s="35"/>
      <c r="F71" s="4"/>
      <c r="G71" s="4"/>
      <c r="H71" s="4"/>
      <c r="I71" s="4"/>
      <c r="J71" s="202" t="s">
        <v>265</v>
      </c>
      <c r="K71" s="4"/>
    </row>
    <row r="72" spans="1:11" ht="36" hidden="1">
      <c r="A72" s="19">
        <v>59</v>
      </c>
      <c r="B72" s="5" t="s">
        <v>126</v>
      </c>
      <c r="C72" s="35">
        <f t="shared" si="3"/>
        <v>0</v>
      </c>
      <c r="D72" s="35"/>
      <c r="E72" s="35"/>
      <c r="F72" s="4"/>
      <c r="G72" s="4"/>
      <c r="H72" s="4"/>
      <c r="I72" s="4"/>
      <c r="J72" s="202" t="s">
        <v>265</v>
      </c>
      <c r="K72" s="4"/>
    </row>
    <row r="73" spans="1:11" ht="36" hidden="1">
      <c r="A73" s="19">
        <v>60</v>
      </c>
      <c r="B73" s="5" t="s">
        <v>90</v>
      </c>
      <c r="C73" s="35">
        <f t="shared" si="3"/>
        <v>0</v>
      </c>
      <c r="D73" s="35"/>
      <c r="E73" s="35"/>
      <c r="F73" s="4"/>
      <c r="G73" s="4"/>
      <c r="H73" s="4"/>
      <c r="I73" s="4"/>
      <c r="J73" s="202" t="s">
        <v>714</v>
      </c>
      <c r="K73" s="4"/>
    </row>
    <row r="74" spans="1:11" ht="36" hidden="1">
      <c r="A74" s="19">
        <v>61</v>
      </c>
      <c r="B74" s="5" t="s">
        <v>100</v>
      </c>
      <c r="C74" s="35">
        <f t="shared" si="3"/>
        <v>0</v>
      </c>
      <c r="D74" s="35"/>
      <c r="E74" s="35"/>
      <c r="F74" s="4"/>
      <c r="G74" s="4"/>
      <c r="H74" s="4"/>
      <c r="I74" s="4"/>
      <c r="J74" s="202" t="s">
        <v>265</v>
      </c>
      <c r="K74" s="4"/>
    </row>
    <row r="75" spans="1:11" ht="36" hidden="1">
      <c r="A75" s="19">
        <v>62</v>
      </c>
      <c r="B75" s="5" t="s">
        <v>96</v>
      </c>
      <c r="C75" s="35">
        <f t="shared" si="3"/>
        <v>0</v>
      </c>
      <c r="D75" s="35"/>
      <c r="E75" s="35"/>
      <c r="F75" s="4"/>
      <c r="G75" s="4"/>
      <c r="H75" s="4"/>
      <c r="I75" s="4"/>
      <c r="J75" s="202" t="s">
        <v>264</v>
      </c>
      <c r="K75" s="4"/>
    </row>
    <row r="76" spans="1:11" ht="36" hidden="1">
      <c r="A76" s="19">
        <v>63</v>
      </c>
      <c r="B76" s="5" t="s">
        <v>98</v>
      </c>
      <c r="C76" s="35">
        <f t="shared" si="3"/>
        <v>0</v>
      </c>
      <c r="D76" s="35"/>
      <c r="E76" s="35"/>
      <c r="F76" s="4"/>
      <c r="G76" s="4"/>
      <c r="H76" s="4"/>
      <c r="I76" s="4"/>
      <c r="J76" s="202" t="s">
        <v>261</v>
      </c>
      <c r="K76" s="4"/>
    </row>
    <row r="77" spans="1:11" ht="36" hidden="1">
      <c r="A77" s="19">
        <v>64</v>
      </c>
      <c r="B77" s="5" t="s">
        <v>569</v>
      </c>
      <c r="C77" s="35">
        <f t="shared" si="3"/>
        <v>0</v>
      </c>
      <c r="D77" s="35"/>
      <c r="E77" s="35"/>
      <c r="F77" s="4"/>
      <c r="G77" s="4"/>
      <c r="H77" s="4"/>
      <c r="I77" s="4"/>
      <c r="J77" s="202" t="s">
        <v>267</v>
      </c>
      <c r="K77" s="4"/>
    </row>
    <row r="78" spans="1:11" ht="36" hidden="1">
      <c r="A78" s="19">
        <v>65</v>
      </c>
      <c r="B78" s="5" t="s">
        <v>62</v>
      </c>
      <c r="C78" s="35">
        <f t="shared" ref="C78:C90" si="4">D78+E78</f>
        <v>0</v>
      </c>
      <c r="D78" s="35"/>
      <c r="E78" s="35"/>
      <c r="F78" s="4"/>
      <c r="G78" s="4"/>
      <c r="H78" s="4"/>
      <c r="I78" s="4"/>
      <c r="J78" s="202" t="s">
        <v>714</v>
      </c>
      <c r="K78" s="4"/>
    </row>
    <row r="79" spans="1:11" ht="36">
      <c r="A79" s="19">
        <v>66</v>
      </c>
      <c r="B79" s="5" t="s">
        <v>77</v>
      </c>
      <c r="C79" s="35">
        <f t="shared" si="4"/>
        <v>1067</v>
      </c>
      <c r="D79" s="35"/>
      <c r="E79" s="35">
        <v>1067</v>
      </c>
      <c r="F79" s="4"/>
      <c r="G79" s="4"/>
      <c r="H79" s="4"/>
      <c r="I79" s="4"/>
      <c r="J79" s="202" t="s">
        <v>717</v>
      </c>
      <c r="K79" s="4"/>
    </row>
    <row r="80" spans="1:11" ht="36" hidden="1">
      <c r="A80" s="19">
        <v>67</v>
      </c>
      <c r="B80" s="5" t="s">
        <v>78</v>
      </c>
      <c r="C80" s="35">
        <f t="shared" si="4"/>
        <v>0</v>
      </c>
      <c r="D80" s="35"/>
      <c r="E80" s="35">
        <v>0</v>
      </c>
      <c r="F80" s="4"/>
      <c r="G80" s="4"/>
      <c r="H80" s="4"/>
      <c r="I80" s="4"/>
      <c r="J80" s="202" t="s">
        <v>717</v>
      </c>
      <c r="K80" s="4"/>
    </row>
    <row r="81" spans="1:11" ht="36" hidden="1">
      <c r="A81" s="19">
        <v>68</v>
      </c>
      <c r="B81" s="5" t="s">
        <v>79</v>
      </c>
      <c r="C81" s="35">
        <f t="shared" si="4"/>
        <v>0</v>
      </c>
      <c r="D81" s="35"/>
      <c r="E81" s="35">
        <v>0</v>
      </c>
      <c r="F81" s="4"/>
      <c r="G81" s="4"/>
      <c r="H81" s="4"/>
      <c r="I81" s="4"/>
      <c r="J81" s="202" t="s">
        <v>717</v>
      </c>
      <c r="K81" s="4"/>
    </row>
    <row r="82" spans="1:11" ht="36" hidden="1">
      <c r="A82" s="19">
        <v>69</v>
      </c>
      <c r="B82" s="5" t="s">
        <v>81</v>
      </c>
      <c r="C82" s="35">
        <f t="shared" si="4"/>
        <v>0</v>
      </c>
      <c r="D82" s="35"/>
      <c r="E82" s="35">
        <v>0</v>
      </c>
      <c r="F82" s="4"/>
      <c r="G82" s="4"/>
      <c r="H82" s="4"/>
      <c r="I82" s="4"/>
      <c r="J82" s="202" t="s">
        <v>717</v>
      </c>
      <c r="K82" s="4"/>
    </row>
    <row r="83" spans="1:11" ht="36">
      <c r="A83" s="19">
        <v>70</v>
      </c>
      <c r="B83" s="5" t="s">
        <v>580</v>
      </c>
      <c r="C83" s="35">
        <f t="shared" si="4"/>
        <v>3000</v>
      </c>
      <c r="D83" s="35"/>
      <c r="E83" s="35">
        <v>3000</v>
      </c>
      <c r="F83" s="4"/>
      <c r="G83" s="4"/>
      <c r="H83" s="4"/>
      <c r="I83" s="4"/>
      <c r="J83" s="202" t="s">
        <v>717</v>
      </c>
      <c r="K83" s="4"/>
    </row>
    <row r="84" spans="1:11" ht="36">
      <c r="A84" s="19">
        <v>71</v>
      </c>
      <c r="B84" s="5" t="s">
        <v>581</v>
      </c>
      <c r="C84" s="35">
        <f t="shared" si="4"/>
        <v>2000</v>
      </c>
      <c r="D84" s="35"/>
      <c r="E84" s="35">
        <v>2000</v>
      </c>
      <c r="F84" s="4"/>
      <c r="G84" s="4"/>
      <c r="H84" s="4"/>
      <c r="I84" s="4"/>
      <c r="J84" s="202" t="s">
        <v>717</v>
      </c>
      <c r="K84" s="4"/>
    </row>
    <row r="85" spans="1:11" ht="36" hidden="1">
      <c r="A85" s="19">
        <v>72</v>
      </c>
      <c r="B85" s="5" t="s">
        <v>83</v>
      </c>
      <c r="C85" s="35">
        <f t="shared" si="4"/>
        <v>0</v>
      </c>
      <c r="D85" s="35"/>
      <c r="E85" s="35">
        <v>0</v>
      </c>
      <c r="F85" s="4"/>
      <c r="G85" s="4"/>
      <c r="H85" s="4"/>
      <c r="I85" s="4"/>
      <c r="J85" s="202" t="s">
        <v>717</v>
      </c>
      <c r="K85" s="4"/>
    </row>
    <row r="86" spans="1:11" ht="36" hidden="1">
      <c r="A86" s="19">
        <v>73</v>
      </c>
      <c r="B86" s="5" t="s">
        <v>582</v>
      </c>
      <c r="C86" s="35">
        <f t="shared" si="4"/>
        <v>0</v>
      </c>
      <c r="D86" s="35"/>
      <c r="E86" s="35">
        <v>0</v>
      </c>
      <c r="F86" s="4"/>
      <c r="G86" s="4"/>
      <c r="H86" s="4"/>
      <c r="I86" s="4"/>
      <c r="J86" s="202" t="s">
        <v>717</v>
      </c>
      <c r="K86" s="4"/>
    </row>
    <row r="87" spans="1:11" ht="36" hidden="1">
      <c r="A87" s="19">
        <v>74</v>
      </c>
      <c r="B87" s="5" t="s">
        <v>85</v>
      </c>
      <c r="C87" s="35">
        <f t="shared" si="4"/>
        <v>0</v>
      </c>
      <c r="D87" s="35"/>
      <c r="E87" s="35">
        <v>0</v>
      </c>
      <c r="F87" s="4"/>
      <c r="G87" s="4"/>
      <c r="H87" s="4"/>
      <c r="I87" s="4"/>
      <c r="J87" s="202" t="s">
        <v>717</v>
      </c>
      <c r="K87" s="4"/>
    </row>
    <row r="88" spans="1:11" ht="36">
      <c r="A88" s="19">
        <v>75</v>
      </c>
      <c r="B88" s="5" t="s">
        <v>583</v>
      </c>
      <c r="C88" s="35">
        <f t="shared" si="4"/>
        <v>3000</v>
      </c>
      <c r="D88" s="35"/>
      <c r="E88" s="35">
        <v>3000</v>
      </c>
      <c r="F88" s="4"/>
      <c r="G88" s="4"/>
      <c r="H88" s="4"/>
      <c r="I88" s="4"/>
      <c r="J88" s="202" t="s">
        <v>717</v>
      </c>
      <c r="K88" s="4"/>
    </row>
    <row r="89" spans="1:11" ht="36">
      <c r="A89" s="19">
        <v>76</v>
      </c>
      <c r="B89" s="5" t="s">
        <v>86</v>
      </c>
      <c r="C89" s="35">
        <f t="shared" si="4"/>
        <v>1214</v>
      </c>
      <c r="D89" s="35"/>
      <c r="E89" s="35">
        <v>1214</v>
      </c>
      <c r="F89" s="4"/>
      <c r="G89" s="4"/>
      <c r="H89" s="4"/>
      <c r="I89" s="4"/>
      <c r="J89" s="202" t="s">
        <v>717</v>
      </c>
      <c r="K89" s="4"/>
    </row>
    <row r="90" spans="1:11" ht="36" hidden="1">
      <c r="A90" s="19">
        <v>77</v>
      </c>
      <c r="B90" s="5" t="s">
        <v>585</v>
      </c>
      <c r="C90" s="35">
        <f t="shared" si="4"/>
        <v>0</v>
      </c>
      <c r="D90" s="35"/>
      <c r="E90" s="35">
        <v>0</v>
      </c>
      <c r="F90" s="4"/>
      <c r="G90" s="4"/>
      <c r="H90" s="4"/>
      <c r="I90" s="4"/>
      <c r="J90" s="202" t="s">
        <v>262</v>
      </c>
      <c r="K90" s="4"/>
    </row>
    <row r="91" spans="1:11" ht="36">
      <c r="A91" s="19">
        <v>78</v>
      </c>
      <c r="B91" s="5" t="s">
        <v>122</v>
      </c>
      <c r="C91" s="35">
        <f t="shared" ref="C91:C103" si="5">D91+E91</f>
        <v>1200</v>
      </c>
      <c r="D91" s="35"/>
      <c r="E91" s="35">
        <v>1200</v>
      </c>
      <c r="F91" s="4"/>
      <c r="G91" s="4"/>
      <c r="H91" s="4"/>
      <c r="I91" s="4"/>
      <c r="J91" s="202" t="s">
        <v>262</v>
      </c>
      <c r="K91" s="4"/>
    </row>
    <row r="92" spans="1:11" ht="36">
      <c r="A92" s="19">
        <v>79</v>
      </c>
      <c r="B92" s="5" t="s">
        <v>586</v>
      </c>
      <c r="C92" s="35">
        <f t="shared" si="5"/>
        <v>1600</v>
      </c>
      <c r="D92" s="79"/>
      <c r="E92" s="35">
        <v>1600</v>
      </c>
      <c r="F92" s="4"/>
      <c r="G92" s="4"/>
      <c r="H92" s="4"/>
      <c r="I92" s="4"/>
      <c r="J92" s="202" t="s">
        <v>262</v>
      </c>
      <c r="K92" s="4"/>
    </row>
    <row r="93" spans="1:11" ht="36">
      <c r="A93" s="19">
        <v>80</v>
      </c>
      <c r="B93" s="5" t="s">
        <v>70</v>
      </c>
      <c r="C93" s="35">
        <f t="shared" si="5"/>
        <v>22</v>
      </c>
      <c r="D93" s="79"/>
      <c r="E93" s="35">
        <v>22</v>
      </c>
      <c r="F93" s="4"/>
      <c r="G93" s="4"/>
      <c r="H93" s="4"/>
      <c r="I93" s="4"/>
      <c r="J93" s="202" t="s">
        <v>262</v>
      </c>
      <c r="K93" s="4"/>
    </row>
    <row r="94" spans="1:11" ht="36">
      <c r="A94" s="19">
        <v>81</v>
      </c>
      <c r="B94" s="5" t="s">
        <v>587</v>
      </c>
      <c r="C94" s="35">
        <f t="shared" si="5"/>
        <v>44</v>
      </c>
      <c r="D94" s="79"/>
      <c r="E94" s="35">
        <v>44</v>
      </c>
      <c r="F94" s="4"/>
      <c r="G94" s="4"/>
      <c r="H94" s="4"/>
      <c r="I94" s="4"/>
      <c r="J94" s="202" t="s">
        <v>262</v>
      </c>
      <c r="K94" s="4"/>
    </row>
    <row r="95" spans="1:11" ht="36" hidden="1">
      <c r="A95" s="19">
        <v>82</v>
      </c>
      <c r="B95" s="5" t="s">
        <v>588</v>
      </c>
      <c r="C95" s="35">
        <f t="shared" si="5"/>
        <v>0</v>
      </c>
      <c r="D95" s="79"/>
      <c r="E95" s="35">
        <v>0</v>
      </c>
      <c r="F95" s="4"/>
      <c r="G95" s="4"/>
      <c r="H95" s="4"/>
      <c r="I95" s="4"/>
      <c r="J95" s="202" t="s">
        <v>262</v>
      </c>
      <c r="K95" s="4"/>
    </row>
    <row r="96" spans="1:11" ht="36" hidden="1">
      <c r="A96" s="19">
        <v>83</v>
      </c>
      <c r="B96" s="5" t="s">
        <v>124</v>
      </c>
      <c r="C96" s="35">
        <f t="shared" si="5"/>
        <v>0</v>
      </c>
      <c r="D96" s="79"/>
      <c r="E96" s="35"/>
      <c r="F96" s="4"/>
      <c r="G96" s="4"/>
      <c r="H96" s="4"/>
      <c r="I96" s="4"/>
      <c r="J96" s="202" t="s">
        <v>265</v>
      </c>
      <c r="K96" s="4"/>
    </row>
    <row r="97" spans="1:11" ht="36" hidden="1">
      <c r="A97" s="19">
        <v>84</v>
      </c>
      <c r="B97" s="5" t="s">
        <v>591</v>
      </c>
      <c r="C97" s="35">
        <f t="shared" si="5"/>
        <v>0</v>
      </c>
      <c r="D97" s="79"/>
      <c r="E97" s="35"/>
      <c r="F97" s="4"/>
      <c r="G97" s="4"/>
      <c r="H97" s="4"/>
      <c r="I97" s="4"/>
      <c r="J97" s="202" t="s">
        <v>264</v>
      </c>
      <c r="K97" s="4"/>
    </row>
    <row r="98" spans="1:11" ht="36" hidden="1">
      <c r="A98" s="19">
        <v>85</v>
      </c>
      <c r="B98" s="5" t="s">
        <v>592</v>
      </c>
      <c r="C98" s="35">
        <f t="shared" si="5"/>
        <v>0</v>
      </c>
      <c r="D98" s="79"/>
      <c r="E98" s="35"/>
      <c r="F98" s="4"/>
      <c r="G98" s="4"/>
      <c r="H98" s="4"/>
      <c r="I98" s="4"/>
      <c r="J98" s="202" t="s">
        <v>264</v>
      </c>
      <c r="K98" s="4"/>
    </row>
    <row r="99" spans="1:11" ht="36" hidden="1">
      <c r="A99" s="19">
        <v>86</v>
      </c>
      <c r="B99" s="5" t="s">
        <v>593</v>
      </c>
      <c r="C99" s="35">
        <f t="shared" si="5"/>
        <v>0</v>
      </c>
      <c r="D99" s="79"/>
      <c r="E99" s="35"/>
      <c r="F99" s="4"/>
      <c r="G99" s="4"/>
      <c r="H99" s="4"/>
      <c r="I99" s="4"/>
      <c r="J99" s="202" t="s">
        <v>264</v>
      </c>
      <c r="K99" s="4"/>
    </row>
    <row r="100" spans="1:11" ht="36" hidden="1">
      <c r="A100" s="19">
        <v>87</v>
      </c>
      <c r="B100" s="5" t="s">
        <v>137</v>
      </c>
      <c r="C100" s="35">
        <f t="shared" si="5"/>
        <v>0</v>
      </c>
      <c r="D100" s="79"/>
      <c r="E100" s="35"/>
      <c r="F100" s="4"/>
      <c r="G100" s="4"/>
      <c r="H100" s="4"/>
      <c r="I100" s="4"/>
      <c r="J100" s="202" t="s">
        <v>264</v>
      </c>
      <c r="K100" s="4"/>
    </row>
    <row r="101" spans="1:11" ht="36">
      <c r="A101" s="19">
        <v>88</v>
      </c>
      <c r="B101" s="5" t="s">
        <v>108</v>
      </c>
      <c r="C101" s="35">
        <f t="shared" si="5"/>
        <v>1000</v>
      </c>
      <c r="D101" s="79"/>
      <c r="E101" s="35">
        <v>1000</v>
      </c>
      <c r="F101" s="4"/>
      <c r="G101" s="4"/>
      <c r="H101" s="4"/>
      <c r="I101" s="4"/>
      <c r="J101" s="202" t="s">
        <v>267</v>
      </c>
      <c r="K101" s="4"/>
    </row>
    <row r="102" spans="1:11" ht="36">
      <c r="A102" s="19">
        <v>89</v>
      </c>
      <c r="B102" s="5" t="s">
        <v>107</v>
      </c>
      <c r="C102" s="35">
        <f t="shared" si="5"/>
        <v>4000</v>
      </c>
      <c r="D102" s="79"/>
      <c r="E102" s="35">
        <v>4000</v>
      </c>
      <c r="F102" s="4"/>
      <c r="G102" s="4"/>
      <c r="H102" s="4"/>
      <c r="I102" s="4"/>
      <c r="J102" s="202" t="s">
        <v>267</v>
      </c>
      <c r="K102" s="4"/>
    </row>
    <row r="103" spans="1:11" ht="36">
      <c r="A103" s="19">
        <v>90</v>
      </c>
      <c r="B103" s="5" t="s">
        <v>109</v>
      </c>
      <c r="C103" s="35">
        <f t="shared" si="5"/>
        <v>1020</v>
      </c>
      <c r="D103" s="79"/>
      <c r="E103" s="35">
        <v>1020</v>
      </c>
      <c r="F103" s="4"/>
      <c r="G103" s="4"/>
      <c r="H103" s="4"/>
      <c r="I103" s="4"/>
      <c r="J103" s="202" t="s">
        <v>267</v>
      </c>
      <c r="K103" s="4"/>
    </row>
    <row r="104" spans="1:11" s="184" customFormat="1" ht="17.399999999999999">
      <c r="A104" s="15" t="s">
        <v>21</v>
      </c>
      <c r="B104" s="201" t="s">
        <v>159</v>
      </c>
      <c r="C104" s="80">
        <f>SUM(C105:C109)</f>
        <v>649</v>
      </c>
      <c r="D104" s="80">
        <f t="shared" ref="D104:H104" si="6">SUM(D105:D109)</f>
        <v>0</v>
      </c>
      <c r="E104" s="80">
        <f t="shared" si="6"/>
        <v>649</v>
      </c>
      <c r="F104" s="80">
        <f t="shared" si="6"/>
        <v>0</v>
      </c>
      <c r="G104" s="80">
        <f t="shared" si="6"/>
        <v>0</v>
      </c>
      <c r="H104" s="80">
        <f t="shared" si="6"/>
        <v>0</v>
      </c>
      <c r="I104" s="80"/>
      <c r="J104" s="200"/>
      <c r="K104" s="91"/>
    </row>
    <row r="105" spans="1:11" ht="36">
      <c r="A105" s="19">
        <v>1</v>
      </c>
      <c r="B105" s="5" t="s">
        <v>761</v>
      </c>
      <c r="C105" s="35">
        <f t="shared" ref="C105:C109" si="7">D105+E105</f>
        <v>603</v>
      </c>
      <c r="D105" s="79"/>
      <c r="E105" s="35">
        <v>603</v>
      </c>
      <c r="F105" s="4"/>
      <c r="G105" s="4"/>
      <c r="H105" s="4"/>
      <c r="I105" s="4"/>
      <c r="J105" s="202" t="s">
        <v>717</v>
      </c>
      <c r="K105" s="4"/>
    </row>
    <row r="106" spans="1:11" ht="36">
      <c r="A106" s="19">
        <v>2</v>
      </c>
      <c r="B106" s="5" t="s">
        <v>762</v>
      </c>
      <c r="C106" s="35">
        <f t="shared" si="7"/>
        <v>28</v>
      </c>
      <c r="D106" s="79"/>
      <c r="E106" s="35">
        <v>28</v>
      </c>
      <c r="F106" s="4"/>
      <c r="G106" s="4"/>
      <c r="H106" s="4"/>
      <c r="I106" s="4"/>
      <c r="J106" s="202" t="s">
        <v>717</v>
      </c>
      <c r="K106" s="4"/>
    </row>
    <row r="107" spans="1:11" ht="36" hidden="1">
      <c r="A107" s="19">
        <v>3</v>
      </c>
      <c r="B107" s="5" t="s">
        <v>763</v>
      </c>
      <c r="C107" s="35">
        <f t="shared" si="7"/>
        <v>0</v>
      </c>
      <c r="D107" s="79"/>
      <c r="E107" s="35"/>
      <c r="F107" s="4"/>
      <c r="G107" s="4"/>
      <c r="H107" s="4"/>
      <c r="I107" s="4"/>
      <c r="J107" s="202" t="s">
        <v>268</v>
      </c>
      <c r="K107" s="4"/>
    </row>
    <row r="108" spans="1:11" ht="36">
      <c r="A108" s="19">
        <v>4</v>
      </c>
      <c r="B108" s="5" t="s">
        <v>764</v>
      </c>
      <c r="C108" s="35">
        <f t="shared" si="7"/>
        <v>18</v>
      </c>
      <c r="D108" s="79"/>
      <c r="E108" s="35">
        <v>18</v>
      </c>
      <c r="F108" s="4"/>
      <c r="G108" s="4"/>
      <c r="H108" s="4"/>
      <c r="I108" s="4"/>
      <c r="J108" s="202" t="s">
        <v>262</v>
      </c>
      <c r="K108" s="4"/>
    </row>
    <row r="109" spans="1:11" ht="36" hidden="1">
      <c r="A109" s="19">
        <v>5</v>
      </c>
      <c r="B109" s="5" t="s">
        <v>765</v>
      </c>
      <c r="C109" s="35">
        <f t="shared" si="7"/>
        <v>0</v>
      </c>
      <c r="D109" s="79"/>
      <c r="E109" s="35"/>
      <c r="F109" s="4"/>
      <c r="G109" s="4"/>
      <c r="H109" s="4"/>
      <c r="I109" s="4"/>
      <c r="J109" s="202" t="s">
        <v>262</v>
      </c>
      <c r="K109" s="4"/>
    </row>
    <row r="110" spans="1:11" s="184" customFormat="1">
      <c r="A110" s="15" t="s">
        <v>57</v>
      </c>
      <c r="B110" s="201" t="s">
        <v>173</v>
      </c>
      <c r="C110" s="80">
        <f>SUM(C111:C124)</f>
        <v>567</v>
      </c>
      <c r="D110" s="80">
        <f t="shared" ref="D110:H110" si="8">SUM(D111:D124)</f>
        <v>0</v>
      </c>
      <c r="E110" s="80">
        <f t="shared" si="8"/>
        <v>567</v>
      </c>
      <c r="F110" s="80">
        <f t="shared" si="8"/>
        <v>0</v>
      </c>
      <c r="G110" s="80">
        <f t="shared" si="8"/>
        <v>0</v>
      </c>
      <c r="H110" s="80">
        <f t="shared" si="8"/>
        <v>0</v>
      </c>
      <c r="I110" s="80"/>
      <c r="J110" s="202"/>
      <c r="K110" s="91"/>
    </row>
    <row r="111" spans="1:11" ht="36">
      <c r="A111" s="19">
        <v>1</v>
      </c>
      <c r="B111" s="5" t="s">
        <v>180</v>
      </c>
      <c r="C111" s="35">
        <f>D111+E111</f>
        <v>10</v>
      </c>
      <c r="D111" s="35"/>
      <c r="E111" s="35">
        <v>10</v>
      </c>
      <c r="F111" s="4"/>
      <c r="G111" s="4"/>
      <c r="H111" s="4"/>
      <c r="I111" s="4"/>
      <c r="J111" s="202" t="s">
        <v>262</v>
      </c>
      <c r="K111" s="4"/>
    </row>
    <row r="112" spans="1:11" ht="36">
      <c r="A112" s="19">
        <v>2</v>
      </c>
      <c r="B112" s="5" t="s">
        <v>181</v>
      </c>
      <c r="C112" s="35">
        <f t="shared" ref="C112:C124" si="9">D112+E112</f>
        <v>473</v>
      </c>
      <c r="D112" s="35"/>
      <c r="E112" s="35">
        <v>473</v>
      </c>
      <c r="F112" s="4"/>
      <c r="G112" s="4"/>
      <c r="H112" s="4"/>
      <c r="I112" s="4"/>
      <c r="J112" s="202" t="s">
        <v>267</v>
      </c>
      <c r="K112" s="4"/>
    </row>
    <row r="113" spans="1:11" ht="36" hidden="1">
      <c r="A113" s="19">
        <v>3</v>
      </c>
      <c r="B113" s="5" t="s">
        <v>766</v>
      </c>
      <c r="C113" s="35">
        <f t="shared" si="9"/>
        <v>0</v>
      </c>
      <c r="D113" s="35"/>
      <c r="E113" s="35"/>
      <c r="F113" s="4"/>
      <c r="G113" s="4"/>
      <c r="H113" s="4"/>
      <c r="I113" s="4"/>
      <c r="J113" s="202" t="s">
        <v>262</v>
      </c>
      <c r="K113" s="4"/>
    </row>
    <row r="114" spans="1:11" ht="36" hidden="1">
      <c r="A114" s="19">
        <v>4</v>
      </c>
      <c r="B114" s="5" t="s">
        <v>767</v>
      </c>
      <c r="C114" s="35">
        <f t="shared" si="9"/>
        <v>0</v>
      </c>
      <c r="D114" s="35"/>
      <c r="E114" s="35"/>
      <c r="F114" s="4"/>
      <c r="G114" s="4"/>
      <c r="H114" s="4"/>
      <c r="I114" s="4"/>
      <c r="J114" s="202" t="s">
        <v>262</v>
      </c>
      <c r="K114" s="4"/>
    </row>
    <row r="115" spans="1:11" ht="36" hidden="1">
      <c r="A115" s="19">
        <v>5</v>
      </c>
      <c r="B115" s="5" t="s">
        <v>768</v>
      </c>
      <c r="C115" s="35">
        <f t="shared" si="9"/>
        <v>0</v>
      </c>
      <c r="D115" s="35"/>
      <c r="E115" s="35"/>
      <c r="F115" s="4"/>
      <c r="G115" s="4"/>
      <c r="H115" s="4"/>
      <c r="I115" s="4"/>
      <c r="J115" s="202" t="s">
        <v>262</v>
      </c>
      <c r="K115" s="4"/>
    </row>
    <row r="116" spans="1:11" ht="36" hidden="1">
      <c r="A116" s="19">
        <v>6</v>
      </c>
      <c r="B116" s="5" t="s">
        <v>769</v>
      </c>
      <c r="C116" s="35">
        <f t="shared" si="9"/>
        <v>0</v>
      </c>
      <c r="D116" s="35"/>
      <c r="E116" s="35"/>
      <c r="F116" s="4"/>
      <c r="G116" s="4"/>
      <c r="H116" s="4"/>
      <c r="I116" s="4"/>
      <c r="J116" s="202" t="s">
        <v>262</v>
      </c>
      <c r="K116" s="4"/>
    </row>
    <row r="117" spans="1:11" ht="36" hidden="1">
      <c r="A117" s="19">
        <v>7</v>
      </c>
      <c r="B117" s="5" t="s">
        <v>770</v>
      </c>
      <c r="C117" s="35">
        <f t="shared" si="9"/>
        <v>0</v>
      </c>
      <c r="D117" s="35"/>
      <c r="E117" s="35"/>
      <c r="F117" s="4"/>
      <c r="G117" s="4"/>
      <c r="H117" s="4"/>
      <c r="I117" s="4"/>
      <c r="J117" s="202" t="s">
        <v>262</v>
      </c>
      <c r="K117" s="4"/>
    </row>
    <row r="118" spans="1:11" ht="36" hidden="1">
      <c r="A118" s="19">
        <v>8</v>
      </c>
      <c r="B118" s="5" t="s">
        <v>771</v>
      </c>
      <c r="C118" s="35">
        <f t="shared" si="9"/>
        <v>0</v>
      </c>
      <c r="D118" s="35"/>
      <c r="E118" s="35"/>
      <c r="F118" s="4"/>
      <c r="G118" s="4"/>
      <c r="H118" s="4"/>
      <c r="I118" s="4"/>
      <c r="J118" s="202" t="s">
        <v>265</v>
      </c>
      <c r="K118" s="4"/>
    </row>
    <row r="119" spans="1:11" ht="36" hidden="1">
      <c r="A119" s="19">
        <v>9</v>
      </c>
      <c r="B119" s="5" t="s">
        <v>772</v>
      </c>
      <c r="C119" s="35">
        <f t="shared" si="9"/>
        <v>0</v>
      </c>
      <c r="D119" s="35"/>
      <c r="E119" s="35"/>
      <c r="F119" s="4"/>
      <c r="G119" s="4"/>
      <c r="H119" s="4"/>
      <c r="I119" s="4"/>
      <c r="J119" s="202" t="s">
        <v>265</v>
      </c>
      <c r="K119" s="4"/>
    </row>
    <row r="120" spans="1:11" ht="36">
      <c r="A120" s="19">
        <v>10</v>
      </c>
      <c r="B120" s="5" t="s">
        <v>773</v>
      </c>
      <c r="C120" s="35">
        <f t="shared" si="9"/>
        <v>84</v>
      </c>
      <c r="D120" s="35"/>
      <c r="E120" s="35">
        <v>84</v>
      </c>
      <c r="F120" s="4"/>
      <c r="G120" s="4"/>
      <c r="H120" s="4"/>
      <c r="I120" s="4"/>
      <c r="J120" s="202" t="s">
        <v>262</v>
      </c>
      <c r="K120" s="4"/>
    </row>
    <row r="121" spans="1:11" ht="36" hidden="1">
      <c r="A121" s="19">
        <v>11</v>
      </c>
      <c r="B121" s="5" t="s">
        <v>774</v>
      </c>
      <c r="C121" s="35">
        <f t="shared" si="9"/>
        <v>0</v>
      </c>
      <c r="D121" s="35"/>
      <c r="E121" s="35"/>
      <c r="F121" s="4"/>
      <c r="G121" s="4"/>
      <c r="H121" s="4"/>
      <c r="I121" s="4"/>
      <c r="J121" s="202" t="s">
        <v>717</v>
      </c>
      <c r="K121" s="4"/>
    </row>
    <row r="122" spans="1:11" ht="36" hidden="1">
      <c r="A122" s="19">
        <v>12</v>
      </c>
      <c r="B122" s="5" t="s">
        <v>775</v>
      </c>
      <c r="C122" s="35">
        <f t="shared" si="9"/>
        <v>0</v>
      </c>
      <c r="D122" s="79"/>
      <c r="E122" s="79"/>
      <c r="F122" s="4"/>
      <c r="G122" s="4"/>
      <c r="H122" s="4"/>
      <c r="I122" s="4"/>
      <c r="J122" s="202" t="s">
        <v>262</v>
      </c>
      <c r="K122" s="4"/>
    </row>
    <row r="123" spans="1:11" ht="36" hidden="1">
      <c r="A123" s="19">
        <v>13</v>
      </c>
      <c r="B123" s="5" t="s">
        <v>776</v>
      </c>
      <c r="C123" s="35">
        <f t="shared" si="9"/>
        <v>0</v>
      </c>
      <c r="D123" s="79"/>
      <c r="E123" s="79"/>
      <c r="F123" s="4"/>
      <c r="G123" s="4"/>
      <c r="H123" s="4"/>
      <c r="I123" s="4"/>
      <c r="J123" s="202" t="s">
        <v>264</v>
      </c>
      <c r="K123" s="4"/>
    </row>
    <row r="124" spans="1:11" ht="36" hidden="1">
      <c r="A124" s="19">
        <v>14</v>
      </c>
      <c r="B124" s="5" t="s">
        <v>777</v>
      </c>
      <c r="C124" s="35">
        <f t="shared" si="9"/>
        <v>0</v>
      </c>
      <c r="D124" s="79"/>
      <c r="E124" s="79"/>
      <c r="F124" s="4"/>
      <c r="G124" s="4"/>
      <c r="H124" s="4"/>
      <c r="I124" s="4"/>
      <c r="J124" s="202" t="s">
        <v>268</v>
      </c>
      <c r="K124" s="4"/>
    </row>
    <row r="125" spans="1:11" s="184" customFormat="1">
      <c r="A125" s="15" t="s">
        <v>158</v>
      </c>
      <c r="B125" s="201" t="s">
        <v>196</v>
      </c>
      <c r="C125" s="80">
        <f>SUM(C126:C129)</f>
        <v>3648</v>
      </c>
      <c r="D125" s="80">
        <f t="shared" ref="D125:H125" si="10">SUM(D126:D129)</f>
        <v>1648</v>
      </c>
      <c r="E125" s="80">
        <f t="shared" si="10"/>
        <v>2000</v>
      </c>
      <c r="F125" s="80">
        <f t="shared" si="10"/>
        <v>0</v>
      </c>
      <c r="G125" s="80">
        <f t="shared" si="10"/>
        <v>0</v>
      </c>
      <c r="H125" s="80">
        <f t="shared" si="10"/>
        <v>0</v>
      </c>
      <c r="I125" s="80"/>
      <c r="J125" s="202"/>
      <c r="K125" s="91"/>
    </row>
    <row r="126" spans="1:11" ht="36">
      <c r="A126" s="19">
        <v>1</v>
      </c>
      <c r="B126" s="5" t="s">
        <v>206</v>
      </c>
      <c r="C126" s="35">
        <f>D126+E126</f>
        <v>2000</v>
      </c>
      <c r="D126" s="35">
        <v>0</v>
      </c>
      <c r="E126" s="35">
        <v>2000</v>
      </c>
      <c r="F126" s="4"/>
      <c r="G126" s="4"/>
      <c r="H126" s="4"/>
      <c r="I126" s="4"/>
      <c r="J126" s="202" t="s">
        <v>262</v>
      </c>
      <c r="K126" s="4"/>
    </row>
    <row r="127" spans="1:11" ht="36">
      <c r="A127" s="19">
        <v>2</v>
      </c>
      <c r="B127" s="5" t="s">
        <v>217</v>
      </c>
      <c r="C127" s="35">
        <f t="shared" ref="C127:C129" si="11">D127+E127</f>
        <v>148</v>
      </c>
      <c r="D127" s="35">
        <v>148</v>
      </c>
      <c r="E127" s="35">
        <v>0</v>
      </c>
      <c r="F127" s="4"/>
      <c r="G127" s="4"/>
      <c r="H127" s="4"/>
      <c r="I127" s="4"/>
      <c r="J127" s="202" t="s">
        <v>262</v>
      </c>
      <c r="K127" s="4"/>
    </row>
    <row r="128" spans="1:11" ht="36" hidden="1">
      <c r="A128" s="19">
        <v>3</v>
      </c>
      <c r="B128" s="5" t="s">
        <v>672</v>
      </c>
      <c r="C128" s="35">
        <f t="shared" si="11"/>
        <v>0</v>
      </c>
      <c r="D128" s="35"/>
      <c r="E128" s="35"/>
      <c r="F128" s="4"/>
      <c r="G128" s="4"/>
      <c r="H128" s="4"/>
      <c r="I128" s="4"/>
      <c r="J128" s="202" t="s">
        <v>262</v>
      </c>
      <c r="K128" s="4"/>
    </row>
    <row r="129" spans="1:11" ht="36">
      <c r="A129" s="19">
        <v>4</v>
      </c>
      <c r="B129" s="5" t="s">
        <v>673</v>
      </c>
      <c r="C129" s="35">
        <f t="shared" si="11"/>
        <v>1500</v>
      </c>
      <c r="D129" s="35">
        <v>1500</v>
      </c>
      <c r="E129" s="35"/>
      <c r="F129" s="4"/>
      <c r="G129" s="4"/>
      <c r="H129" s="4"/>
      <c r="I129" s="4"/>
      <c r="J129" s="202" t="s">
        <v>262</v>
      </c>
      <c r="K129" s="4"/>
    </row>
    <row r="130" spans="1:11">
      <c r="A130" s="6"/>
      <c r="B130" s="8"/>
      <c r="C130" s="8"/>
      <c r="D130" s="8"/>
      <c r="E130" s="8"/>
      <c r="F130" s="8"/>
      <c r="G130" s="8"/>
      <c r="H130" s="8"/>
      <c r="I130" s="8"/>
      <c r="J130" s="6"/>
      <c r="K130" s="8"/>
    </row>
  </sheetData>
  <mergeCells count="16">
    <mergeCell ref="K7:K9"/>
    <mergeCell ref="F7:H7"/>
    <mergeCell ref="F8:F9"/>
    <mergeCell ref="G8:H8"/>
    <mergeCell ref="A1:K1"/>
    <mergeCell ref="A2:K2"/>
    <mergeCell ref="A3:K3"/>
    <mergeCell ref="J6:K6"/>
    <mergeCell ref="I7:I9"/>
    <mergeCell ref="A4:K4"/>
    <mergeCell ref="A7:A9"/>
    <mergeCell ref="B7:B9"/>
    <mergeCell ref="C8:C9"/>
    <mergeCell ref="D8:E8"/>
    <mergeCell ref="C7:E7"/>
    <mergeCell ref="J7:J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21"/>
  <sheetViews>
    <sheetView showZeros="0" topLeftCell="C1" zoomScale="70" zoomScaleNormal="70" workbookViewId="0">
      <selection activeCell="E12" sqref="E12"/>
    </sheetView>
  </sheetViews>
  <sheetFormatPr defaultRowHeight="18"/>
  <cols>
    <col min="1" max="1" width="4.54296875" style="1" customWidth="1"/>
    <col min="2" max="2" width="30.81640625" customWidth="1"/>
    <col min="3" max="3" width="14.54296875" customWidth="1"/>
    <col min="4" max="4" width="12.90625" customWidth="1"/>
    <col min="5" max="5" width="13.08984375" customWidth="1"/>
    <col min="6" max="6" width="14.54296875" customWidth="1"/>
    <col min="7" max="7" width="13.81640625" customWidth="1"/>
    <col min="8" max="9" width="13.1796875" customWidth="1"/>
    <col min="10" max="10" width="19.453125" customWidth="1"/>
  </cols>
  <sheetData>
    <row r="1" spans="1:11" ht="24.6">
      <c r="A1" s="290" t="s">
        <v>807</v>
      </c>
      <c r="B1" s="290"/>
      <c r="C1" s="290"/>
      <c r="D1" s="290"/>
      <c r="E1" s="290"/>
      <c r="F1" s="290"/>
      <c r="G1" s="290"/>
      <c r="H1" s="290"/>
      <c r="I1" s="290"/>
      <c r="J1" s="290"/>
      <c r="K1" s="290"/>
    </row>
    <row r="2" spans="1:11" ht="74.25" customHeight="1">
      <c r="A2" s="290" t="s">
        <v>813</v>
      </c>
      <c r="B2" s="290"/>
      <c r="C2" s="290"/>
      <c r="D2" s="290"/>
      <c r="E2" s="290"/>
      <c r="F2" s="290"/>
      <c r="G2" s="290"/>
      <c r="H2" s="290"/>
      <c r="I2" s="290"/>
      <c r="J2" s="290"/>
      <c r="K2" s="290"/>
    </row>
    <row r="3" spans="1:11" ht="25.2">
      <c r="A3" s="353" t="s">
        <v>307</v>
      </c>
      <c r="B3" s="353"/>
      <c r="C3" s="353"/>
      <c r="D3" s="353"/>
      <c r="E3" s="353"/>
      <c r="F3" s="353"/>
      <c r="G3" s="353"/>
      <c r="H3" s="353"/>
      <c r="I3" s="353"/>
      <c r="J3" s="353"/>
      <c r="K3" s="353"/>
    </row>
    <row r="4" spans="1:11" ht="25.2">
      <c r="A4" s="218"/>
      <c r="B4" s="218"/>
      <c r="C4" s="218"/>
      <c r="D4" s="218"/>
      <c r="E4" s="218"/>
      <c r="F4" s="218"/>
      <c r="G4" s="218"/>
      <c r="H4" s="218"/>
      <c r="I4" s="218"/>
      <c r="J4" s="218"/>
      <c r="K4" s="218"/>
    </row>
    <row r="5" spans="1:11">
      <c r="I5" s="293" t="s">
        <v>737</v>
      </c>
      <c r="J5" s="293"/>
      <c r="K5" s="293"/>
    </row>
    <row r="6" spans="1:11" ht="65.25" customHeight="1">
      <c r="A6" s="297" t="s">
        <v>0</v>
      </c>
      <c r="B6" s="297" t="s">
        <v>1</v>
      </c>
      <c r="C6" s="294" t="s">
        <v>758</v>
      </c>
      <c r="D6" s="295"/>
      <c r="E6" s="296"/>
      <c r="F6" s="294" t="s">
        <v>890</v>
      </c>
      <c r="G6" s="295"/>
      <c r="H6" s="296"/>
      <c r="I6" s="297" t="s">
        <v>786</v>
      </c>
      <c r="J6" s="297" t="s">
        <v>248</v>
      </c>
      <c r="K6" s="297" t="s">
        <v>249</v>
      </c>
    </row>
    <row r="7" spans="1:11">
      <c r="A7" s="298"/>
      <c r="B7" s="298"/>
      <c r="C7" s="297" t="s">
        <v>250</v>
      </c>
      <c r="D7" s="311" t="s">
        <v>449</v>
      </c>
      <c r="E7" s="313"/>
      <c r="F7" s="297" t="s">
        <v>250</v>
      </c>
      <c r="G7" s="311" t="s">
        <v>449</v>
      </c>
      <c r="H7" s="313"/>
      <c r="I7" s="298"/>
      <c r="J7" s="298"/>
      <c r="K7" s="298"/>
    </row>
    <row r="8" spans="1:11">
      <c r="A8" s="299"/>
      <c r="B8" s="299"/>
      <c r="C8" s="299"/>
      <c r="D8" s="196" t="s">
        <v>709</v>
      </c>
      <c r="E8" s="196" t="s">
        <v>710</v>
      </c>
      <c r="F8" s="299"/>
      <c r="G8" s="196" t="s">
        <v>709</v>
      </c>
      <c r="H8" s="196" t="s">
        <v>710</v>
      </c>
      <c r="I8" s="299"/>
      <c r="J8" s="299"/>
      <c r="K8" s="299"/>
    </row>
    <row r="9" spans="1:11">
      <c r="A9" s="199">
        <v>1</v>
      </c>
      <c r="B9" s="199">
        <v>2</v>
      </c>
      <c r="C9" s="199">
        <v>3</v>
      </c>
      <c r="D9" s="199">
        <v>4</v>
      </c>
      <c r="E9" s="199">
        <v>5</v>
      </c>
      <c r="F9" s="199">
        <v>6</v>
      </c>
      <c r="G9" s="199">
        <v>7</v>
      </c>
      <c r="H9" s="199">
        <v>8</v>
      </c>
      <c r="I9" s="199"/>
      <c r="J9" s="199">
        <v>9</v>
      </c>
      <c r="K9" s="199">
        <v>10</v>
      </c>
    </row>
    <row r="10" spans="1:11" s="184" customFormat="1" ht="17.399999999999999">
      <c r="A10" s="15"/>
      <c r="B10" s="16" t="s">
        <v>779</v>
      </c>
      <c r="C10" s="34">
        <f>C11</f>
        <v>1552</v>
      </c>
      <c r="D10" s="34">
        <f t="shared" ref="D10:H10" si="0">D11</f>
        <v>0</v>
      </c>
      <c r="E10" s="34">
        <f t="shared" si="0"/>
        <v>1552</v>
      </c>
      <c r="F10" s="34">
        <f t="shared" si="0"/>
        <v>0</v>
      </c>
      <c r="G10" s="34">
        <f t="shared" si="0"/>
        <v>0</v>
      </c>
      <c r="H10" s="34">
        <f t="shared" si="0"/>
        <v>0</v>
      </c>
      <c r="I10" s="80"/>
      <c r="J10" s="91"/>
      <c r="K10" s="91"/>
    </row>
    <row r="11" spans="1:11" s="184" customFormat="1" ht="52.2">
      <c r="A11" s="16"/>
      <c r="B11" s="2" t="s">
        <v>245</v>
      </c>
      <c r="C11" s="34">
        <f>C12+C14</f>
        <v>1552</v>
      </c>
      <c r="D11" s="34">
        <f t="shared" ref="D11:H11" si="1">D12+D14</f>
        <v>0</v>
      </c>
      <c r="E11" s="34">
        <f t="shared" si="1"/>
        <v>1552</v>
      </c>
      <c r="F11" s="34">
        <f t="shared" si="1"/>
        <v>0</v>
      </c>
      <c r="G11" s="34">
        <f t="shared" si="1"/>
        <v>0</v>
      </c>
      <c r="H11" s="34">
        <f t="shared" si="1"/>
        <v>0</v>
      </c>
      <c r="I11" s="80"/>
      <c r="J11" s="91"/>
      <c r="K11" s="91"/>
    </row>
    <row r="12" spans="1:11" ht="45.75" customHeight="1">
      <c r="A12" s="12">
        <v>1</v>
      </c>
      <c r="B12" s="5" t="s">
        <v>346</v>
      </c>
      <c r="C12" s="35">
        <f>C13</f>
        <v>554</v>
      </c>
      <c r="D12" s="35">
        <f t="shared" ref="D12:H12" si="2">D13</f>
        <v>0</v>
      </c>
      <c r="E12" s="35">
        <f t="shared" si="2"/>
        <v>554</v>
      </c>
      <c r="F12" s="35">
        <f t="shared" si="2"/>
        <v>0</v>
      </c>
      <c r="G12" s="35">
        <f t="shared" si="2"/>
        <v>0</v>
      </c>
      <c r="H12" s="35">
        <f t="shared" si="2"/>
        <v>0</v>
      </c>
      <c r="I12" s="79"/>
      <c r="J12" s="4"/>
      <c r="K12" s="4"/>
    </row>
    <row r="13" spans="1:11" s="74" customFormat="1" ht="67.5" customHeight="1">
      <c r="A13" s="30"/>
      <c r="B13" s="18" t="s">
        <v>347</v>
      </c>
      <c r="C13" s="36">
        <f>D13+E13</f>
        <v>554</v>
      </c>
      <c r="D13" s="36"/>
      <c r="E13" s="36">
        <v>554</v>
      </c>
      <c r="F13" s="86"/>
      <c r="G13" s="86"/>
      <c r="H13" s="86"/>
      <c r="I13" s="86"/>
      <c r="J13" s="18" t="s">
        <v>277</v>
      </c>
      <c r="K13" s="190"/>
    </row>
    <row r="14" spans="1:11" ht="44.25" customHeight="1">
      <c r="A14" s="12">
        <v>2</v>
      </c>
      <c r="B14" s="5" t="s">
        <v>349</v>
      </c>
      <c r="C14" s="35">
        <f>C15</f>
        <v>998</v>
      </c>
      <c r="D14" s="35">
        <f t="shared" ref="D14:H14" si="3">D15</f>
        <v>0</v>
      </c>
      <c r="E14" s="35">
        <f t="shared" si="3"/>
        <v>998</v>
      </c>
      <c r="F14" s="35">
        <f t="shared" si="3"/>
        <v>0</v>
      </c>
      <c r="G14" s="35">
        <f t="shared" si="3"/>
        <v>0</v>
      </c>
      <c r="H14" s="35">
        <f t="shared" si="3"/>
        <v>0</v>
      </c>
      <c r="I14" s="79"/>
      <c r="J14" s="5"/>
      <c r="K14" s="4"/>
    </row>
    <row r="15" spans="1:11" ht="65.25" customHeight="1">
      <c r="A15" s="12" t="s">
        <v>350</v>
      </c>
      <c r="B15" s="5" t="s">
        <v>780</v>
      </c>
      <c r="C15" s="35">
        <f>C16</f>
        <v>998</v>
      </c>
      <c r="D15" s="35">
        <f t="shared" ref="D15:H15" si="4">D16</f>
        <v>0</v>
      </c>
      <c r="E15" s="35">
        <f t="shared" si="4"/>
        <v>998</v>
      </c>
      <c r="F15" s="35">
        <f t="shared" si="4"/>
        <v>0</v>
      </c>
      <c r="G15" s="35">
        <f t="shared" si="4"/>
        <v>0</v>
      </c>
      <c r="H15" s="35">
        <f t="shared" si="4"/>
        <v>0</v>
      </c>
      <c r="I15" s="79"/>
      <c r="J15" s="5"/>
      <c r="K15" s="4"/>
    </row>
    <row r="16" spans="1:11" s="74" customFormat="1" ht="48.75" customHeight="1">
      <c r="A16" s="30"/>
      <c r="B16" s="18" t="s">
        <v>352</v>
      </c>
      <c r="C16" s="36">
        <f>D16+E16</f>
        <v>998</v>
      </c>
      <c r="D16" s="36"/>
      <c r="E16" s="36">
        <v>998</v>
      </c>
      <c r="F16" s="86"/>
      <c r="G16" s="86"/>
      <c r="H16" s="86"/>
      <c r="I16" s="86"/>
      <c r="J16" s="30" t="s">
        <v>782</v>
      </c>
      <c r="K16" s="190"/>
    </row>
    <row r="17" spans="1:11" s="74" customFormat="1" ht="54" hidden="1">
      <c r="A17" s="30"/>
      <c r="B17" s="18" t="s">
        <v>352</v>
      </c>
      <c r="C17" s="36">
        <v>0</v>
      </c>
      <c r="D17" s="36"/>
      <c r="E17" s="36">
        <v>0</v>
      </c>
      <c r="F17" s="86"/>
      <c r="G17" s="86"/>
      <c r="H17" s="86"/>
      <c r="I17" s="86"/>
      <c r="J17" s="18" t="s">
        <v>783</v>
      </c>
      <c r="K17" s="190"/>
    </row>
    <row r="18" spans="1:11" s="74" customFormat="1" ht="54" hidden="1">
      <c r="A18" s="30"/>
      <c r="B18" s="18" t="s">
        <v>352</v>
      </c>
      <c r="C18" s="36">
        <v>0</v>
      </c>
      <c r="D18" s="36"/>
      <c r="E18" s="36">
        <v>0</v>
      </c>
      <c r="F18" s="86"/>
      <c r="G18" s="86"/>
      <c r="H18" s="86"/>
      <c r="I18" s="86"/>
      <c r="J18" s="18" t="s">
        <v>784</v>
      </c>
      <c r="K18" s="190"/>
    </row>
    <row r="19" spans="1:11" ht="42" hidden="1" customHeight="1">
      <c r="A19" s="12" t="s">
        <v>353</v>
      </c>
      <c r="B19" s="5" t="s">
        <v>781</v>
      </c>
      <c r="C19" s="35">
        <v>0</v>
      </c>
      <c r="D19" s="35">
        <v>0</v>
      </c>
      <c r="E19" s="35">
        <v>0</v>
      </c>
      <c r="F19" s="79"/>
      <c r="G19" s="79"/>
      <c r="H19" s="79"/>
      <c r="I19" s="79"/>
      <c r="J19" s="5"/>
      <c r="K19" s="4"/>
    </row>
    <row r="20" spans="1:11" s="74" customFormat="1" ht="123.75" hidden="1" customHeight="1">
      <c r="A20" s="30"/>
      <c r="B20" s="18" t="s">
        <v>355</v>
      </c>
      <c r="C20" s="36">
        <v>0</v>
      </c>
      <c r="D20" s="36"/>
      <c r="E20" s="36">
        <v>0</v>
      </c>
      <c r="F20" s="86"/>
      <c r="G20" s="86"/>
      <c r="H20" s="86"/>
      <c r="I20" s="86"/>
      <c r="J20" s="18" t="s">
        <v>785</v>
      </c>
      <c r="K20" s="190"/>
    </row>
    <row r="21" spans="1:11">
      <c r="A21" s="6"/>
      <c r="B21" s="8"/>
      <c r="C21" s="8"/>
      <c r="D21" s="8"/>
      <c r="E21" s="8"/>
      <c r="F21" s="8"/>
      <c r="G21" s="8"/>
      <c r="H21" s="8"/>
      <c r="I21" s="8"/>
      <c r="J21" s="8"/>
      <c r="K21" s="8"/>
    </row>
  </sheetData>
  <mergeCells count="15">
    <mergeCell ref="I6:I8"/>
    <mergeCell ref="I5:K5"/>
    <mergeCell ref="A1:K1"/>
    <mergeCell ref="A2:K2"/>
    <mergeCell ref="A3:K3"/>
    <mergeCell ref="C6:E6"/>
    <mergeCell ref="J6:J8"/>
    <mergeCell ref="K6:K8"/>
    <mergeCell ref="B6:B8"/>
    <mergeCell ref="A6:A8"/>
    <mergeCell ref="C7:C8"/>
    <mergeCell ref="D7:E7"/>
    <mergeCell ref="F6:H6"/>
    <mergeCell ref="F7:F8"/>
    <mergeCell ref="G7:H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23"/>
  <sheetViews>
    <sheetView showZeros="0" zoomScale="70" zoomScaleNormal="70" workbookViewId="0">
      <pane xSplit="2" ySplit="10" topLeftCell="C15" activePane="bottomRight" state="frozen"/>
      <selection pane="topRight" activeCell="C1" sqref="C1"/>
      <selection pane="bottomLeft" activeCell="A10" sqref="A10"/>
      <selection pane="bottomRight" activeCell="E17" sqref="E17"/>
    </sheetView>
  </sheetViews>
  <sheetFormatPr defaultRowHeight="18"/>
  <cols>
    <col min="1" max="1" width="5.08984375" customWidth="1"/>
    <col min="2" max="2" width="33" customWidth="1"/>
    <col min="3" max="3" width="15.1796875" customWidth="1"/>
    <col min="4" max="4" width="10.453125" customWidth="1"/>
    <col min="5" max="5" width="11.6328125" customWidth="1"/>
    <col min="6" max="6" width="14.81640625" customWidth="1"/>
    <col min="7" max="7" width="15" customWidth="1"/>
    <col min="8" max="8" width="11.54296875" customWidth="1"/>
    <col min="9" max="9" width="12.54296875" customWidth="1"/>
    <col min="10" max="10" width="22.90625" style="1" customWidth="1"/>
    <col min="11" max="11" width="14.453125" customWidth="1"/>
  </cols>
  <sheetData>
    <row r="1" spans="1:11" ht="24.6">
      <c r="A1" s="356" t="s">
        <v>808</v>
      </c>
      <c r="B1" s="356"/>
      <c r="C1" s="356"/>
      <c r="D1" s="356"/>
      <c r="E1" s="356"/>
      <c r="F1" s="356"/>
      <c r="G1" s="356"/>
      <c r="H1" s="356"/>
      <c r="I1" s="356"/>
      <c r="J1" s="356"/>
      <c r="K1" s="356"/>
    </row>
    <row r="2" spans="1:11" ht="50.25" customHeight="1">
      <c r="A2" s="290" t="s">
        <v>811</v>
      </c>
      <c r="B2" s="290"/>
      <c r="C2" s="290"/>
      <c r="D2" s="290"/>
      <c r="E2" s="290"/>
      <c r="F2" s="290"/>
      <c r="G2" s="290"/>
      <c r="H2" s="290"/>
      <c r="I2" s="290"/>
      <c r="J2" s="290"/>
      <c r="K2" s="290"/>
    </row>
    <row r="3" spans="1:11" ht="24.6">
      <c r="A3" s="356" t="s">
        <v>738</v>
      </c>
      <c r="B3" s="356"/>
      <c r="C3" s="356"/>
      <c r="D3" s="356"/>
      <c r="E3" s="356"/>
      <c r="F3" s="356"/>
      <c r="G3" s="356"/>
      <c r="H3" s="356"/>
      <c r="I3" s="356"/>
      <c r="J3" s="356"/>
      <c r="K3" s="356"/>
    </row>
    <row r="4" spans="1:11" ht="25.2">
      <c r="A4" s="353" t="s">
        <v>307</v>
      </c>
      <c r="B4" s="353"/>
      <c r="C4" s="353"/>
      <c r="D4" s="353"/>
      <c r="E4" s="353"/>
      <c r="F4" s="353"/>
      <c r="G4" s="353"/>
      <c r="H4" s="353"/>
      <c r="I4" s="353"/>
      <c r="J4" s="353"/>
      <c r="K4" s="353"/>
    </row>
    <row r="6" spans="1:11">
      <c r="H6" s="293" t="s">
        <v>737</v>
      </c>
      <c r="I6" s="293"/>
      <c r="J6" s="293"/>
      <c r="K6" s="293"/>
    </row>
    <row r="7" spans="1:11" ht="69" customHeight="1">
      <c r="A7" s="297" t="s">
        <v>0</v>
      </c>
      <c r="B7" s="297" t="s">
        <v>1</v>
      </c>
      <c r="C7" s="294" t="s">
        <v>708</v>
      </c>
      <c r="D7" s="295"/>
      <c r="E7" s="296"/>
      <c r="F7" s="294" t="s">
        <v>886</v>
      </c>
      <c r="G7" s="295"/>
      <c r="H7" s="296"/>
      <c r="I7" s="297" t="s">
        <v>891</v>
      </c>
      <c r="J7" s="297" t="s">
        <v>248</v>
      </c>
      <c r="K7" s="297" t="s">
        <v>249</v>
      </c>
    </row>
    <row r="8" spans="1:11">
      <c r="A8" s="298"/>
      <c r="B8" s="298"/>
      <c r="C8" s="297" t="s">
        <v>250</v>
      </c>
      <c r="D8" s="311" t="s">
        <v>449</v>
      </c>
      <c r="E8" s="313"/>
      <c r="F8" s="297" t="s">
        <v>250</v>
      </c>
      <c r="G8" s="311" t="s">
        <v>449</v>
      </c>
      <c r="H8" s="313"/>
      <c r="I8" s="298"/>
      <c r="J8" s="298"/>
      <c r="K8" s="298"/>
    </row>
    <row r="9" spans="1:11">
      <c r="A9" s="299"/>
      <c r="B9" s="299"/>
      <c r="C9" s="299"/>
      <c r="D9" s="196" t="s">
        <v>709</v>
      </c>
      <c r="E9" s="196" t="s">
        <v>710</v>
      </c>
      <c r="F9" s="299"/>
      <c r="G9" s="196" t="s">
        <v>709</v>
      </c>
      <c r="H9" s="196" t="s">
        <v>710</v>
      </c>
      <c r="I9" s="299"/>
      <c r="J9" s="299"/>
      <c r="K9" s="299"/>
    </row>
    <row r="10" spans="1:11">
      <c r="A10" s="199">
        <v>1</v>
      </c>
      <c r="B10" s="199">
        <v>2</v>
      </c>
      <c r="C10" s="199">
        <v>3</v>
      </c>
      <c r="D10" s="199">
        <v>4</v>
      </c>
      <c r="E10" s="199">
        <v>5</v>
      </c>
      <c r="F10" s="199">
        <v>6</v>
      </c>
      <c r="G10" s="199">
        <v>7</v>
      </c>
      <c r="H10" s="199">
        <v>8</v>
      </c>
      <c r="I10" s="199">
        <v>9</v>
      </c>
      <c r="J10" s="199">
        <v>10</v>
      </c>
      <c r="K10" s="199">
        <v>11</v>
      </c>
    </row>
    <row r="11" spans="1:11">
      <c r="A11" s="212"/>
      <c r="B11" s="213" t="s">
        <v>779</v>
      </c>
      <c r="C11" s="214">
        <f>C12</f>
        <v>5010</v>
      </c>
      <c r="D11" s="214">
        <f t="shared" ref="D11:H11" si="0">D12</f>
        <v>0</v>
      </c>
      <c r="E11" s="214">
        <f t="shared" si="0"/>
        <v>5010</v>
      </c>
      <c r="F11" s="214">
        <f t="shared" si="0"/>
        <v>0</v>
      </c>
      <c r="G11" s="214">
        <f t="shared" si="0"/>
        <v>0</v>
      </c>
      <c r="H11" s="214">
        <f t="shared" si="0"/>
        <v>0</v>
      </c>
      <c r="I11" s="214"/>
      <c r="J11" s="215"/>
      <c r="K11" s="212"/>
    </row>
    <row r="12" spans="1:11" s="184" customFormat="1" ht="48" customHeight="1">
      <c r="A12" s="16"/>
      <c r="B12" s="2" t="s">
        <v>245</v>
      </c>
      <c r="C12" s="34">
        <f>C13+C16</f>
        <v>5010</v>
      </c>
      <c r="D12" s="34">
        <f t="shared" ref="D12:H12" si="1">D13+D16</f>
        <v>0</v>
      </c>
      <c r="E12" s="34">
        <f t="shared" si="1"/>
        <v>5010</v>
      </c>
      <c r="F12" s="34">
        <f t="shared" si="1"/>
        <v>0</v>
      </c>
      <c r="G12" s="34">
        <f t="shared" si="1"/>
        <v>0</v>
      </c>
      <c r="H12" s="34">
        <f t="shared" si="1"/>
        <v>0</v>
      </c>
      <c r="I12" s="34"/>
      <c r="J12" s="15"/>
      <c r="K12" s="91"/>
    </row>
    <row r="13" spans="1:11" ht="48.75" customHeight="1">
      <c r="A13" s="12">
        <v>1</v>
      </c>
      <c r="B13" s="5" t="s">
        <v>346</v>
      </c>
      <c r="C13" s="35">
        <f>SUM(C14:C15)</f>
        <v>3123</v>
      </c>
      <c r="D13" s="35">
        <f t="shared" ref="D13:H13" si="2">SUM(D14:D15)</f>
        <v>0</v>
      </c>
      <c r="E13" s="35">
        <f t="shared" si="2"/>
        <v>3123</v>
      </c>
      <c r="F13" s="35">
        <f t="shared" si="2"/>
        <v>0</v>
      </c>
      <c r="G13" s="35">
        <f t="shared" si="2"/>
        <v>0</v>
      </c>
      <c r="H13" s="35">
        <f t="shared" si="2"/>
        <v>0</v>
      </c>
      <c r="I13" s="35"/>
      <c r="J13" s="3"/>
      <c r="K13" s="4"/>
    </row>
    <row r="14" spans="1:11" s="74" customFormat="1" ht="87" customHeight="1">
      <c r="A14" s="30" t="s">
        <v>331</v>
      </c>
      <c r="B14" s="18" t="s">
        <v>347</v>
      </c>
      <c r="C14" s="36">
        <f t="shared" ref="C14" si="3">D14+E14</f>
        <v>234</v>
      </c>
      <c r="D14" s="36"/>
      <c r="E14" s="36">
        <v>234</v>
      </c>
      <c r="F14" s="36"/>
      <c r="G14" s="36"/>
      <c r="H14" s="36"/>
      <c r="I14" s="36"/>
      <c r="J14" s="30" t="s">
        <v>277</v>
      </c>
      <c r="K14" s="190"/>
    </row>
    <row r="15" spans="1:11" s="74" customFormat="1" ht="102" customHeight="1">
      <c r="A15" s="30" t="s">
        <v>332</v>
      </c>
      <c r="B15" s="18" t="s">
        <v>787</v>
      </c>
      <c r="C15" s="36">
        <f>D15+E15</f>
        <v>2889</v>
      </c>
      <c r="D15" s="36"/>
      <c r="E15" s="36">
        <v>2889</v>
      </c>
      <c r="F15" s="36"/>
      <c r="G15" s="36"/>
      <c r="H15" s="36"/>
      <c r="I15" s="36"/>
      <c r="J15" s="30" t="s">
        <v>277</v>
      </c>
      <c r="K15" s="190"/>
    </row>
    <row r="16" spans="1:11" ht="60" customHeight="1">
      <c r="A16" s="12">
        <v>2</v>
      </c>
      <c r="B16" s="5" t="s">
        <v>349</v>
      </c>
      <c r="C16" s="35">
        <f>C17+C21</f>
        <v>1887</v>
      </c>
      <c r="D16" s="35">
        <f t="shared" ref="D16:H16" si="4">D17+D21</f>
        <v>0</v>
      </c>
      <c r="E16" s="35">
        <f t="shared" si="4"/>
        <v>1887</v>
      </c>
      <c r="F16" s="35">
        <f t="shared" si="4"/>
        <v>0</v>
      </c>
      <c r="G16" s="35">
        <f t="shared" si="4"/>
        <v>0</v>
      </c>
      <c r="H16" s="35">
        <f t="shared" si="4"/>
        <v>0</v>
      </c>
      <c r="I16" s="35"/>
      <c r="J16" s="12"/>
      <c r="K16" s="4"/>
    </row>
    <row r="17" spans="1:11" ht="74.25" customHeight="1">
      <c r="A17" s="12" t="s">
        <v>350</v>
      </c>
      <c r="B17" s="5" t="s">
        <v>780</v>
      </c>
      <c r="C17" s="35">
        <f>SUM(C18:C20)</f>
        <v>1430</v>
      </c>
      <c r="D17" s="35">
        <f t="shared" ref="D17:H17" si="5">SUM(D18:D20)</f>
        <v>0</v>
      </c>
      <c r="E17" s="35">
        <f t="shared" si="5"/>
        <v>1430</v>
      </c>
      <c r="F17" s="35">
        <f t="shared" si="5"/>
        <v>0</v>
      </c>
      <c r="G17" s="35">
        <f t="shared" si="5"/>
        <v>0</v>
      </c>
      <c r="H17" s="35">
        <f t="shared" si="5"/>
        <v>0</v>
      </c>
      <c r="I17" s="35"/>
      <c r="J17" s="12"/>
      <c r="K17" s="4"/>
    </row>
    <row r="18" spans="1:11" s="74" customFormat="1" ht="45" customHeight="1">
      <c r="A18" s="30"/>
      <c r="B18" s="18" t="s">
        <v>352</v>
      </c>
      <c r="C18" s="36">
        <f t="shared" ref="C18:C19" si="6">D18+E18</f>
        <v>820</v>
      </c>
      <c r="D18" s="36"/>
      <c r="E18" s="36">
        <v>820</v>
      </c>
      <c r="F18" s="36"/>
      <c r="G18" s="36"/>
      <c r="H18" s="36"/>
      <c r="I18" s="36"/>
      <c r="J18" s="30" t="s">
        <v>782</v>
      </c>
      <c r="K18" s="190"/>
    </row>
    <row r="19" spans="1:11" s="74" customFormat="1" ht="48" customHeight="1">
      <c r="A19" s="30"/>
      <c r="B19" s="18" t="s">
        <v>352</v>
      </c>
      <c r="C19" s="36">
        <f t="shared" si="6"/>
        <v>610</v>
      </c>
      <c r="D19" s="36"/>
      <c r="E19" s="36">
        <v>610</v>
      </c>
      <c r="F19" s="36"/>
      <c r="G19" s="36"/>
      <c r="H19" s="36"/>
      <c r="I19" s="36"/>
      <c r="J19" s="30" t="s">
        <v>783</v>
      </c>
      <c r="K19" s="190"/>
    </row>
    <row r="20" spans="1:11" s="74" customFormat="1" ht="54" hidden="1">
      <c r="A20" s="30"/>
      <c r="B20" s="18" t="s">
        <v>352</v>
      </c>
      <c r="C20" s="36">
        <f>D20+E20</f>
        <v>0</v>
      </c>
      <c r="D20" s="36"/>
      <c r="E20" s="36">
        <v>0</v>
      </c>
      <c r="F20" s="36"/>
      <c r="G20" s="36"/>
      <c r="H20" s="36"/>
      <c r="I20" s="36"/>
      <c r="J20" s="30" t="s">
        <v>784</v>
      </c>
      <c r="K20" s="190"/>
    </row>
    <row r="21" spans="1:11" ht="36">
      <c r="A21" s="12" t="s">
        <v>353</v>
      </c>
      <c r="B21" s="5" t="s">
        <v>781</v>
      </c>
      <c r="C21" s="35">
        <f>C22</f>
        <v>457</v>
      </c>
      <c r="D21" s="35">
        <f t="shared" ref="D21:H21" si="7">D22</f>
        <v>0</v>
      </c>
      <c r="E21" s="35">
        <f t="shared" si="7"/>
        <v>457</v>
      </c>
      <c r="F21" s="35">
        <f t="shared" si="7"/>
        <v>0</v>
      </c>
      <c r="G21" s="35">
        <f t="shared" si="7"/>
        <v>0</v>
      </c>
      <c r="H21" s="35">
        <f t="shared" si="7"/>
        <v>0</v>
      </c>
      <c r="I21" s="35"/>
      <c r="J21" s="12"/>
      <c r="K21" s="4"/>
    </row>
    <row r="22" spans="1:11" s="74" customFormat="1" ht="122.25" customHeight="1">
      <c r="A22" s="30"/>
      <c r="B22" s="18" t="s">
        <v>355</v>
      </c>
      <c r="C22" s="36">
        <f>D22+E22</f>
        <v>457</v>
      </c>
      <c r="D22" s="36"/>
      <c r="E22" s="36">
        <v>457</v>
      </c>
      <c r="F22" s="36"/>
      <c r="G22" s="36"/>
      <c r="H22" s="36"/>
      <c r="I22" s="36"/>
      <c r="J22" s="30" t="s">
        <v>785</v>
      </c>
      <c r="K22" s="190"/>
    </row>
    <row r="23" spans="1:11">
      <c r="A23" s="8"/>
      <c r="B23" s="8"/>
      <c r="C23" s="8"/>
      <c r="D23" s="8"/>
      <c r="E23" s="8"/>
      <c r="F23" s="8"/>
      <c r="G23" s="8"/>
      <c r="H23" s="8"/>
      <c r="I23" s="8"/>
      <c r="J23" s="6"/>
      <c r="K23" s="8"/>
    </row>
  </sheetData>
  <mergeCells count="16">
    <mergeCell ref="A7:A9"/>
    <mergeCell ref="H6:K6"/>
    <mergeCell ref="A1:K1"/>
    <mergeCell ref="A2:K2"/>
    <mergeCell ref="A3:K3"/>
    <mergeCell ref="F7:H7"/>
    <mergeCell ref="F8:F9"/>
    <mergeCell ref="G8:H8"/>
    <mergeCell ref="I7:I9"/>
    <mergeCell ref="A4:K4"/>
    <mergeCell ref="D8:E8"/>
    <mergeCell ref="C8:C9"/>
    <mergeCell ref="C7:E7"/>
    <mergeCell ref="J7:J9"/>
    <mergeCell ref="K7:K9"/>
    <mergeCell ref="B7:B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33"/>
  <sheetViews>
    <sheetView showZeros="0" zoomScale="70" zoomScaleNormal="70" workbookViewId="0">
      <selection activeCell="A3" sqref="A3:K3"/>
    </sheetView>
  </sheetViews>
  <sheetFormatPr defaultRowHeight="18"/>
  <cols>
    <col min="1" max="1" width="5.36328125" customWidth="1"/>
    <col min="2" max="2" width="46.81640625" customWidth="1"/>
    <col min="3" max="3" width="18.90625" customWidth="1"/>
    <col min="4" max="4" width="15" customWidth="1"/>
    <col min="5" max="5" width="12.36328125" customWidth="1"/>
    <col min="6" max="6" width="13" customWidth="1"/>
    <col min="7" max="7" width="12.08984375" customWidth="1"/>
    <col min="8" max="8" width="14.08984375" customWidth="1"/>
    <col min="9" max="9" width="13.81640625" customWidth="1"/>
    <col min="10" max="10" width="23.36328125" style="1" customWidth="1"/>
  </cols>
  <sheetData>
    <row r="1" spans="1:11" ht="24.6">
      <c r="A1" s="290" t="s">
        <v>809</v>
      </c>
      <c r="B1" s="290"/>
      <c r="C1" s="290"/>
      <c r="D1" s="290"/>
      <c r="E1" s="290"/>
      <c r="F1" s="290"/>
      <c r="G1" s="290"/>
      <c r="H1" s="290"/>
      <c r="I1" s="290"/>
      <c r="J1" s="290"/>
      <c r="K1" s="290"/>
    </row>
    <row r="2" spans="1:11" ht="73.5" customHeight="1">
      <c r="A2" s="290" t="s">
        <v>814</v>
      </c>
      <c r="B2" s="290"/>
      <c r="C2" s="290"/>
      <c r="D2" s="290"/>
      <c r="E2" s="290"/>
      <c r="F2" s="290"/>
      <c r="G2" s="290"/>
      <c r="H2" s="290"/>
      <c r="I2" s="290"/>
      <c r="J2" s="290"/>
      <c r="K2" s="290"/>
    </row>
    <row r="3" spans="1:11" ht="25.2">
      <c r="A3" s="353" t="s">
        <v>307</v>
      </c>
      <c r="B3" s="353"/>
      <c r="C3" s="353"/>
      <c r="D3" s="353"/>
      <c r="E3" s="353"/>
      <c r="F3" s="353"/>
      <c r="G3" s="353"/>
      <c r="H3" s="353"/>
      <c r="I3" s="353"/>
      <c r="J3" s="353"/>
      <c r="K3" s="353"/>
    </row>
    <row r="5" spans="1:11">
      <c r="H5" s="293" t="s">
        <v>737</v>
      </c>
      <c r="I5" s="293"/>
      <c r="J5" s="293"/>
      <c r="K5" s="293"/>
    </row>
    <row r="6" spans="1:11" ht="61.5" customHeight="1">
      <c r="A6" s="297" t="s">
        <v>0</v>
      </c>
      <c r="B6" s="297" t="s">
        <v>1</v>
      </c>
      <c r="C6" s="294" t="s">
        <v>758</v>
      </c>
      <c r="D6" s="295"/>
      <c r="E6" s="296"/>
      <c r="F6" s="294" t="s">
        <v>759</v>
      </c>
      <c r="G6" s="295"/>
      <c r="H6" s="296"/>
      <c r="I6" s="297" t="s">
        <v>786</v>
      </c>
      <c r="J6" s="297" t="s">
        <v>248</v>
      </c>
      <c r="K6" s="297" t="s">
        <v>249</v>
      </c>
    </row>
    <row r="7" spans="1:11">
      <c r="A7" s="298"/>
      <c r="B7" s="298"/>
      <c r="C7" s="297" t="s">
        <v>250</v>
      </c>
      <c r="D7" s="311" t="s">
        <v>449</v>
      </c>
      <c r="E7" s="313"/>
      <c r="F7" s="297" t="s">
        <v>250</v>
      </c>
      <c r="G7" s="311" t="s">
        <v>449</v>
      </c>
      <c r="H7" s="313"/>
      <c r="I7" s="298"/>
      <c r="J7" s="298"/>
      <c r="K7" s="298"/>
    </row>
    <row r="8" spans="1:11" ht="34.5" customHeight="1">
      <c r="A8" s="299"/>
      <c r="B8" s="299"/>
      <c r="C8" s="299"/>
      <c r="D8" s="216" t="s">
        <v>709</v>
      </c>
      <c r="E8" s="216" t="s">
        <v>710</v>
      </c>
      <c r="F8" s="299"/>
      <c r="G8" s="216" t="s">
        <v>709</v>
      </c>
      <c r="H8" s="216" t="s">
        <v>710</v>
      </c>
      <c r="I8" s="299"/>
      <c r="J8" s="299"/>
      <c r="K8" s="299"/>
    </row>
    <row r="9" spans="1:11">
      <c r="A9" s="199">
        <v>1</v>
      </c>
      <c r="B9" s="199">
        <v>2</v>
      </c>
      <c r="C9" s="199">
        <v>3</v>
      </c>
      <c r="D9" s="199">
        <v>4</v>
      </c>
      <c r="E9" s="199">
        <v>5</v>
      </c>
      <c r="F9" s="199">
        <v>6</v>
      </c>
      <c r="G9" s="199">
        <v>7</v>
      </c>
      <c r="H9" s="199">
        <v>8</v>
      </c>
      <c r="I9" s="199">
        <v>9</v>
      </c>
      <c r="J9" s="199">
        <v>10</v>
      </c>
      <c r="K9" s="199">
        <v>11</v>
      </c>
    </row>
    <row r="10" spans="1:11" s="184" customFormat="1" ht="17.399999999999999">
      <c r="A10" s="208"/>
      <c r="B10" s="209" t="s">
        <v>779</v>
      </c>
      <c r="C10" s="210">
        <f>C11</f>
        <v>1393</v>
      </c>
      <c r="D10" s="210">
        <f t="shared" ref="D10:H10" si="0">D11</f>
        <v>0</v>
      </c>
      <c r="E10" s="210">
        <f t="shared" si="0"/>
        <v>1393</v>
      </c>
      <c r="F10" s="210">
        <f t="shared" si="0"/>
        <v>0</v>
      </c>
      <c r="G10" s="210">
        <f t="shared" si="0"/>
        <v>0</v>
      </c>
      <c r="H10" s="210">
        <f t="shared" si="0"/>
        <v>0</v>
      </c>
      <c r="I10" s="210"/>
      <c r="J10" s="211"/>
      <c r="K10" s="208"/>
    </row>
    <row r="11" spans="1:11" s="184" customFormat="1" ht="57" customHeight="1">
      <c r="A11" s="91"/>
      <c r="B11" s="2" t="s">
        <v>246</v>
      </c>
      <c r="C11" s="34">
        <f>C12+C18+C24+C29+C31</f>
        <v>1393</v>
      </c>
      <c r="D11" s="34">
        <f t="shared" ref="D11:H11" si="1">D12+D18+D24+D29+D31</f>
        <v>0</v>
      </c>
      <c r="E11" s="34">
        <f t="shared" si="1"/>
        <v>1393</v>
      </c>
      <c r="F11" s="34">
        <f t="shared" si="1"/>
        <v>0</v>
      </c>
      <c r="G11" s="34">
        <f t="shared" si="1"/>
        <v>0</v>
      </c>
      <c r="H11" s="34">
        <f t="shared" si="1"/>
        <v>0</v>
      </c>
      <c r="I11" s="34"/>
      <c r="J11" s="15"/>
      <c r="K11" s="91"/>
    </row>
    <row r="12" spans="1:11" s="184" customFormat="1" ht="49.5" customHeight="1">
      <c r="A12" s="20">
        <v>1</v>
      </c>
      <c r="B12" s="2" t="s">
        <v>359</v>
      </c>
      <c r="C12" s="34">
        <f>SUM(C13:C17)</f>
        <v>420</v>
      </c>
      <c r="D12" s="34">
        <f t="shared" ref="D12:H12" si="2">SUM(D13:D17)</f>
        <v>0</v>
      </c>
      <c r="E12" s="34">
        <f t="shared" si="2"/>
        <v>420</v>
      </c>
      <c r="F12" s="34">
        <f t="shared" si="2"/>
        <v>0</v>
      </c>
      <c r="G12" s="34">
        <f t="shared" si="2"/>
        <v>0</v>
      </c>
      <c r="H12" s="34">
        <f t="shared" si="2"/>
        <v>0</v>
      </c>
      <c r="I12" s="34"/>
      <c r="J12" s="15"/>
      <c r="K12" s="91"/>
    </row>
    <row r="13" spans="1:11" s="74" customFormat="1" ht="48" customHeight="1">
      <c r="A13" s="190"/>
      <c r="B13" s="18" t="s">
        <v>788</v>
      </c>
      <c r="C13" s="36">
        <f t="shared" ref="C13:C17" si="3">D13+E13</f>
        <v>391</v>
      </c>
      <c r="D13" s="36"/>
      <c r="E13" s="36">
        <v>391</v>
      </c>
      <c r="F13" s="36"/>
      <c r="G13" s="36"/>
      <c r="H13" s="36"/>
      <c r="I13" s="36"/>
      <c r="J13" s="30" t="s">
        <v>277</v>
      </c>
      <c r="K13" s="190"/>
    </row>
    <row r="14" spans="1:11" s="74" customFormat="1" ht="50.25" customHeight="1">
      <c r="A14" s="190"/>
      <c r="B14" s="18" t="s">
        <v>789</v>
      </c>
      <c r="C14" s="36">
        <f t="shared" si="3"/>
        <v>29</v>
      </c>
      <c r="D14" s="36"/>
      <c r="E14" s="36">
        <v>29</v>
      </c>
      <c r="F14" s="36"/>
      <c r="G14" s="36"/>
      <c r="H14" s="36"/>
      <c r="I14" s="36"/>
      <c r="J14" s="30" t="s">
        <v>801</v>
      </c>
      <c r="K14" s="190"/>
    </row>
    <row r="15" spans="1:11" s="74" customFormat="1" ht="48" hidden="1" customHeight="1">
      <c r="A15" s="190"/>
      <c r="B15" s="18" t="s">
        <v>790</v>
      </c>
      <c r="C15" s="36">
        <f t="shared" si="3"/>
        <v>0</v>
      </c>
      <c r="D15" s="36"/>
      <c r="E15" s="36"/>
      <c r="F15" s="36"/>
      <c r="G15" s="36"/>
      <c r="H15" s="36"/>
      <c r="I15" s="36"/>
      <c r="J15" s="30" t="s">
        <v>382</v>
      </c>
      <c r="K15" s="190"/>
    </row>
    <row r="16" spans="1:11" s="74" customFormat="1" ht="48" hidden="1" customHeight="1">
      <c r="A16" s="190"/>
      <c r="B16" s="18" t="s">
        <v>791</v>
      </c>
      <c r="C16" s="36">
        <f t="shared" si="3"/>
        <v>0</v>
      </c>
      <c r="D16" s="36"/>
      <c r="E16" s="36"/>
      <c r="F16" s="36"/>
      <c r="G16" s="36"/>
      <c r="H16" s="36"/>
      <c r="I16" s="36"/>
      <c r="J16" s="30" t="s">
        <v>383</v>
      </c>
      <c r="K16" s="190"/>
    </row>
    <row r="17" spans="1:11" s="74" customFormat="1" ht="45" hidden="1" customHeight="1">
      <c r="A17" s="190"/>
      <c r="B17" s="18" t="s">
        <v>792</v>
      </c>
      <c r="C17" s="36">
        <f t="shared" si="3"/>
        <v>0</v>
      </c>
      <c r="D17" s="36"/>
      <c r="E17" s="36"/>
      <c r="F17" s="36"/>
      <c r="G17" s="36"/>
      <c r="H17" s="36"/>
      <c r="I17" s="36"/>
      <c r="J17" s="30" t="s">
        <v>726</v>
      </c>
      <c r="K17" s="190"/>
    </row>
    <row r="18" spans="1:11" s="184" customFormat="1" ht="96.75" customHeight="1">
      <c r="A18" s="20">
        <v>2</v>
      </c>
      <c r="B18" s="2" t="s">
        <v>360</v>
      </c>
      <c r="C18" s="34">
        <f>C19</f>
        <v>778</v>
      </c>
      <c r="D18" s="34">
        <f t="shared" ref="D18:H18" si="4">D19</f>
        <v>0</v>
      </c>
      <c r="E18" s="34">
        <f t="shared" si="4"/>
        <v>778</v>
      </c>
      <c r="F18" s="34">
        <f t="shared" si="4"/>
        <v>0</v>
      </c>
      <c r="G18" s="34">
        <f t="shared" si="4"/>
        <v>0</v>
      </c>
      <c r="H18" s="34">
        <f t="shared" si="4"/>
        <v>0</v>
      </c>
      <c r="I18" s="34"/>
      <c r="J18" s="16"/>
      <c r="K18" s="91"/>
    </row>
    <row r="19" spans="1:11" ht="84.75" customHeight="1">
      <c r="A19" s="4"/>
      <c r="B19" s="5" t="s">
        <v>793</v>
      </c>
      <c r="C19" s="35">
        <f>SUM(C20:C23)</f>
        <v>778</v>
      </c>
      <c r="D19" s="35">
        <f t="shared" ref="D19:H19" si="5">SUM(D20:D23)</f>
        <v>0</v>
      </c>
      <c r="E19" s="35">
        <f t="shared" si="5"/>
        <v>778</v>
      </c>
      <c r="F19" s="35">
        <f t="shared" si="5"/>
        <v>0</v>
      </c>
      <c r="G19" s="35">
        <f t="shared" si="5"/>
        <v>0</v>
      </c>
      <c r="H19" s="35">
        <f t="shared" si="5"/>
        <v>0</v>
      </c>
      <c r="I19" s="35"/>
      <c r="J19" s="12"/>
      <c r="K19" s="4"/>
    </row>
    <row r="20" spans="1:11" s="74" customFormat="1" ht="66" customHeight="1">
      <c r="A20" s="190"/>
      <c r="B20" s="18" t="s">
        <v>794</v>
      </c>
      <c r="C20" s="36">
        <f t="shared" ref="C20:C23" si="6">D20+E20</f>
        <v>66</v>
      </c>
      <c r="D20" s="36"/>
      <c r="E20" s="36">
        <v>66</v>
      </c>
      <c r="F20" s="36"/>
      <c r="G20" s="36"/>
      <c r="H20" s="36"/>
      <c r="I20" s="36"/>
      <c r="J20" s="30" t="s">
        <v>277</v>
      </c>
      <c r="K20" s="190"/>
    </row>
    <row r="21" spans="1:11" s="74" customFormat="1" ht="61.5" customHeight="1">
      <c r="A21" s="190"/>
      <c r="B21" s="18" t="s">
        <v>795</v>
      </c>
      <c r="C21" s="36">
        <f t="shared" si="6"/>
        <v>712</v>
      </c>
      <c r="D21" s="36"/>
      <c r="E21" s="36">
        <v>712</v>
      </c>
      <c r="F21" s="36"/>
      <c r="G21" s="36"/>
      <c r="H21" s="36"/>
      <c r="I21" s="36"/>
      <c r="J21" s="30" t="s">
        <v>801</v>
      </c>
      <c r="K21" s="190"/>
    </row>
    <row r="22" spans="1:11" s="74" customFormat="1" ht="64.5" hidden="1" customHeight="1">
      <c r="A22" s="190"/>
      <c r="B22" s="18" t="s">
        <v>796</v>
      </c>
      <c r="C22" s="36">
        <f t="shared" si="6"/>
        <v>0</v>
      </c>
      <c r="D22" s="36"/>
      <c r="E22" s="36"/>
      <c r="F22" s="36"/>
      <c r="G22" s="36"/>
      <c r="H22" s="36"/>
      <c r="I22" s="36"/>
      <c r="J22" s="30" t="s">
        <v>382</v>
      </c>
      <c r="K22" s="190"/>
    </row>
    <row r="23" spans="1:11" s="74" customFormat="1" ht="64.5" hidden="1" customHeight="1">
      <c r="A23" s="190"/>
      <c r="B23" s="18" t="s">
        <v>797</v>
      </c>
      <c r="C23" s="36">
        <f t="shared" si="6"/>
        <v>0</v>
      </c>
      <c r="D23" s="36"/>
      <c r="E23" s="36"/>
      <c r="F23" s="36"/>
      <c r="G23" s="36"/>
      <c r="H23" s="36"/>
      <c r="I23" s="36"/>
      <c r="J23" s="30" t="s">
        <v>383</v>
      </c>
      <c r="K23" s="190"/>
    </row>
    <row r="24" spans="1:11" s="184" customFormat="1" ht="51.75" hidden="1" customHeight="1">
      <c r="A24" s="20">
        <v>3</v>
      </c>
      <c r="B24" s="2" t="s">
        <v>362</v>
      </c>
      <c r="C24" s="34">
        <f>C25</f>
        <v>0</v>
      </c>
      <c r="D24" s="34">
        <f t="shared" ref="D24:H24" si="7">D25</f>
        <v>0</v>
      </c>
      <c r="E24" s="34">
        <f t="shared" si="7"/>
        <v>0</v>
      </c>
      <c r="F24" s="34">
        <f t="shared" si="7"/>
        <v>0</v>
      </c>
      <c r="G24" s="34">
        <f t="shared" si="7"/>
        <v>0</v>
      </c>
      <c r="H24" s="34">
        <f t="shared" si="7"/>
        <v>0</v>
      </c>
      <c r="I24" s="34"/>
      <c r="J24" s="16"/>
      <c r="K24" s="91"/>
    </row>
    <row r="25" spans="1:11" ht="108.75" hidden="1" customHeight="1">
      <c r="A25" s="4"/>
      <c r="B25" s="5" t="s">
        <v>363</v>
      </c>
      <c r="C25" s="36">
        <f>SUM(C26:C28)</f>
        <v>0</v>
      </c>
      <c r="D25" s="36">
        <f t="shared" ref="D25:H25" si="8">SUM(D26:D28)</f>
        <v>0</v>
      </c>
      <c r="E25" s="36">
        <f t="shared" si="8"/>
        <v>0</v>
      </c>
      <c r="F25" s="36">
        <f t="shared" si="8"/>
        <v>0</v>
      </c>
      <c r="G25" s="36">
        <f t="shared" si="8"/>
        <v>0</v>
      </c>
      <c r="H25" s="36">
        <f t="shared" si="8"/>
        <v>0</v>
      </c>
      <c r="I25" s="35"/>
      <c r="J25" s="12"/>
      <c r="K25" s="4"/>
    </row>
    <row r="26" spans="1:11" s="74" customFormat="1" ht="75.75" hidden="1" customHeight="1">
      <c r="A26" s="190"/>
      <c r="B26" s="18" t="s">
        <v>798</v>
      </c>
      <c r="C26" s="36">
        <f t="shared" ref="C26:C27" si="9">D26+E26</f>
        <v>0</v>
      </c>
      <c r="D26" s="36"/>
      <c r="E26" s="36"/>
      <c r="F26" s="36"/>
      <c r="G26" s="36"/>
      <c r="H26" s="36"/>
      <c r="I26" s="36"/>
      <c r="J26" s="30" t="s">
        <v>384</v>
      </c>
      <c r="K26" s="190"/>
    </row>
    <row r="27" spans="1:11" s="74" customFormat="1" ht="75.75" hidden="1" customHeight="1">
      <c r="A27" s="190"/>
      <c r="B27" s="18" t="s">
        <v>799</v>
      </c>
      <c r="C27" s="36">
        <f t="shared" si="9"/>
        <v>0</v>
      </c>
      <c r="D27" s="36"/>
      <c r="E27" s="36"/>
      <c r="F27" s="36"/>
      <c r="G27" s="36"/>
      <c r="H27" s="36"/>
      <c r="I27" s="36"/>
      <c r="J27" s="30" t="s">
        <v>384</v>
      </c>
      <c r="K27" s="190"/>
    </row>
    <row r="28" spans="1:11" s="74" customFormat="1" ht="75.75" hidden="1" customHeight="1">
      <c r="A28" s="190"/>
      <c r="B28" s="18" t="s">
        <v>800</v>
      </c>
      <c r="C28" s="36">
        <f>D28+E28</f>
        <v>0</v>
      </c>
      <c r="D28" s="36"/>
      <c r="E28" s="36"/>
      <c r="F28" s="36"/>
      <c r="G28" s="36"/>
      <c r="H28" s="36"/>
      <c r="I28" s="36"/>
      <c r="J28" s="30" t="s">
        <v>384</v>
      </c>
      <c r="K28" s="190"/>
    </row>
    <row r="29" spans="1:11" s="184" customFormat="1" ht="64.5" customHeight="1">
      <c r="A29" s="20">
        <v>4</v>
      </c>
      <c r="B29" s="2" t="s">
        <v>364</v>
      </c>
      <c r="C29" s="34">
        <f>C30</f>
        <v>134</v>
      </c>
      <c r="D29" s="34">
        <f t="shared" ref="D29:H29" si="10">D30</f>
        <v>0</v>
      </c>
      <c r="E29" s="34">
        <f t="shared" si="10"/>
        <v>134</v>
      </c>
      <c r="F29" s="34">
        <f t="shared" si="10"/>
        <v>0</v>
      </c>
      <c r="G29" s="34">
        <f t="shared" si="10"/>
        <v>0</v>
      </c>
      <c r="H29" s="34">
        <f t="shared" si="10"/>
        <v>0</v>
      </c>
      <c r="I29" s="34"/>
      <c r="J29" s="16"/>
      <c r="K29" s="91"/>
    </row>
    <row r="30" spans="1:11" s="74" customFormat="1" ht="58.5" customHeight="1">
      <c r="A30" s="190"/>
      <c r="B30" s="18" t="s">
        <v>365</v>
      </c>
      <c r="C30" s="36">
        <f>D30+E30</f>
        <v>134</v>
      </c>
      <c r="D30" s="36"/>
      <c r="E30" s="36">
        <v>134</v>
      </c>
      <c r="F30" s="36"/>
      <c r="G30" s="36"/>
      <c r="H30" s="36"/>
      <c r="I30" s="36"/>
      <c r="J30" s="30" t="s">
        <v>385</v>
      </c>
      <c r="K30" s="190"/>
    </row>
    <row r="31" spans="1:11" s="184" customFormat="1" ht="85.5" customHeight="1">
      <c r="A31" s="20">
        <v>5</v>
      </c>
      <c r="B31" s="2" t="s">
        <v>366</v>
      </c>
      <c r="C31" s="34">
        <f>C32</f>
        <v>61</v>
      </c>
      <c r="D31" s="34">
        <f t="shared" ref="D31:H31" si="11">D32</f>
        <v>0</v>
      </c>
      <c r="E31" s="34">
        <f t="shared" si="11"/>
        <v>61</v>
      </c>
      <c r="F31" s="34">
        <f t="shared" si="11"/>
        <v>0</v>
      </c>
      <c r="G31" s="34">
        <f t="shared" si="11"/>
        <v>0</v>
      </c>
      <c r="H31" s="34">
        <f t="shared" si="11"/>
        <v>0</v>
      </c>
      <c r="I31" s="34"/>
      <c r="J31" s="16"/>
      <c r="K31" s="91"/>
    </row>
    <row r="32" spans="1:11" s="62" customFormat="1" ht="74.25" customHeight="1">
      <c r="A32" s="217"/>
      <c r="B32" s="28" t="s">
        <v>367</v>
      </c>
      <c r="C32" s="39">
        <f>D32+E32</f>
        <v>61</v>
      </c>
      <c r="D32" s="39"/>
      <c r="E32" s="39">
        <v>61</v>
      </c>
      <c r="F32" s="39"/>
      <c r="G32" s="39"/>
      <c r="H32" s="39"/>
      <c r="I32" s="39"/>
      <c r="J32" s="27" t="s">
        <v>386</v>
      </c>
      <c r="K32" s="217"/>
    </row>
    <row r="33" spans="1:11">
      <c r="A33" s="8"/>
      <c r="B33" s="8"/>
      <c r="C33" s="8"/>
      <c r="D33" s="8"/>
      <c r="E33" s="8"/>
      <c r="F33" s="8"/>
      <c r="G33" s="8"/>
      <c r="H33" s="8"/>
      <c r="I33" s="8"/>
      <c r="J33" s="6"/>
      <c r="K33" s="8"/>
    </row>
  </sheetData>
  <mergeCells count="15">
    <mergeCell ref="H5:K5"/>
    <mergeCell ref="I6:I8"/>
    <mergeCell ref="A1:K1"/>
    <mergeCell ref="A2:K2"/>
    <mergeCell ref="A3:K3"/>
    <mergeCell ref="J6:J8"/>
    <mergeCell ref="K6:K8"/>
    <mergeCell ref="C7:C8"/>
    <mergeCell ref="D7:E7"/>
    <mergeCell ref="A6:A8"/>
    <mergeCell ref="B6:B8"/>
    <mergeCell ref="C6:E6"/>
    <mergeCell ref="F6:H6"/>
    <mergeCell ref="F7:F8"/>
    <mergeCell ref="G7:H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PL1-TH2024</vt:lpstr>
      <vt:lpstr>PL2-GN TUNG CĐT</vt:lpstr>
      <vt:lpstr>PL3-GN TUNG DA</vt:lpstr>
      <vt:lpstr>PL4-GN KD23-24</vt:lpstr>
      <vt:lpstr>PL4.1NTM2022-2023</vt:lpstr>
      <vt:lpstr>PL4.2NTM2023-2024</vt:lpstr>
      <vt:lpstr>PL4.3GNBV2022-2023</vt:lpstr>
      <vt:lpstr>PL4.4GNBV2023-2024</vt:lpstr>
      <vt:lpstr>PL4.5BTTS2022-2023</vt:lpstr>
      <vt:lpstr>PL4.6DTTS2023-2024</vt:lpstr>
      <vt:lpstr>PL3-GN TUNG DA-chuyentiep</vt:lpstr>
      <vt:lpstr>PL3-GN TUNG DA-Khoicongmoi</vt:lpstr>
      <vt:lpstr>'PL1-TH2024'!Print_Area</vt:lpstr>
      <vt:lpstr>'PL2-GN TUNG CĐT'!Print_Area</vt:lpstr>
      <vt:lpstr>'PL3-GN TUNG DA'!Print_Area</vt:lpstr>
      <vt:lpstr>'PL3-GN TUNG DA-chuyentiep'!Print_Area</vt:lpstr>
      <vt:lpstr>'PL3-GN TUNG DA-Khoicongmoi'!Print_Area</vt:lpstr>
      <vt:lpstr>'PL2-GN TUNG CĐT'!Print_Titles</vt:lpstr>
      <vt:lpstr>'PL3-GN TUNG DA-chuyentiep'!Print_Titles</vt:lpstr>
      <vt:lpstr>'PL3-GN TUNG DA-Khoicongmoi'!Print_Titles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2024-07-09T02:29:02Z</cp:lastPrinted>
  <dcterms:created xsi:type="dcterms:W3CDTF">2024-02-19T00:57:57Z</dcterms:created>
  <dcterms:modified xsi:type="dcterms:W3CDTF">2024-07-21T08:18:07Z</dcterms:modified>
</cp:coreProperties>
</file>